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Mike Files to Post\"/>
    </mc:Choice>
  </mc:AlternateContent>
  <xr:revisionPtr revIDLastSave="0" documentId="8_{5E2DE077-C337-4752-A5B0-A0EE04F1F26C}" xr6:coauthVersionLast="47" xr6:coauthVersionMax="47" xr10:uidLastSave="{00000000-0000-0000-0000-000000000000}"/>
  <bookViews>
    <workbookView xWindow="-120" yWindow="-120" windowWidth="29040" windowHeight="15720" xr2:uid="{BB0E2773-482F-4A9E-A070-31BB7AEED60B}"/>
  </bookViews>
  <sheets>
    <sheet name="General Fund Data by Dist" sheetId="1" r:id="rId1"/>
    <sheet name="District Lists" sheetId="6" r:id="rId2"/>
    <sheet name="Items" sheetId="8" state="hidden" r:id="rId3"/>
    <sheet name="Enrollment" sheetId="9" state="hidden" r:id="rId4"/>
    <sheet name="Revenue" sheetId="5" state="hidden" r:id="rId5"/>
    <sheet name="Activity" sheetId="3" state="hidden" r:id="rId6"/>
    <sheet name="Program" sheetId="2" state="hidden" r:id="rId7"/>
  </sheets>
  <definedNames>
    <definedName name="_xlnm._FilterDatabase" localSheetId="3" hidden="1">Enrollment!$B$7:$F$322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1" i="1" l="1"/>
  <c r="M169" i="1"/>
  <c r="M167" i="1"/>
  <c r="M164" i="1"/>
  <c r="M163" i="1"/>
  <c r="M162" i="1"/>
  <c r="M161" i="1"/>
  <c r="M165" i="1" s="1"/>
  <c r="M158" i="1"/>
  <c r="M157" i="1"/>
  <c r="M156" i="1"/>
  <c r="M155" i="1"/>
  <c r="M154" i="1"/>
  <c r="M153" i="1"/>
  <c r="M159" i="1" s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51" i="1" s="1"/>
  <c r="M132" i="1"/>
  <c r="M131" i="1"/>
  <c r="M130" i="1"/>
  <c r="M133" i="1" s="1"/>
  <c r="M127" i="1"/>
  <c r="M126" i="1"/>
  <c r="M125" i="1"/>
  <c r="M124" i="1"/>
  <c r="M128" i="1" s="1"/>
  <c r="M121" i="1"/>
  <c r="M120" i="1"/>
  <c r="M118" i="1"/>
  <c r="M117" i="1"/>
  <c r="M116" i="1"/>
  <c r="M115" i="1"/>
  <c r="M122" i="1" s="1"/>
  <c r="M112" i="1"/>
  <c r="M110" i="1"/>
  <c r="M109" i="1"/>
  <c r="M108" i="1"/>
  <c r="M107" i="1"/>
  <c r="M113" i="1" s="1"/>
  <c r="M104" i="1"/>
  <c r="M105" i="1" s="1"/>
  <c r="M100" i="1" s="1"/>
  <c r="M103" i="1"/>
  <c r="M102" i="1"/>
  <c r="E169" i="1"/>
  <c r="E167" i="1"/>
  <c r="E164" i="1"/>
  <c r="E163" i="1"/>
  <c r="E162" i="1"/>
  <c r="E161" i="1"/>
  <c r="E158" i="1"/>
  <c r="E157" i="1"/>
  <c r="E156" i="1"/>
  <c r="E155" i="1"/>
  <c r="E154" i="1"/>
  <c r="E153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2" i="1"/>
  <c r="E131" i="1"/>
  <c r="E130" i="1"/>
  <c r="E127" i="1"/>
  <c r="E126" i="1"/>
  <c r="E125" i="1"/>
  <c r="E124" i="1"/>
  <c r="E121" i="1"/>
  <c r="E120" i="1"/>
  <c r="E118" i="1"/>
  <c r="E117" i="1"/>
  <c r="E116" i="1"/>
  <c r="E115" i="1"/>
  <c r="E112" i="1"/>
  <c r="E110" i="1"/>
  <c r="E109" i="1"/>
  <c r="E108" i="1"/>
  <c r="E107" i="1"/>
  <c r="E104" i="1"/>
  <c r="E103" i="1"/>
  <c r="E102" i="1"/>
  <c r="E138" i="1"/>
  <c r="E171" i="1"/>
  <c r="D326" i="9"/>
  <c r="D325" i="9"/>
  <c r="F324" i="9"/>
  <c r="D324" i="9"/>
  <c r="D323" i="9"/>
  <c r="D322" i="9"/>
  <c r="D321" i="9"/>
  <c r="D320" i="9"/>
  <c r="D319" i="9"/>
  <c r="D318" i="9"/>
  <c r="D317" i="9"/>
  <c r="D316" i="9"/>
  <c r="D315" i="9"/>
  <c r="D314" i="9"/>
  <c r="F313" i="9"/>
  <c r="D313" i="9"/>
  <c r="D312" i="9"/>
  <c r="D311" i="9"/>
  <c r="D310" i="9"/>
  <c r="D309" i="9"/>
  <c r="F308" i="9"/>
  <c r="D308" i="9"/>
  <c r="D307" i="9"/>
  <c r="D306" i="9"/>
  <c r="D305" i="9"/>
  <c r="D304" i="9"/>
  <c r="D303" i="9"/>
  <c r="D302" i="9"/>
  <c r="F301" i="9"/>
  <c r="D301" i="9"/>
  <c r="D300" i="9"/>
  <c r="D299" i="9"/>
  <c r="D298" i="9"/>
  <c r="D297" i="9"/>
  <c r="D296" i="9"/>
  <c r="D295" i="9"/>
  <c r="D294" i="9"/>
  <c r="D293" i="9"/>
  <c r="D292" i="9"/>
  <c r="F291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F278" i="9"/>
  <c r="D278" i="9" s="1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F249" i="9"/>
  <c r="D249" i="9"/>
  <c r="F248" i="9"/>
  <c r="D248" i="9" s="1"/>
  <c r="D247" i="9"/>
  <c r="D246" i="9"/>
  <c r="D245" i="9"/>
  <c r="F244" i="9"/>
  <c r="D244" i="9" s="1"/>
  <c r="D243" i="9"/>
  <c r="F242" i="9"/>
  <c r="D242" i="9"/>
  <c r="D241" i="9"/>
  <c r="D240" i="9"/>
  <c r="D239" i="9"/>
  <c r="D238" i="9"/>
  <c r="D237" i="9"/>
  <c r="D236" i="9"/>
  <c r="D235" i="9"/>
  <c r="D234" i="9"/>
  <c r="D233" i="9"/>
  <c r="D232" i="9"/>
  <c r="F231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F190" i="9"/>
  <c r="D190" i="9"/>
  <c r="F189" i="9"/>
  <c r="D189" i="9" s="1"/>
  <c r="D188" i="9"/>
  <c r="D187" i="9"/>
  <c r="D186" i="9"/>
  <c r="D185" i="9"/>
  <c r="D184" i="9"/>
  <c r="D183" i="9"/>
  <c r="F182" i="9"/>
  <c r="D182" i="9" s="1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F152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F121" i="9"/>
  <c r="D121" i="9"/>
  <c r="D120" i="9"/>
  <c r="D119" i="9"/>
  <c r="D118" i="9"/>
  <c r="D117" i="9"/>
  <c r="F116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F73" i="9"/>
  <c r="D73" i="9" s="1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F59" i="9"/>
  <c r="D59" i="9"/>
  <c r="D58" i="9"/>
  <c r="D57" i="9"/>
  <c r="D56" i="9"/>
  <c r="D55" i="9"/>
  <c r="D54" i="9"/>
  <c r="D53" i="9"/>
  <c r="D52" i="9"/>
  <c r="D51" i="9"/>
  <c r="D50" i="9"/>
  <c r="D49" i="9"/>
  <c r="F48" i="9"/>
  <c r="D48" i="9"/>
  <c r="D47" i="9"/>
  <c r="D46" i="9"/>
  <c r="D45" i="9"/>
  <c r="D44" i="9"/>
  <c r="D43" i="9"/>
  <c r="D42" i="9"/>
  <c r="F41" i="9"/>
  <c r="D41" i="9" s="1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F9" i="9"/>
  <c r="D9" i="9"/>
  <c r="F8" i="9"/>
  <c r="E8" i="9"/>
  <c r="D8" i="9" l="1"/>
  <c r="M97" i="1" l="1"/>
  <c r="M33" i="1"/>
  <c r="M11" i="1"/>
  <c r="O4" i="1"/>
  <c r="K4" i="1"/>
  <c r="I97" i="1"/>
  <c r="I33" i="1"/>
  <c r="I11" i="1"/>
  <c r="I155" i="1" l="1"/>
  <c r="I141" i="1"/>
  <c r="I125" i="1"/>
  <c r="I107" i="1"/>
  <c r="I164" i="1"/>
  <c r="I154" i="1"/>
  <c r="I140" i="1"/>
  <c r="I124" i="1"/>
  <c r="I104" i="1"/>
  <c r="I117" i="1"/>
  <c r="I116" i="1"/>
  <c r="I162" i="1"/>
  <c r="I131" i="1"/>
  <c r="I144" i="1"/>
  <c r="I171" i="1"/>
  <c r="I153" i="1"/>
  <c r="I139" i="1"/>
  <c r="I121" i="1"/>
  <c r="I103" i="1"/>
  <c r="I148" i="1"/>
  <c r="I115" i="1"/>
  <c r="I112" i="1"/>
  <c r="I169" i="1"/>
  <c r="I150" i="1"/>
  <c r="I138" i="1"/>
  <c r="I120" i="1"/>
  <c r="I102" i="1"/>
  <c r="I136" i="1"/>
  <c r="I163" i="1"/>
  <c r="I146" i="1"/>
  <c r="I145" i="1"/>
  <c r="I158" i="1"/>
  <c r="I167" i="1"/>
  <c r="I149" i="1"/>
  <c r="I137" i="1"/>
  <c r="I118" i="1"/>
  <c r="I135" i="1"/>
  <c r="I132" i="1"/>
  <c r="I110" i="1"/>
  <c r="I157" i="1"/>
  <c r="I143" i="1"/>
  <c r="I127" i="1"/>
  <c r="I109" i="1"/>
  <c r="I156" i="1"/>
  <c r="I159" i="1" s="1"/>
  <c r="I142" i="1"/>
  <c r="I126" i="1"/>
  <c r="I128" i="1" s="1"/>
  <c r="I108" i="1"/>
  <c r="I147" i="1"/>
  <c r="I161" i="1"/>
  <c r="I130" i="1"/>
  <c r="I133" i="1" s="1"/>
  <c r="I30" i="1"/>
  <c r="I17" i="1"/>
  <c r="I16" i="1"/>
  <c r="M16" i="1"/>
  <c r="M17" i="1"/>
  <c r="M20" i="1"/>
  <c r="M21" i="1"/>
  <c r="M24" i="1"/>
  <c r="M25" i="1"/>
  <c r="M29" i="1"/>
  <c r="M30" i="1"/>
  <c r="M28" i="1"/>
  <c r="I24" i="1"/>
  <c r="I21" i="1"/>
  <c r="I20" i="1"/>
  <c r="I28" i="1"/>
  <c r="I25" i="1"/>
  <c r="I29" i="1"/>
  <c r="I7" i="1"/>
  <c r="I18" i="1"/>
  <c r="M66" i="1"/>
  <c r="M87" i="1"/>
  <c r="M75" i="1"/>
  <c r="M67" i="1"/>
  <c r="M88" i="1"/>
  <c r="M57" i="1"/>
  <c r="M68" i="1"/>
  <c r="M89" i="1"/>
  <c r="M54" i="1"/>
  <c r="M47" i="1"/>
  <c r="M58" i="1"/>
  <c r="M69" i="1"/>
  <c r="M79" i="1"/>
  <c r="M90" i="1"/>
  <c r="M53" i="1"/>
  <c r="M7" i="1"/>
  <c r="M38" i="1"/>
  <c r="M48" i="1"/>
  <c r="M59" i="1"/>
  <c r="M70" i="1"/>
  <c r="M80" i="1"/>
  <c r="M91" i="1"/>
  <c r="M39" i="1"/>
  <c r="M49" i="1"/>
  <c r="M60" i="1"/>
  <c r="M81" i="1"/>
  <c r="M92" i="1"/>
  <c r="M8" i="1"/>
  <c r="M40" i="1"/>
  <c r="M50" i="1"/>
  <c r="M61" i="1"/>
  <c r="M82" i="1"/>
  <c r="M93" i="1"/>
  <c r="M44" i="1"/>
  <c r="M76" i="1"/>
  <c r="M51" i="1"/>
  <c r="M62" i="1"/>
  <c r="M83" i="1"/>
  <c r="M94" i="1"/>
  <c r="M74" i="1"/>
  <c r="M43" i="1"/>
  <c r="M52" i="1"/>
  <c r="M63" i="1"/>
  <c r="M73" i="1"/>
  <c r="M84" i="1"/>
  <c r="I58" i="1"/>
  <c r="I48" i="1"/>
  <c r="I80" i="1"/>
  <c r="I74" i="1"/>
  <c r="I43" i="1"/>
  <c r="I75" i="1"/>
  <c r="I44" i="1"/>
  <c r="I76" i="1"/>
  <c r="I66" i="1"/>
  <c r="I87" i="1"/>
  <c r="I68" i="1"/>
  <c r="I47" i="1"/>
  <c r="I79" i="1"/>
  <c r="I70" i="1"/>
  <c r="I53" i="1"/>
  <c r="I54" i="1"/>
  <c r="I67" i="1"/>
  <c r="I88" i="1"/>
  <c r="I57" i="1"/>
  <c r="I89" i="1"/>
  <c r="I69" i="1"/>
  <c r="I90" i="1"/>
  <c r="I38" i="1"/>
  <c r="I59" i="1"/>
  <c r="I91" i="1"/>
  <c r="I39" i="1"/>
  <c r="I49" i="1"/>
  <c r="I60" i="1"/>
  <c r="I81" i="1"/>
  <c r="I92" i="1"/>
  <c r="I8" i="1"/>
  <c r="I40" i="1"/>
  <c r="I50" i="1"/>
  <c r="I61" i="1"/>
  <c r="I82" i="1"/>
  <c r="I93" i="1"/>
  <c r="I51" i="1"/>
  <c r="I62" i="1"/>
  <c r="I83" i="1"/>
  <c r="I94" i="1"/>
  <c r="I52" i="1"/>
  <c r="I63" i="1"/>
  <c r="I73" i="1"/>
  <c r="I84" i="1"/>
  <c r="I5" i="1"/>
  <c r="M5" i="1"/>
  <c r="I122" i="1" l="1"/>
  <c r="I113" i="1"/>
  <c r="I105" i="1"/>
  <c r="I165" i="1"/>
  <c r="I151" i="1"/>
  <c r="I22" i="1"/>
  <c r="M45" i="1"/>
  <c r="I26" i="1"/>
  <c r="K7" i="1"/>
  <c r="O7" i="1"/>
  <c r="M22" i="1"/>
  <c r="O22" i="1" s="1"/>
  <c r="O8" i="1"/>
  <c r="K8" i="1"/>
  <c r="O45" i="1"/>
  <c r="O171" i="1"/>
  <c r="O169" i="1"/>
  <c r="O167" i="1"/>
  <c r="K169" i="1"/>
  <c r="K171" i="1"/>
  <c r="K167" i="1"/>
  <c r="M41" i="1"/>
  <c r="M26" i="1"/>
  <c r="M9" i="1"/>
  <c r="N9" i="1" s="1"/>
  <c r="M55" i="1"/>
  <c r="M18" i="1"/>
  <c r="M64" i="1"/>
  <c r="M85" i="1"/>
  <c r="M31" i="1"/>
  <c r="M95" i="1"/>
  <c r="M71" i="1"/>
  <c r="M77" i="1"/>
  <c r="I45" i="1"/>
  <c r="I85" i="1"/>
  <c r="I95" i="1"/>
  <c r="I55" i="1"/>
  <c r="I71" i="1"/>
  <c r="I64" i="1"/>
  <c r="I9" i="1"/>
  <c r="J9" i="1" s="1"/>
  <c r="I77" i="1"/>
  <c r="I41" i="1"/>
  <c r="G4" i="1"/>
  <c r="I100" i="1" l="1"/>
  <c r="J128" i="1" s="1"/>
  <c r="E16" i="1"/>
  <c r="E17" i="1"/>
  <c r="I31" i="1"/>
  <c r="I14" i="1" s="1"/>
  <c r="E30" i="1"/>
  <c r="E5" i="1"/>
  <c r="K9" i="1"/>
  <c r="O77" i="1"/>
  <c r="O55" i="1"/>
  <c r="O71" i="1"/>
  <c r="O95" i="1"/>
  <c r="O128" i="1"/>
  <c r="O26" i="1"/>
  <c r="O113" i="1"/>
  <c r="O151" i="1"/>
  <c r="O41" i="1"/>
  <c r="O133" i="1"/>
  <c r="O31" i="1"/>
  <c r="O85" i="1"/>
  <c r="O159" i="1"/>
  <c r="O165" i="1"/>
  <c r="O64" i="1"/>
  <c r="O105" i="1"/>
  <c r="O18" i="1"/>
  <c r="O122" i="1"/>
  <c r="K71" i="1"/>
  <c r="K55" i="1"/>
  <c r="K41" i="1"/>
  <c r="K159" i="1"/>
  <c r="K165" i="1"/>
  <c r="K95" i="1"/>
  <c r="K77" i="1"/>
  <c r="K85" i="1"/>
  <c r="K105" i="1"/>
  <c r="K22" i="1"/>
  <c r="K128" i="1"/>
  <c r="K45" i="1"/>
  <c r="K122" i="1"/>
  <c r="K26" i="1"/>
  <c r="K151" i="1"/>
  <c r="K113" i="1"/>
  <c r="K18" i="1"/>
  <c r="K64" i="1"/>
  <c r="K133" i="1"/>
  <c r="M14" i="1"/>
  <c r="N26" i="1" s="1"/>
  <c r="M36" i="1"/>
  <c r="N45" i="1" s="1"/>
  <c r="N133" i="1"/>
  <c r="I36" i="1"/>
  <c r="E94" i="1"/>
  <c r="E80" i="1"/>
  <c r="E62" i="1"/>
  <c r="E48" i="1"/>
  <c r="E21" i="1"/>
  <c r="E20" i="1"/>
  <c r="E40" i="1"/>
  <c r="E7" i="1"/>
  <c r="E87" i="1"/>
  <c r="E67" i="1"/>
  <c r="E66" i="1"/>
  <c r="E63" i="1"/>
  <c r="E93" i="1"/>
  <c r="E79" i="1"/>
  <c r="E61" i="1"/>
  <c r="E47" i="1"/>
  <c r="E74" i="1"/>
  <c r="E54" i="1"/>
  <c r="E25" i="1"/>
  <c r="E49" i="1"/>
  <c r="E92" i="1"/>
  <c r="E76" i="1"/>
  <c r="E60" i="1"/>
  <c r="E44" i="1"/>
  <c r="E90" i="1"/>
  <c r="E8" i="1"/>
  <c r="E70" i="1"/>
  <c r="E29" i="1"/>
  <c r="E83" i="1"/>
  <c r="E91" i="1"/>
  <c r="E75" i="1"/>
  <c r="E59" i="1"/>
  <c r="E43" i="1"/>
  <c r="E58" i="1"/>
  <c r="E39" i="1"/>
  <c r="E38" i="1"/>
  <c r="E53" i="1"/>
  <c r="E84" i="1"/>
  <c r="E69" i="1"/>
  <c r="E51" i="1"/>
  <c r="E89" i="1"/>
  <c r="E73" i="1"/>
  <c r="E57" i="1"/>
  <c r="E68" i="1"/>
  <c r="E81" i="1"/>
  <c r="E88" i="1"/>
  <c r="E52" i="1"/>
  <c r="E28" i="1"/>
  <c r="E50" i="1"/>
  <c r="E24" i="1"/>
  <c r="E82" i="1"/>
  <c r="K31" i="1" l="1"/>
  <c r="G8" i="1"/>
  <c r="G7" i="1"/>
  <c r="N18" i="1"/>
  <c r="O9" i="1"/>
  <c r="N31" i="1"/>
  <c r="N64" i="1"/>
  <c r="N151" i="1"/>
  <c r="N165" i="1"/>
  <c r="N113" i="1"/>
  <c r="N159" i="1"/>
  <c r="N128" i="1"/>
  <c r="G169" i="1"/>
  <c r="G171" i="1"/>
  <c r="G167" i="1"/>
  <c r="N55" i="1"/>
  <c r="O100" i="1"/>
  <c r="N167" i="1"/>
  <c r="N171" i="1"/>
  <c r="N169" i="1"/>
  <c r="N122" i="1"/>
  <c r="N85" i="1"/>
  <c r="O14" i="1"/>
  <c r="N14" i="1"/>
  <c r="N22" i="1"/>
  <c r="N105" i="1"/>
  <c r="N95" i="1"/>
  <c r="N41" i="1"/>
  <c r="N71" i="1"/>
  <c r="N77" i="1"/>
  <c r="J55" i="1"/>
  <c r="K36" i="1"/>
  <c r="J113" i="1"/>
  <c r="J165" i="1"/>
  <c r="J151" i="1"/>
  <c r="J159" i="1"/>
  <c r="J105" i="1"/>
  <c r="J122" i="1"/>
  <c r="J133" i="1"/>
  <c r="J14" i="1"/>
  <c r="K14" i="1"/>
  <c r="J31" i="1"/>
  <c r="J45" i="1"/>
  <c r="J95" i="1"/>
  <c r="J71" i="1"/>
  <c r="J64" i="1"/>
  <c r="J77" i="1"/>
  <c r="J18" i="1"/>
  <c r="J22" i="1"/>
  <c r="J41" i="1"/>
  <c r="J26" i="1"/>
  <c r="J85" i="1"/>
  <c r="K100" i="1"/>
  <c r="J171" i="1"/>
  <c r="J167" i="1"/>
  <c r="J169" i="1"/>
  <c r="O36" i="1"/>
  <c r="N36" i="1"/>
  <c r="J36" i="1"/>
  <c r="E95" i="1"/>
  <c r="E105" i="1"/>
  <c r="E85" i="1"/>
  <c r="E77" i="1"/>
  <c r="E64" i="1"/>
  <c r="E45" i="1"/>
  <c r="E9" i="1"/>
  <c r="F9" i="1" s="1"/>
  <c r="G85" i="1" l="1"/>
  <c r="G105" i="1"/>
  <c r="G95" i="1"/>
  <c r="G45" i="1"/>
  <c r="G64" i="1"/>
  <c r="G77" i="1"/>
  <c r="G9" i="1"/>
  <c r="F5" i="6"/>
  <c r="O4" i="6"/>
  <c r="F6" i="6"/>
  <c r="I5" i="6"/>
  <c r="L5" i="6"/>
  <c r="O5" i="6"/>
  <c r="F7" i="6"/>
  <c r="I6" i="6"/>
  <c r="L6" i="6"/>
  <c r="O6" i="6"/>
  <c r="F8" i="6"/>
  <c r="I7" i="6"/>
  <c r="L7" i="6"/>
  <c r="O7" i="6"/>
  <c r="F9" i="6"/>
  <c r="I8" i="6"/>
  <c r="L8" i="6"/>
  <c r="O8" i="6"/>
  <c r="F10" i="6"/>
  <c r="I9" i="6"/>
  <c r="L9" i="6"/>
  <c r="O9" i="6"/>
  <c r="F11" i="6"/>
  <c r="L10" i="6"/>
  <c r="O10" i="6"/>
  <c r="F12" i="6"/>
  <c r="I11" i="6"/>
  <c r="L11" i="6"/>
  <c r="F13" i="6"/>
  <c r="I12" i="6"/>
  <c r="L12" i="6"/>
  <c r="F14" i="6"/>
  <c r="L13" i="6"/>
  <c r="F15" i="6"/>
  <c r="I14" i="6"/>
  <c r="L14" i="6"/>
  <c r="F16" i="6"/>
  <c r="I15" i="6"/>
  <c r="L15" i="6"/>
  <c r="F17" i="6"/>
  <c r="I16" i="6"/>
  <c r="L16" i="6"/>
  <c r="F18" i="6"/>
  <c r="I17" i="6"/>
  <c r="O17" i="6"/>
  <c r="F19" i="6"/>
  <c r="I18" i="6"/>
  <c r="L18" i="6"/>
  <c r="O18" i="6"/>
  <c r="F20" i="6"/>
  <c r="I19" i="6"/>
  <c r="L19" i="6"/>
  <c r="O19" i="6"/>
  <c r="F21" i="6"/>
  <c r="L20" i="6"/>
  <c r="O20" i="6"/>
  <c r="F22" i="6"/>
  <c r="I21" i="6"/>
  <c r="L21" i="6"/>
  <c r="O21" i="6"/>
  <c r="F23" i="6"/>
  <c r="I22" i="6"/>
  <c r="L22" i="6"/>
  <c r="O22" i="6"/>
  <c r="F24" i="6"/>
  <c r="I23" i="6"/>
  <c r="L23" i="6"/>
  <c r="O23" i="6"/>
  <c r="F25" i="6"/>
  <c r="I24" i="6"/>
  <c r="L24" i="6"/>
  <c r="O24" i="6"/>
  <c r="F26" i="6"/>
  <c r="I25" i="6"/>
  <c r="L25" i="6"/>
  <c r="O25" i="6"/>
  <c r="F27" i="6"/>
  <c r="I26" i="6"/>
  <c r="L26" i="6"/>
  <c r="O26" i="6"/>
  <c r="F28" i="6"/>
  <c r="I27" i="6"/>
  <c r="L27" i="6"/>
  <c r="O27" i="6"/>
  <c r="F29" i="6"/>
  <c r="I28" i="6"/>
  <c r="L28" i="6"/>
  <c r="O28" i="6"/>
  <c r="F30" i="6"/>
  <c r="L29" i="6"/>
  <c r="O29" i="6"/>
  <c r="F31" i="6"/>
  <c r="I30" i="6"/>
  <c r="L30" i="6"/>
  <c r="O30" i="6"/>
  <c r="F32" i="6"/>
  <c r="I31" i="6"/>
  <c r="L31" i="6"/>
  <c r="O31" i="6"/>
  <c r="F33" i="6"/>
  <c r="I32" i="6"/>
  <c r="L32" i="6"/>
  <c r="O32" i="6"/>
  <c r="F34" i="6"/>
  <c r="I33" i="6"/>
  <c r="L33" i="6"/>
  <c r="F35" i="6"/>
  <c r="I34" i="6"/>
  <c r="L34" i="6"/>
  <c r="F36" i="6"/>
  <c r="I35" i="6"/>
  <c r="L35" i="6"/>
  <c r="F37" i="6"/>
  <c r="L36" i="6"/>
  <c r="F38" i="6"/>
  <c r="I37" i="6"/>
  <c r="F39" i="6"/>
  <c r="I38" i="6"/>
  <c r="L38" i="6"/>
  <c r="F40" i="6"/>
  <c r="I39" i="6"/>
  <c r="L39" i="6"/>
  <c r="F41" i="6"/>
  <c r="I40" i="6"/>
  <c r="L40" i="6"/>
  <c r="F42" i="6"/>
  <c r="I41" i="6"/>
  <c r="L41" i="6"/>
  <c r="F43" i="6"/>
  <c r="I42" i="6"/>
  <c r="L42" i="6"/>
  <c r="F44" i="6"/>
  <c r="I43" i="6"/>
  <c r="L43" i="6"/>
  <c r="F45" i="6"/>
  <c r="I44" i="6"/>
  <c r="L44" i="6"/>
  <c r="F46" i="6"/>
  <c r="I45" i="6"/>
  <c r="L45" i="6"/>
  <c r="F47" i="6"/>
  <c r="L46" i="6"/>
  <c r="F48" i="6"/>
  <c r="I47" i="6"/>
  <c r="L47" i="6"/>
  <c r="F49" i="6"/>
  <c r="I48" i="6"/>
  <c r="L48" i="6"/>
  <c r="F50" i="6"/>
  <c r="L49" i="6"/>
  <c r="F51" i="6"/>
  <c r="I50" i="6"/>
  <c r="L50" i="6"/>
  <c r="F52" i="6"/>
  <c r="I51" i="6"/>
  <c r="L51" i="6"/>
  <c r="F53" i="6"/>
  <c r="I52" i="6"/>
  <c r="L52" i="6"/>
  <c r="F54" i="6"/>
  <c r="I53" i="6"/>
  <c r="L53" i="6"/>
  <c r="F55" i="6"/>
  <c r="I54" i="6"/>
  <c r="L54" i="6"/>
  <c r="F56" i="6"/>
  <c r="I55" i="6"/>
  <c r="L55" i="6"/>
  <c r="F57" i="6"/>
  <c r="L56" i="6"/>
  <c r="F58" i="6"/>
  <c r="I57" i="6"/>
  <c r="L57" i="6"/>
  <c r="F59" i="6"/>
  <c r="I58" i="6"/>
  <c r="L58" i="6"/>
  <c r="F60" i="6"/>
  <c r="I59" i="6"/>
  <c r="L59" i="6"/>
  <c r="F61" i="6"/>
  <c r="I60" i="6"/>
  <c r="L60" i="6"/>
  <c r="F62" i="6"/>
  <c r="I61" i="6"/>
  <c r="L61" i="6"/>
  <c r="F63" i="6"/>
  <c r="I62" i="6"/>
  <c r="L62" i="6"/>
  <c r="F64" i="6"/>
  <c r="L63" i="6"/>
  <c r="F65" i="6"/>
  <c r="I64" i="6"/>
  <c r="L64" i="6"/>
  <c r="F66" i="6"/>
  <c r="I65" i="6"/>
  <c r="L65" i="6"/>
  <c r="F67" i="6"/>
  <c r="I66" i="6"/>
  <c r="F68" i="6"/>
  <c r="I67" i="6"/>
  <c r="L67" i="6"/>
  <c r="F69" i="6"/>
  <c r="I68" i="6"/>
  <c r="L68" i="6"/>
  <c r="F70" i="6"/>
  <c r="L69" i="6"/>
  <c r="F71" i="6"/>
  <c r="I70" i="6"/>
  <c r="L70" i="6"/>
  <c r="F72" i="6"/>
  <c r="I71" i="6"/>
  <c r="L71" i="6"/>
  <c r="F73" i="6"/>
  <c r="I72" i="6"/>
  <c r="L72" i="6"/>
  <c r="F74" i="6"/>
  <c r="I73" i="6"/>
  <c r="L73" i="6"/>
  <c r="F75" i="6"/>
  <c r="L74" i="6"/>
  <c r="F76" i="6"/>
  <c r="I75" i="6"/>
  <c r="L75" i="6"/>
  <c r="F77" i="6"/>
  <c r="L76" i="6"/>
  <c r="F78" i="6"/>
  <c r="I77" i="6"/>
  <c r="L77" i="6"/>
  <c r="F79" i="6"/>
  <c r="I78" i="6"/>
  <c r="L78" i="6"/>
  <c r="F80" i="6"/>
  <c r="I79" i="6"/>
  <c r="L79" i="6"/>
  <c r="F81" i="6"/>
  <c r="I80" i="6"/>
  <c r="L80" i="6"/>
  <c r="F82" i="6"/>
  <c r="I81" i="6"/>
  <c r="L81" i="6"/>
  <c r="F83" i="6"/>
  <c r="I82" i="6"/>
  <c r="L82" i="6"/>
  <c r="F84" i="6"/>
  <c r="I83" i="6"/>
  <c r="L83" i="6"/>
  <c r="F85" i="6"/>
  <c r="I84" i="6"/>
  <c r="L84" i="6"/>
  <c r="F86" i="6"/>
  <c r="I85" i="6"/>
  <c r="L85" i="6"/>
  <c r="F87" i="6"/>
  <c r="I86" i="6"/>
  <c r="L86" i="6"/>
  <c r="F88" i="6"/>
  <c r="L87" i="6"/>
  <c r="F89" i="6"/>
  <c r="I88" i="6"/>
  <c r="L88" i="6"/>
  <c r="F90" i="6"/>
  <c r="I89" i="6"/>
  <c r="L89" i="6"/>
  <c r="F91" i="6"/>
  <c r="I90" i="6"/>
  <c r="L90" i="6"/>
  <c r="F92" i="6"/>
  <c r="I91" i="6"/>
  <c r="L91" i="6"/>
  <c r="F93" i="6"/>
  <c r="I92" i="6"/>
  <c r="L92" i="6"/>
  <c r="F94" i="6"/>
  <c r="I93" i="6"/>
  <c r="L93" i="6"/>
  <c r="F95" i="6"/>
  <c r="I94" i="6"/>
  <c r="L94" i="6"/>
  <c r="F96" i="6"/>
  <c r="I95" i="6"/>
  <c r="L95" i="6"/>
  <c r="F97" i="6"/>
  <c r="I96" i="6"/>
  <c r="L96" i="6"/>
  <c r="F98" i="6"/>
  <c r="I97" i="6"/>
  <c r="L97" i="6"/>
  <c r="F99" i="6"/>
  <c r="I98" i="6"/>
  <c r="F100" i="6"/>
  <c r="I99" i="6"/>
  <c r="L99" i="6"/>
  <c r="F101" i="6"/>
  <c r="I100" i="6"/>
  <c r="L100" i="6"/>
  <c r="F102" i="6"/>
  <c r="L101" i="6"/>
  <c r="F103" i="6"/>
  <c r="I102" i="6"/>
  <c r="L102" i="6"/>
  <c r="F104" i="6"/>
  <c r="I103" i="6"/>
  <c r="L103" i="6"/>
  <c r="F105" i="6"/>
  <c r="I104" i="6"/>
  <c r="L104" i="6"/>
  <c r="F106" i="6"/>
  <c r="L105" i="6"/>
  <c r="F107" i="6"/>
  <c r="I106" i="6"/>
  <c r="L106" i="6"/>
  <c r="F108" i="6"/>
  <c r="I107" i="6"/>
  <c r="L107" i="6"/>
  <c r="F109" i="6"/>
  <c r="I108" i="6"/>
  <c r="L108" i="6"/>
  <c r="F110" i="6"/>
  <c r="I109" i="6"/>
  <c r="L109" i="6"/>
  <c r="F111" i="6"/>
  <c r="I110" i="6"/>
  <c r="L110" i="6"/>
  <c r="F112" i="6"/>
  <c r="L111" i="6"/>
  <c r="F113" i="6"/>
  <c r="I112" i="6"/>
  <c r="L112" i="6"/>
  <c r="F114" i="6"/>
  <c r="I113" i="6"/>
  <c r="L113" i="6"/>
  <c r="F115" i="6"/>
  <c r="I114" i="6"/>
  <c r="L114" i="6"/>
  <c r="F116" i="6"/>
  <c r="I115" i="6"/>
  <c r="L115" i="6"/>
  <c r="F117" i="6"/>
  <c r="I116" i="6"/>
  <c r="L116" i="6"/>
  <c r="F118" i="6"/>
  <c r="I117" i="6"/>
  <c r="L117" i="6"/>
  <c r="F119" i="6"/>
  <c r="I118" i="6"/>
  <c r="L118" i="6"/>
  <c r="F120" i="6"/>
  <c r="I119" i="6"/>
  <c r="F121" i="6"/>
  <c r="I120" i="6"/>
  <c r="L120" i="6"/>
  <c r="F122" i="6"/>
  <c r="I121" i="6"/>
  <c r="L121" i="6"/>
  <c r="F123" i="6"/>
  <c r="I122" i="6"/>
  <c r="L122" i="6"/>
  <c r="F124" i="6"/>
  <c r="I123" i="6"/>
  <c r="L123" i="6"/>
  <c r="F125" i="6"/>
  <c r="I124" i="6"/>
  <c r="L124" i="6"/>
  <c r="F126" i="6"/>
  <c r="I125" i="6"/>
  <c r="L125" i="6"/>
  <c r="F127" i="6"/>
  <c r="I126" i="6"/>
  <c r="L126" i="6"/>
  <c r="F128" i="6"/>
  <c r="I127" i="6"/>
  <c r="L127" i="6"/>
  <c r="F129" i="6"/>
  <c r="I128" i="6"/>
  <c r="L128" i="6"/>
  <c r="F130" i="6"/>
  <c r="I129" i="6"/>
  <c r="L129" i="6"/>
  <c r="F131" i="6"/>
  <c r="I130" i="6"/>
  <c r="L130" i="6"/>
  <c r="F132" i="6"/>
  <c r="I131" i="6"/>
  <c r="L131" i="6"/>
  <c r="F133" i="6"/>
  <c r="I132" i="6"/>
  <c r="L132" i="6"/>
  <c r="F134" i="6"/>
  <c r="I133" i="6"/>
  <c r="L133" i="6"/>
  <c r="F135" i="6"/>
  <c r="I134" i="6"/>
  <c r="L134" i="6"/>
  <c r="F136" i="6"/>
  <c r="I135" i="6"/>
  <c r="L135" i="6"/>
  <c r="F137" i="6"/>
  <c r="I136" i="6"/>
  <c r="L136" i="6"/>
  <c r="F138" i="6"/>
  <c r="I137" i="6"/>
  <c r="L137" i="6"/>
  <c r="F139" i="6"/>
  <c r="I138" i="6"/>
  <c r="L138" i="6"/>
  <c r="F140" i="6"/>
  <c r="L139" i="6"/>
  <c r="F141" i="6"/>
  <c r="I140" i="6"/>
  <c r="L140" i="6"/>
  <c r="F142" i="6"/>
  <c r="I141" i="6"/>
  <c r="L141" i="6"/>
  <c r="F143" i="6"/>
  <c r="I142" i="6"/>
  <c r="L142" i="6"/>
  <c r="F144" i="6"/>
  <c r="I143" i="6"/>
  <c r="L143" i="6"/>
  <c r="F145" i="6"/>
  <c r="I144" i="6"/>
  <c r="L144" i="6"/>
  <c r="F146" i="6"/>
  <c r="I145" i="6"/>
  <c r="L145" i="6"/>
  <c r="F147" i="6"/>
  <c r="I146" i="6"/>
  <c r="L146" i="6"/>
  <c r="F148" i="6"/>
  <c r="L147" i="6"/>
  <c r="F149" i="6"/>
  <c r="I148" i="6"/>
  <c r="L148" i="6"/>
  <c r="F150" i="6"/>
  <c r="I149" i="6"/>
  <c r="L149" i="6"/>
  <c r="F151" i="6"/>
  <c r="I150" i="6"/>
  <c r="L150" i="6"/>
  <c r="F152" i="6"/>
  <c r="I151" i="6"/>
  <c r="L151" i="6"/>
  <c r="F153" i="6"/>
  <c r="I152" i="6"/>
  <c r="L152" i="6"/>
  <c r="F154" i="6"/>
  <c r="I153" i="6"/>
  <c r="L153" i="6"/>
  <c r="F155" i="6"/>
  <c r="L154" i="6"/>
  <c r="F156" i="6"/>
  <c r="I155" i="6"/>
  <c r="L155" i="6"/>
  <c r="F157" i="6"/>
  <c r="I156" i="6"/>
  <c r="L156" i="6"/>
  <c r="F158" i="6"/>
  <c r="I157" i="6"/>
  <c r="F159" i="6"/>
  <c r="I158" i="6"/>
  <c r="L158" i="6"/>
  <c r="F160" i="6"/>
  <c r="I159" i="6"/>
  <c r="L159" i="6"/>
  <c r="F161" i="6"/>
  <c r="I160" i="6"/>
  <c r="L160" i="6"/>
  <c r="F162" i="6"/>
  <c r="I161" i="6"/>
  <c r="L161" i="6"/>
  <c r="F163" i="6"/>
  <c r="I162" i="6"/>
  <c r="L162" i="6"/>
  <c r="F164" i="6"/>
  <c r="I163" i="6"/>
  <c r="L163" i="6"/>
  <c r="F165" i="6"/>
  <c r="I164" i="6"/>
  <c r="L164" i="6"/>
  <c r="F166" i="6"/>
  <c r="L165" i="6"/>
  <c r="F167" i="6"/>
  <c r="I166" i="6"/>
  <c r="L166" i="6"/>
  <c r="F168" i="6"/>
  <c r="I167" i="6"/>
  <c r="L167" i="6"/>
  <c r="F169" i="6"/>
  <c r="I168" i="6"/>
  <c r="L168" i="6"/>
  <c r="F170" i="6"/>
  <c r="I169" i="6"/>
  <c r="L169" i="6"/>
  <c r="F171" i="6"/>
  <c r="I170" i="6"/>
  <c r="L170" i="6"/>
  <c r="F172" i="6"/>
  <c r="I171" i="6"/>
  <c r="L171" i="6"/>
  <c r="F173" i="6"/>
  <c r="I172" i="6"/>
  <c r="L172" i="6"/>
  <c r="F174" i="6"/>
  <c r="I173" i="6"/>
  <c r="L173" i="6"/>
  <c r="F175" i="6"/>
  <c r="I174" i="6"/>
  <c r="L174" i="6"/>
  <c r="F176" i="6"/>
  <c r="I175" i="6"/>
  <c r="L175" i="6"/>
  <c r="F177" i="6"/>
  <c r="I176" i="6"/>
  <c r="L176" i="6"/>
  <c r="F178" i="6"/>
  <c r="I177" i="6"/>
  <c r="L177" i="6"/>
  <c r="F179" i="6"/>
  <c r="I178" i="6"/>
  <c r="L178" i="6"/>
  <c r="F180" i="6"/>
  <c r="L179" i="6"/>
  <c r="F181" i="6"/>
  <c r="I180" i="6"/>
  <c r="L180" i="6"/>
  <c r="F182" i="6"/>
  <c r="I181" i="6"/>
  <c r="L181" i="6"/>
  <c r="F183" i="6"/>
  <c r="I182" i="6"/>
  <c r="L182" i="6"/>
  <c r="F184" i="6"/>
  <c r="I183" i="6"/>
  <c r="L183" i="6"/>
  <c r="F185" i="6"/>
  <c r="I184" i="6"/>
  <c r="L184" i="6"/>
  <c r="F186" i="6"/>
  <c r="I185" i="6"/>
  <c r="L185" i="6"/>
  <c r="F187" i="6"/>
  <c r="I186" i="6"/>
  <c r="L186" i="6"/>
  <c r="F188" i="6"/>
  <c r="I187" i="6"/>
  <c r="L187" i="6"/>
  <c r="F189" i="6"/>
  <c r="L188" i="6"/>
  <c r="F190" i="6"/>
  <c r="I189" i="6"/>
  <c r="L189" i="6"/>
  <c r="F191" i="6"/>
  <c r="I190" i="6"/>
  <c r="L190" i="6"/>
  <c r="F192" i="6"/>
  <c r="I191" i="6"/>
  <c r="L191" i="6"/>
  <c r="F193" i="6"/>
  <c r="I192" i="6"/>
  <c r="L192" i="6"/>
  <c r="F194" i="6"/>
  <c r="I193" i="6"/>
  <c r="L193" i="6"/>
  <c r="F195" i="6"/>
  <c r="I194" i="6"/>
  <c r="L194" i="6"/>
  <c r="F196" i="6"/>
  <c r="I195" i="6"/>
  <c r="L195" i="6"/>
  <c r="F197" i="6"/>
  <c r="L196" i="6"/>
  <c r="F198" i="6"/>
  <c r="I197" i="6"/>
  <c r="L197" i="6"/>
  <c r="F199" i="6"/>
  <c r="I198" i="6"/>
  <c r="L198" i="6"/>
  <c r="F200" i="6"/>
  <c r="I199" i="6"/>
  <c r="L199" i="6"/>
  <c r="F201" i="6"/>
  <c r="I200" i="6"/>
  <c r="L200" i="6"/>
  <c r="F202" i="6"/>
  <c r="I201" i="6"/>
  <c r="L201" i="6"/>
  <c r="F203" i="6"/>
  <c r="I202" i="6"/>
  <c r="L202" i="6"/>
  <c r="F204" i="6"/>
  <c r="I203" i="6"/>
  <c r="L203" i="6"/>
  <c r="F205" i="6"/>
  <c r="I204" i="6"/>
  <c r="L204" i="6"/>
  <c r="F206" i="6"/>
  <c r="L205" i="6"/>
  <c r="F207" i="6"/>
  <c r="I206" i="6"/>
  <c r="L206" i="6"/>
  <c r="F208" i="6"/>
  <c r="I207" i="6"/>
  <c r="F209" i="6"/>
  <c r="I208" i="6"/>
  <c r="L208" i="6"/>
  <c r="F210" i="6"/>
  <c r="I209" i="6"/>
  <c r="L209" i="6"/>
  <c r="F211" i="6"/>
  <c r="I210" i="6"/>
  <c r="L210" i="6"/>
  <c r="F212" i="6"/>
  <c r="I211" i="6"/>
  <c r="L211" i="6"/>
  <c r="F213" i="6"/>
  <c r="L212" i="6"/>
  <c r="F214" i="6"/>
  <c r="I213" i="6"/>
  <c r="L213" i="6"/>
  <c r="F215" i="6"/>
  <c r="I214" i="6"/>
  <c r="L214" i="6"/>
  <c r="F216" i="6"/>
  <c r="I215" i="6"/>
  <c r="L215" i="6"/>
  <c r="F217" i="6"/>
  <c r="L216" i="6"/>
  <c r="F218" i="6"/>
  <c r="I217" i="6"/>
  <c r="L217" i="6"/>
  <c r="F219" i="6"/>
  <c r="I218" i="6"/>
  <c r="L218" i="6"/>
  <c r="F220" i="6"/>
  <c r="I219" i="6"/>
  <c r="L219" i="6"/>
  <c r="F221" i="6"/>
  <c r="I220" i="6"/>
  <c r="L220" i="6"/>
  <c r="F222" i="6"/>
  <c r="I221" i="6"/>
  <c r="L221" i="6"/>
  <c r="F223" i="6"/>
  <c r="I222" i="6"/>
  <c r="L222" i="6"/>
  <c r="F224" i="6"/>
  <c r="I223" i="6"/>
  <c r="L223" i="6"/>
  <c r="F225" i="6"/>
  <c r="I224" i="6"/>
  <c r="L224" i="6"/>
  <c r="F226" i="6"/>
  <c r="I225" i="6"/>
  <c r="L225" i="6"/>
  <c r="F227" i="6"/>
  <c r="I226" i="6"/>
  <c r="L226" i="6"/>
  <c r="F228" i="6"/>
  <c r="I227" i="6"/>
  <c r="L227" i="6"/>
  <c r="F229" i="6"/>
  <c r="I228" i="6"/>
  <c r="L228" i="6"/>
  <c r="F230" i="6"/>
  <c r="I229" i="6"/>
  <c r="L229" i="6"/>
  <c r="F231" i="6"/>
  <c r="I230" i="6"/>
  <c r="L230" i="6"/>
  <c r="F232" i="6"/>
  <c r="I231" i="6"/>
  <c r="L231" i="6"/>
  <c r="F233" i="6"/>
  <c r="I232" i="6"/>
  <c r="L232" i="6"/>
  <c r="F234" i="6"/>
  <c r="I233" i="6"/>
  <c r="L233" i="6"/>
  <c r="F235" i="6"/>
  <c r="I234" i="6"/>
  <c r="L234" i="6"/>
  <c r="F236" i="6"/>
  <c r="L235" i="6"/>
  <c r="F237" i="6"/>
  <c r="I236" i="6"/>
  <c r="L236" i="6"/>
  <c r="F238" i="6"/>
  <c r="I237" i="6"/>
  <c r="L237" i="6"/>
  <c r="F239" i="6"/>
  <c r="I238" i="6"/>
  <c r="L238" i="6"/>
  <c r="F240" i="6"/>
  <c r="I239" i="6"/>
  <c r="L239" i="6"/>
  <c r="F241" i="6"/>
  <c r="L240" i="6"/>
  <c r="F242" i="6"/>
  <c r="I241" i="6"/>
  <c r="L241" i="6"/>
  <c r="F243" i="6"/>
  <c r="I242" i="6"/>
  <c r="L242" i="6"/>
  <c r="F244" i="6"/>
  <c r="I243" i="6"/>
  <c r="L243" i="6"/>
  <c r="F245" i="6"/>
  <c r="I244" i="6"/>
  <c r="L244" i="6"/>
  <c r="F246" i="6"/>
  <c r="I245" i="6"/>
  <c r="L245" i="6"/>
  <c r="F247" i="6"/>
  <c r="I246" i="6"/>
  <c r="L246" i="6"/>
  <c r="F248" i="6"/>
  <c r="I247" i="6"/>
  <c r="L247" i="6"/>
  <c r="F249" i="6"/>
  <c r="L248" i="6"/>
  <c r="F250" i="6"/>
  <c r="I249" i="6"/>
  <c r="L249" i="6"/>
  <c r="F251" i="6"/>
  <c r="I250" i="6"/>
  <c r="L250" i="6"/>
  <c r="F252" i="6"/>
  <c r="I251" i="6"/>
  <c r="L251" i="6"/>
  <c r="F253" i="6"/>
  <c r="I252" i="6"/>
  <c r="L252" i="6"/>
  <c r="F254" i="6"/>
  <c r="L253" i="6"/>
  <c r="F255" i="6"/>
  <c r="I254" i="6"/>
  <c r="L254" i="6"/>
  <c r="F256" i="6"/>
  <c r="I255" i="6"/>
  <c r="L255" i="6"/>
  <c r="F257" i="6"/>
  <c r="I256" i="6"/>
  <c r="L256" i="6"/>
  <c r="F258" i="6"/>
  <c r="I257" i="6"/>
  <c r="L257" i="6"/>
  <c r="F259" i="6"/>
  <c r="I258" i="6"/>
  <c r="L258" i="6"/>
  <c r="F260" i="6"/>
  <c r="I259" i="6"/>
  <c r="L259" i="6"/>
  <c r="F261" i="6"/>
  <c r="I260" i="6"/>
  <c r="L260" i="6"/>
  <c r="F262" i="6"/>
  <c r="I261" i="6"/>
  <c r="L261" i="6"/>
  <c r="F263" i="6"/>
  <c r="I262" i="6"/>
  <c r="L262" i="6"/>
  <c r="F264" i="6"/>
  <c r="I263" i="6"/>
  <c r="L263" i="6"/>
  <c r="F265" i="6"/>
  <c r="I264" i="6"/>
  <c r="L264" i="6"/>
  <c r="F266" i="6"/>
  <c r="I265" i="6"/>
  <c r="L265" i="6"/>
  <c r="F267" i="6"/>
  <c r="I266" i="6"/>
  <c r="L266" i="6"/>
  <c r="F268" i="6"/>
  <c r="I267" i="6"/>
  <c r="L267" i="6"/>
  <c r="F269" i="6"/>
  <c r="L268" i="6"/>
  <c r="F270" i="6"/>
  <c r="I269" i="6"/>
  <c r="L269" i="6"/>
  <c r="F271" i="6"/>
  <c r="I270" i="6"/>
  <c r="L270" i="6"/>
  <c r="F272" i="6"/>
  <c r="I271" i="6"/>
  <c r="L271" i="6"/>
  <c r="F273" i="6"/>
  <c r="I272" i="6"/>
  <c r="L272" i="6"/>
  <c r="F274" i="6"/>
  <c r="I273" i="6"/>
  <c r="L273" i="6"/>
  <c r="F275" i="6"/>
  <c r="I274" i="6"/>
  <c r="L274" i="6"/>
  <c r="F276" i="6"/>
  <c r="I275" i="6"/>
  <c r="L275" i="6"/>
  <c r="F277" i="6"/>
  <c r="I276" i="6"/>
  <c r="L276" i="6"/>
  <c r="F278" i="6"/>
  <c r="I277" i="6"/>
  <c r="L277" i="6"/>
  <c r="F279" i="6"/>
  <c r="I278" i="6"/>
  <c r="L278" i="6"/>
  <c r="F280" i="6"/>
  <c r="I279" i="6"/>
  <c r="L279" i="6"/>
  <c r="F281" i="6"/>
  <c r="I280" i="6"/>
  <c r="L280" i="6"/>
  <c r="F282" i="6"/>
  <c r="I281" i="6"/>
  <c r="F283" i="6"/>
  <c r="I282" i="6"/>
  <c r="L282" i="6"/>
  <c r="F284" i="6"/>
  <c r="I283" i="6"/>
  <c r="L283" i="6"/>
  <c r="F285" i="6"/>
  <c r="I284" i="6"/>
  <c r="L284" i="6"/>
  <c r="F286" i="6"/>
  <c r="I285" i="6"/>
  <c r="L285" i="6"/>
  <c r="F287" i="6"/>
  <c r="L286" i="6"/>
  <c r="F288" i="6"/>
  <c r="I287" i="6"/>
  <c r="L287" i="6"/>
  <c r="F289" i="6"/>
  <c r="I288" i="6"/>
  <c r="L288" i="6"/>
  <c r="F290" i="6"/>
  <c r="I289" i="6"/>
  <c r="L289" i="6"/>
  <c r="F291" i="6"/>
  <c r="I290" i="6"/>
  <c r="L290" i="6"/>
  <c r="F292" i="6"/>
  <c r="I291" i="6"/>
  <c r="L291" i="6"/>
  <c r="F293" i="6"/>
  <c r="I292" i="6"/>
  <c r="L292" i="6"/>
  <c r="F294" i="6"/>
  <c r="I293" i="6"/>
  <c r="L293" i="6"/>
  <c r="F295" i="6"/>
  <c r="I294" i="6"/>
  <c r="L294" i="6"/>
  <c r="F296" i="6"/>
  <c r="I295" i="6"/>
  <c r="L295" i="6"/>
  <c r="F297" i="6"/>
  <c r="I296" i="6"/>
  <c r="L296" i="6"/>
  <c r="F298" i="6"/>
  <c r="I297" i="6"/>
  <c r="L297" i="6"/>
  <c r="F299" i="6"/>
  <c r="I298" i="6"/>
  <c r="L298" i="6"/>
  <c r="F300" i="6"/>
  <c r="L299" i="6"/>
  <c r="F301" i="6"/>
  <c r="I300" i="6"/>
  <c r="L300" i="6"/>
  <c r="F302" i="6"/>
  <c r="I301" i="6"/>
  <c r="L301" i="6"/>
  <c r="F303" i="6"/>
  <c r="I302" i="6"/>
  <c r="L302" i="6"/>
  <c r="F304" i="6"/>
  <c r="I303" i="6"/>
  <c r="L303" i="6"/>
  <c r="F305" i="6"/>
  <c r="I304" i="6"/>
  <c r="L304" i="6"/>
  <c r="F306" i="6"/>
  <c r="I305" i="6"/>
  <c r="L305" i="6"/>
  <c r="F307" i="6"/>
  <c r="I306" i="6"/>
  <c r="L306" i="6"/>
  <c r="F308" i="6"/>
  <c r="I307" i="6"/>
  <c r="L307" i="6"/>
  <c r="F309" i="6"/>
  <c r="I308" i="6"/>
  <c r="L308" i="6"/>
  <c r="F310" i="6"/>
  <c r="L309" i="6"/>
  <c r="F311" i="6"/>
  <c r="I310" i="6"/>
  <c r="L310" i="6"/>
  <c r="F312" i="6"/>
  <c r="L311" i="6"/>
  <c r="F313" i="6"/>
  <c r="I312" i="6"/>
  <c r="L312" i="6"/>
  <c r="F314" i="6"/>
  <c r="I313" i="6"/>
  <c r="L313" i="6"/>
  <c r="F315" i="6"/>
  <c r="I314" i="6"/>
  <c r="L314" i="6"/>
  <c r="F316" i="6"/>
  <c r="I315" i="6"/>
  <c r="L315" i="6"/>
  <c r="F317" i="6"/>
  <c r="I316" i="6"/>
  <c r="L316" i="6"/>
  <c r="F318" i="6"/>
  <c r="I317" i="6"/>
  <c r="L317" i="6"/>
  <c r="F319" i="6"/>
  <c r="I318" i="6"/>
  <c r="L318" i="6"/>
  <c r="F320" i="6"/>
  <c r="L319" i="6"/>
  <c r="F321" i="6"/>
  <c r="I320" i="6"/>
  <c r="L320" i="6"/>
  <c r="F322" i="6"/>
  <c r="I321" i="6"/>
  <c r="L321" i="6"/>
  <c r="I322" i="6"/>
  <c r="L322" i="6"/>
  <c r="I323" i="6"/>
  <c r="L323" i="6"/>
  <c r="I324" i="6"/>
  <c r="L324" i="6"/>
  <c r="I325" i="6"/>
  <c r="L325" i="6"/>
  <c r="I326" i="6"/>
  <c r="I327" i="6"/>
  <c r="I328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E11" i="1"/>
  <c r="E18" i="1"/>
  <c r="E22" i="1"/>
  <c r="E31" i="1"/>
  <c r="E33" i="1"/>
  <c r="E55" i="1"/>
  <c r="E97" i="1"/>
  <c r="E122" i="1"/>
  <c r="E128" i="1"/>
  <c r="E151" i="1"/>
  <c r="G122" i="1" l="1"/>
  <c r="G55" i="1"/>
  <c r="G151" i="1"/>
  <c r="G31" i="1"/>
  <c r="G22" i="1"/>
  <c r="G128" i="1"/>
  <c r="G18" i="1"/>
  <c r="E165" i="1"/>
  <c r="E26" i="1"/>
  <c r="E133" i="1"/>
  <c r="E113" i="1"/>
  <c r="E71" i="1"/>
  <c r="E159" i="1"/>
  <c r="E100" i="1" l="1"/>
  <c r="F159" i="1" s="1"/>
  <c r="G26" i="1"/>
  <c r="G159" i="1"/>
  <c r="G113" i="1"/>
  <c r="G71" i="1"/>
  <c r="G133" i="1"/>
  <c r="G165" i="1"/>
  <c r="E41" i="1"/>
  <c r="E14" i="1"/>
  <c r="F26" i="1" l="1"/>
  <c r="G14" i="1"/>
  <c r="F133" i="1"/>
  <c r="F165" i="1"/>
  <c r="F113" i="1"/>
  <c r="F169" i="1"/>
  <c r="F171" i="1"/>
  <c r="F167" i="1"/>
  <c r="F105" i="1"/>
  <c r="F151" i="1"/>
  <c r="F128" i="1"/>
  <c r="F122" i="1"/>
  <c r="F14" i="1"/>
  <c r="F18" i="1"/>
  <c r="F31" i="1"/>
  <c r="F22" i="1"/>
  <c r="G41" i="1"/>
  <c r="E36" i="1"/>
  <c r="G100" i="1"/>
  <c r="F95" i="1" l="1"/>
  <c r="F45" i="1"/>
  <c r="F64" i="1"/>
  <c r="F85" i="1"/>
  <c r="F77" i="1"/>
  <c r="F55" i="1"/>
  <c r="F71" i="1"/>
  <c r="F41" i="1"/>
  <c r="G36" i="1"/>
  <c r="F36" i="1"/>
</calcChain>
</file>

<file path=xl/sharedStrings.xml><?xml version="1.0" encoding="utf-8"?>
<sst xmlns="http://schemas.openxmlformats.org/spreadsheetml/2006/main" count="5275" uniqueCount="944">
  <si>
    <t>Food</t>
  </si>
  <si>
    <t>1000</t>
  </si>
  <si>
    <t>Total District Expenditures</t>
  </si>
  <si>
    <t>Per Pupil</t>
  </si>
  <si>
    <t>Percent</t>
  </si>
  <si>
    <t>Expenditures</t>
  </si>
  <si>
    <t>Pupil Transportation</t>
  </si>
  <si>
    <t>School Food Services</t>
  </si>
  <si>
    <t>Districtwide Support</t>
  </si>
  <si>
    <t>Community Services</t>
  </si>
  <si>
    <t>Other Community Services</t>
  </si>
  <si>
    <t>Child Care</t>
  </si>
  <si>
    <t>Community Schools</t>
  </si>
  <si>
    <t>Public Radio and Television</t>
  </si>
  <si>
    <t>Other Instructional</t>
  </si>
  <si>
    <t>Instructional Programs - Other</t>
  </si>
  <si>
    <t>Youth Training Programs - Federal</t>
  </si>
  <si>
    <t>Targeted Assistance - Federal</t>
  </si>
  <si>
    <t>Highly Capable</t>
  </si>
  <si>
    <t>Summer School</t>
  </si>
  <si>
    <t>Traffic Safety</t>
  </si>
  <si>
    <t>Compensatory Education</t>
  </si>
  <si>
    <t>Compensatory - Other</t>
  </si>
  <si>
    <t>Indian Education - Federal - ED</t>
  </si>
  <si>
    <t>Indian Education - Federal - JOM</t>
  </si>
  <si>
    <t>Transitional Bilingual - State</t>
  </si>
  <si>
    <t>Limited English Proficiency - Federal</t>
  </si>
  <si>
    <t>Math and Science - Professional Development - Federal</t>
  </si>
  <si>
    <t>Head Start - Federal</t>
  </si>
  <si>
    <t>Institutions - Juveniles in Adult Jails</t>
  </si>
  <si>
    <t>Special and Pilot Programs - State</t>
  </si>
  <si>
    <t>State Institutions - Neglected and Delinquent - Federal</t>
  </si>
  <si>
    <t>State Institutions, Centers, and Homes - Delinquent</t>
  </si>
  <si>
    <t>Learning Assistance Program (LAP) - State</t>
  </si>
  <si>
    <t>ESEA Migrant - Federal</t>
  </si>
  <si>
    <t>Other Title Grants Under ESEA</t>
  </si>
  <si>
    <t>ESEA Disadvantaged - Federal</t>
  </si>
  <si>
    <t>Skills Center</t>
  </si>
  <si>
    <t>Skills Center - Facility Upgrades</t>
  </si>
  <si>
    <t>Skills Center - Federal</t>
  </si>
  <si>
    <t>Skills Center - Basic - State</t>
  </si>
  <si>
    <t xml:space="preserve">Vocational Education </t>
  </si>
  <si>
    <t>Vocational - Other Categorical</t>
  </si>
  <si>
    <t>Vocational - Federal</t>
  </si>
  <si>
    <t>Middle School Career and Technical Education - State</t>
  </si>
  <si>
    <t>Vocational - Basic - State</t>
  </si>
  <si>
    <t xml:space="preserve">Special Education </t>
  </si>
  <si>
    <t>Special Education - Other - Federal</t>
  </si>
  <si>
    <t>Special Education - Institutions - State</t>
  </si>
  <si>
    <t>Special Education - Infants and Toddlers - Federal</t>
  </si>
  <si>
    <t>Special Education - Supplemental - Federal</t>
  </si>
  <si>
    <t>Special Education - Infants and Toddlers - State</t>
  </si>
  <si>
    <t>Special Education - Supplemental - State</t>
  </si>
  <si>
    <t>Total CARES Act - Covid-19</t>
  </si>
  <si>
    <t>Special Purpose - Reserved</t>
  </si>
  <si>
    <t>Special Purpose - ESSER III - Learning Loss</t>
  </si>
  <si>
    <t>Special Purpose - ESSER III</t>
  </si>
  <si>
    <t>Special Purpose - ESSER II</t>
  </si>
  <si>
    <t>Special Purpose - GEER</t>
  </si>
  <si>
    <t xml:space="preserve">Total Basic Education </t>
  </si>
  <si>
    <t>Basic Education - Dropout Reengagement</t>
  </si>
  <si>
    <t>03</t>
  </si>
  <si>
    <t>Basic Education - Alternative learning Experience</t>
  </si>
  <si>
    <t>02</t>
  </si>
  <si>
    <t>Basic Education</t>
  </si>
  <si>
    <t>01</t>
  </si>
  <si>
    <t>Expenditure by Program</t>
  </si>
  <si>
    <t>Total Other</t>
  </si>
  <si>
    <t>Public Activities</t>
  </si>
  <si>
    <t>Debt Service</t>
  </si>
  <si>
    <t xml:space="preserve">Principal </t>
  </si>
  <si>
    <t>Interest</t>
  </si>
  <si>
    <t>Motor pool</t>
  </si>
  <si>
    <t>Warehousing and Distribution</t>
  </si>
  <si>
    <t>Printing</t>
  </si>
  <si>
    <t>Informational Systems</t>
  </si>
  <si>
    <t>Insurance - Maintenance and Operations</t>
  </si>
  <si>
    <t>Total Transportation</t>
  </si>
  <si>
    <t>Transfers - Transportation</t>
  </si>
  <si>
    <t>58</t>
  </si>
  <si>
    <t>Insurance - Transportation</t>
  </si>
  <si>
    <t>Maintenance - Transportation</t>
  </si>
  <si>
    <t>Operations - Transportation</t>
  </si>
  <si>
    <t>Building and Property Security</t>
  </si>
  <si>
    <t>Utilities</t>
  </si>
  <si>
    <t>Maintenance</t>
  </si>
  <si>
    <t>Operations of Buildings</t>
  </si>
  <si>
    <t>Grounds Maintenance</t>
  </si>
  <si>
    <t>Total Food Service</t>
  </si>
  <si>
    <t>Transfers - Food Service</t>
  </si>
  <si>
    <t>Operations - Food Service</t>
  </si>
  <si>
    <t>Professional Learning - State</t>
  </si>
  <si>
    <t>Curriculum</t>
  </si>
  <si>
    <t>Instructional Technology</t>
  </si>
  <si>
    <t>Instructional Professional Development</t>
  </si>
  <si>
    <t>Health and Related Services</t>
  </si>
  <si>
    <t>Pupil Management and Safety</t>
  </si>
  <si>
    <t>Guidance and Counseling</t>
  </si>
  <si>
    <t>Learning Resources</t>
  </si>
  <si>
    <t>Total Teaching</t>
  </si>
  <si>
    <t>Payments to School Districts</t>
  </si>
  <si>
    <t>Extracurricular</t>
  </si>
  <si>
    <t>Teaching</t>
  </si>
  <si>
    <t>Total Building Administration</t>
  </si>
  <si>
    <t>Principal's Office</t>
  </si>
  <si>
    <t>Total Central Administration</t>
  </si>
  <si>
    <t>Supervision - Maintenance and Operations</t>
  </si>
  <si>
    <t>Supervision - Transportation</t>
  </si>
  <si>
    <t>Supervision - Food Service</t>
  </si>
  <si>
    <t>Supervision - Instruction</t>
  </si>
  <si>
    <t>Public Relations</t>
  </si>
  <si>
    <t>Human Resources</t>
  </si>
  <si>
    <t>Business Office</t>
  </si>
  <si>
    <t>Superintendent's Office</t>
  </si>
  <si>
    <t>Board of Directors</t>
  </si>
  <si>
    <t>Total Other Funding Sources</t>
  </si>
  <si>
    <t>Other Financing Sources</t>
  </si>
  <si>
    <t>9000</t>
  </si>
  <si>
    <t>Other Entities</t>
  </si>
  <si>
    <t>8000</t>
  </si>
  <si>
    <t>Other School Districts</t>
  </si>
  <si>
    <t>7000</t>
  </si>
  <si>
    <t xml:space="preserve">Total Federal Funding </t>
  </si>
  <si>
    <t>Federal Revenue - Special Purpose</t>
  </si>
  <si>
    <t>6000</t>
  </si>
  <si>
    <t>Federal Revenue - General Purpose</t>
  </si>
  <si>
    <t>5000</t>
  </si>
  <si>
    <t>Total State Funding</t>
  </si>
  <si>
    <t>State Revenue - Special Purpose</t>
  </si>
  <si>
    <t>4000</t>
  </si>
  <si>
    <t>State Revenue - General Purpose</t>
  </si>
  <si>
    <t>3000</t>
  </si>
  <si>
    <t xml:space="preserve">Total Local Funding </t>
  </si>
  <si>
    <t>Local Support Non-Tax</t>
  </si>
  <si>
    <t>2000</t>
  </si>
  <si>
    <t>Local Taxes</t>
  </si>
  <si>
    <t>Total District Revenue</t>
  </si>
  <si>
    <t>Revenues</t>
  </si>
  <si>
    <t>Revenues by Source</t>
  </si>
  <si>
    <t>Total Ending Fund Balance</t>
  </si>
  <si>
    <t>Total District Enrollment</t>
  </si>
  <si>
    <t>(Select the District from the pull-down list above)</t>
  </si>
  <si>
    <t>Puyallup</t>
  </si>
  <si>
    <t>Pride Prep Charter</t>
  </si>
  <si>
    <t>Yakama Nation Tribal</t>
  </si>
  <si>
    <t>39901</t>
  </si>
  <si>
    <t>Mount Adams</t>
  </si>
  <si>
    <t>39209</t>
  </si>
  <si>
    <t>West Valley (Yakima)</t>
  </si>
  <si>
    <t>39208</t>
  </si>
  <si>
    <t>Wapato</t>
  </si>
  <si>
    <t>39207</t>
  </si>
  <si>
    <t>Zillah</t>
  </si>
  <si>
    <t>39205</t>
  </si>
  <si>
    <t>Granger</t>
  </si>
  <si>
    <t>39204</t>
  </si>
  <si>
    <t>Highland</t>
  </si>
  <si>
    <t>39203</t>
  </si>
  <si>
    <t>Toppenish</t>
  </si>
  <si>
    <t>39202</t>
  </si>
  <si>
    <t>Sunnyside</t>
  </si>
  <si>
    <t>39201</t>
  </si>
  <si>
    <t>Grandview</t>
  </si>
  <si>
    <t>39200</t>
  </si>
  <si>
    <t>Mabton</t>
  </si>
  <si>
    <t>39120</t>
  </si>
  <si>
    <t>Selah</t>
  </si>
  <si>
    <t>39119</t>
  </si>
  <si>
    <t>East Valley (Yakima)</t>
  </si>
  <si>
    <t>39090</t>
  </si>
  <si>
    <t>Yakima</t>
  </si>
  <si>
    <t>39007</t>
  </si>
  <si>
    <t>Naches Valley</t>
  </si>
  <si>
    <t>39003</t>
  </si>
  <si>
    <t>Union Gap</t>
  </si>
  <si>
    <t>39002</t>
  </si>
  <si>
    <t>Pullman Mont Charter</t>
  </si>
  <si>
    <t>38901</t>
  </si>
  <si>
    <t>Oakesdale</t>
  </si>
  <si>
    <t>38324</t>
  </si>
  <si>
    <t>St John</t>
  </si>
  <si>
    <t>38322</t>
  </si>
  <si>
    <t>Rosalia</t>
  </si>
  <si>
    <t>38320</t>
  </si>
  <si>
    <t>Endicott</t>
  </si>
  <si>
    <t>38308</t>
  </si>
  <si>
    <t>Colton</t>
  </si>
  <si>
    <t>38306</t>
  </si>
  <si>
    <t>Steptoe</t>
  </si>
  <si>
    <t>38304</t>
  </si>
  <si>
    <t>Garfield</t>
  </si>
  <si>
    <t>38302</t>
  </si>
  <si>
    <t>Palouse</t>
  </si>
  <si>
    <t>38301</t>
  </si>
  <si>
    <t>Colfax</t>
  </si>
  <si>
    <t>38300</t>
  </si>
  <si>
    <t>Pullman</t>
  </si>
  <si>
    <t>38267</t>
  </si>
  <si>
    <t>Tekoa</t>
  </si>
  <si>
    <t>38265</t>
  </si>
  <si>
    <t>Lamont</t>
  </si>
  <si>
    <t>38264</t>
  </si>
  <si>
    <t>Lacrosse Joint</t>
  </si>
  <si>
    <t>38126</t>
  </si>
  <si>
    <t>Lummi Tribal</t>
  </si>
  <si>
    <t>37903</t>
  </si>
  <si>
    <t>Whatcom Int'g Charter</t>
  </si>
  <si>
    <t>37902</t>
  </si>
  <si>
    <t>Mount Baker</t>
  </si>
  <si>
    <t>37507</t>
  </si>
  <si>
    <t>Nooksack Valley</t>
  </si>
  <si>
    <t>37506</t>
  </si>
  <si>
    <t>Meridian</t>
  </si>
  <si>
    <t>37505</t>
  </si>
  <si>
    <t>Lynden</t>
  </si>
  <si>
    <t>37504</t>
  </si>
  <si>
    <t>Blaine</t>
  </si>
  <si>
    <t>37503</t>
  </si>
  <si>
    <t>Ferndale</t>
  </si>
  <si>
    <t>37502</t>
  </si>
  <si>
    <t>Bellingham</t>
  </si>
  <si>
    <t>37501</t>
  </si>
  <si>
    <t>Prescott</t>
  </si>
  <si>
    <t>36402</t>
  </si>
  <si>
    <t>Waitsburg</t>
  </si>
  <si>
    <t>36401</t>
  </si>
  <si>
    <t>Columbia (Walla)</t>
  </si>
  <si>
    <t>36400</t>
  </si>
  <si>
    <t>Touchet</t>
  </si>
  <si>
    <t>36300</t>
  </si>
  <si>
    <t>College Place</t>
  </si>
  <si>
    <t>36250</t>
  </si>
  <si>
    <t>Walla Walla</t>
  </si>
  <si>
    <t>36140</t>
  </si>
  <si>
    <t>Dixie</t>
  </si>
  <si>
    <t>36101</t>
  </si>
  <si>
    <t>Wahkiakum</t>
  </si>
  <si>
    <t>35200</t>
  </si>
  <si>
    <t>Wa He Lut Tribal</t>
  </si>
  <si>
    <t>34901</t>
  </si>
  <si>
    <t>Tenino</t>
  </si>
  <si>
    <t>34402</t>
  </si>
  <si>
    <t>Rochester</t>
  </si>
  <si>
    <t>34401</t>
  </si>
  <si>
    <t>Griffin</t>
  </si>
  <si>
    <t>34324</t>
  </si>
  <si>
    <t>Rainier</t>
  </si>
  <si>
    <t>34307</t>
  </si>
  <si>
    <t>Olympia</t>
  </si>
  <si>
    <t>34111</t>
  </si>
  <si>
    <t>Tumwater</t>
  </si>
  <si>
    <t>34033</t>
  </si>
  <si>
    <t>North Thurston</t>
  </si>
  <si>
    <t>34003</t>
  </si>
  <si>
    <t>Yelm</t>
  </si>
  <si>
    <t>34002</t>
  </si>
  <si>
    <t>Kettle Falls</t>
  </si>
  <si>
    <t>33212</t>
  </si>
  <si>
    <t>Northport</t>
  </si>
  <si>
    <t>33211</t>
  </si>
  <si>
    <t>Mary Walker</t>
  </si>
  <si>
    <t>33207</t>
  </si>
  <si>
    <t>Columbia (Stevenson)</t>
  </si>
  <si>
    <t>33206</t>
  </si>
  <si>
    <t>Evergreen (Stevevenson)</t>
  </si>
  <si>
    <t>33205</t>
  </si>
  <si>
    <t>Summit Valley</t>
  </si>
  <si>
    <t>33202</t>
  </si>
  <si>
    <t>Loon Lake</t>
  </si>
  <si>
    <t>33183</t>
  </si>
  <si>
    <t>Colville</t>
  </si>
  <si>
    <t>33115</t>
  </si>
  <si>
    <t>Valley</t>
  </si>
  <si>
    <t>33070</t>
  </si>
  <si>
    <t>Wellpinit</t>
  </si>
  <si>
    <t>33049</t>
  </si>
  <si>
    <t>Chewelah</t>
  </si>
  <si>
    <t>33036</t>
  </si>
  <si>
    <t>Onion Creek</t>
  </si>
  <si>
    <t>33030</t>
  </si>
  <si>
    <t>32907</t>
  </si>
  <si>
    <t>Lumen Charter</t>
  </si>
  <si>
    <t>32903</t>
  </si>
  <si>
    <t>Spokane Int'l Charter</t>
  </si>
  <si>
    <t>32901</t>
  </si>
  <si>
    <t>Riverside</t>
  </si>
  <si>
    <t>32416</t>
  </si>
  <si>
    <t>Deer Park</t>
  </si>
  <si>
    <t>32414</t>
  </si>
  <si>
    <t>West Valley (Spokane)</t>
  </si>
  <si>
    <t>32363</t>
  </si>
  <si>
    <t>Liberty</t>
  </si>
  <si>
    <t>32362</t>
  </si>
  <si>
    <t>East Valley (Spokane)</t>
  </si>
  <si>
    <t>32361</t>
  </si>
  <si>
    <t>Cheney</t>
  </si>
  <si>
    <t>32360</t>
  </si>
  <si>
    <t>Freeman</t>
  </si>
  <si>
    <t>32358</t>
  </si>
  <si>
    <t>Central Valley</t>
  </si>
  <si>
    <t>32356</t>
  </si>
  <si>
    <t>Mead</t>
  </si>
  <si>
    <t>32354</t>
  </si>
  <si>
    <t>Medical Lake</t>
  </si>
  <si>
    <t>32326</t>
  </si>
  <si>
    <t>Nine Mile Falls</t>
  </si>
  <si>
    <t>32325</t>
  </si>
  <si>
    <t>Great Northern</t>
  </si>
  <si>
    <t>32312</t>
  </si>
  <si>
    <t>Orchard Prairie</t>
  </si>
  <si>
    <t>32123</t>
  </si>
  <si>
    <t>Spokane</t>
  </si>
  <si>
    <t>32081</t>
  </si>
  <si>
    <t>Stanwood</t>
  </si>
  <si>
    <t>31401</t>
  </si>
  <si>
    <t>Granite Falls</t>
  </si>
  <si>
    <t>31332</t>
  </si>
  <si>
    <t>Darrington</t>
  </si>
  <si>
    <t>31330</t>
  </si>
  <si>
    <t>Sultan</t>
  </si>
  <si>
    <t>31311</t>
  </si>
  <si>
    <t>Lakewood</t>
  </si>
  <si>
    <t>31306</t>
  </si>
  <si>
    <t>Snohomish</t>
  </si>
  <si>
    <t>31201</t>
  </si>
  <si>
    <t>Monroe</t>
  </si>
  <si>
    <t>31103</t>
  </si>
  <si>
    <t>Index</t>
  </si>
  <si>
    <t>31063</t>
  </si>
  <si>
    <t>Marysville</t>
  </si>
  <si>
    <t>31025</t>
  </si>
  <si>
    <t>Arlington</t>
  </si>
  <si>
    <t>31016</t>
  </si>
  <si>
    <t>Edmonds</t>
  </si>
  <si>
    <t>31015</t>
  </si>
  <si>
    <t>Mukilteo</t>
  </si>
  <si>
    <t>31006</t>
  </si>
  <si>
    <t>Lake Stevens</t>
  </si>
  <si>
    <t>31004</t>
  </si>
  <si>
    <t>Everett</t>
  </si>
  <si>
    <t>31002</t>
  </si>
  <si>
    <t>Stevenson-Carson</t>
  </si>
  <si>
    <t>30303</t>
  </si>
  <si>
    <t>Mill A</t>
  </si>
  <si>
    <t>30031</t>
  </si>
  <si>
    <t>Mount Pleasant</t>
  </si>
  <si>
    <t>30029</t>
  </si>
  <si>
    <t>Skamania</t>
  </si>
  <si>
    <t>30002</t>
  </si>
  <si>
    <t>Mt Vernon</t>
  </si>
  <si>
    <t>29320</t>
  </si>
  <si>
    <t>Conway</t>
  </si>
  <si>
    <t>29317</t>
  </si>
  <si>
    <t>La Conner</t>
  </si>
  <si>
    <t>29311</t>
  </si>
  <si>
    <t>Anacortes</t>
  </si>
  <si>
    <t>29103</t>
  </si>
  <si>
    <t>Sedro Woolley</t>
  </si>
  <si>
    <t>29101</t>
  </si>
  <si>
    <t>Burlington Edison</t>
  </si>
  <si>
    <t>29100</t>
  </si>
  <si>
    <t>Concrete</t>
  </si>
  <si>
    <t>29011</t>
  </si>
  <si>
    <t>San Juan</t>
  </si>
  <si>
    <t>28149</t>
  </si>
  <si>
    <t>Lopez</t>
  </si>
  <si>
    <t>28144</t>
  </si>
  <si>
    <t>Orcas</t>
  </si>
  <si>
    <t>28137</t>
  </si>
  <si>
    <t>Shaw</t>
  </si>
  <si>
    <t>28010</t>
  </si>
  <si>
    <t>Summit Olympus Charter</t>
  </si>
  <si>
    <t>27905</t>
  </si>
  <si>
    <t>Impact Comm Bay Charter</t>
  </si>
  <si>
    <t>27902</t>
  </si>
  <si>
    <t>Chief Leschi Tribal</t>
  </si>
  <si>
    <t>27901</t>
  </si>
  <si>
    <t>Fife</t>
  </si>
  <si>
    <t>27417</t>
  </si>
  <si>
    <t>White River</t>
  </si>
  <si>
    <t>27416</t>
  </si>
  <si>
    <t>Eatonville</t>
  </si>
  <si>
    <t>27404</t>
  </si>
  <si>
    <t>Bethel</t>
  </si>
  <si>
    <t>27403</t>
  </si>
  <si>
    <t>Franklin Pierce</t>
  </si>
  <si>
    <t>27402</t>
  </si>
  <si>
    <t>Peninsula</t>
  </si>
  <si>
    <t>27401</t>
  </si>
  <si>
    <t>Clover Park</t>
  </si>
  <si>
    <t>27400</t>
  </si>
  <si>
    <t>Orting</t>
  </si>
  <si>
    <t>27344</t>
  </si>
  <si>
    <t>Dieringer</t>
  </si>
  <si>
    <t>27343</t>
  </si>
  <si>
    <t>Sumner</t>
  </si>
  <si>
    <t>27320</t>
  </si>
  <si>
    <t>University Place</t>
  </si>
  <si>
    <t>27083</t>
  </si>
  <si>
    <t>Carbonado</t>
  </si>
  <si>
    <t>27019</t>
  </si>
  <si>
    <t>Tacoma</t>
  </si>
  <si>
    <t>27010</t>
  </si>
  <si>
    <t>27003</t>
  </si>
  <si>
    <t>Steilacoom Hist.</t>
  </si>
  <si>
    <t>27001</t>
  </si>
  <si>
    <t>Selkirk</t>
  </si>
  <si>
    <t>26070</t>
  </si>
  <si>
    <t>Cusick</t>
  </si>
  <si>
    <t>26059</t>
  </si>
  <si>
    <t>Newport</t>
  </si>
  <si>
    <t>26056</t>
  </si>
  <si>
    <t>North River</t>
  </si>
  <si>
    <t>25200</t>
  </si>
  <si>
    <t>Willapa Valley</t>
  </si>
  <si>
    <t>25160</t>
  </si>
  <si>
    <t>Naselle Grays Riv</t>
  </si>
  <si>
    <t>25155</t>
  </si>
  <si>
    <t>South Bend</t>
  </si>
  <si>
    <t>25118</t>
  </si>
  <si>
    <t>Raymond</t>
  </si>
  <si>
    <t>25116</t>
  </si>
  <si>
    <t>Ocean Beach</t>
  </si>
  <si>
    <t>25101</t>
  </si>
  <si>
    <t>Oroville</t>
  </si>
  <si>
    <t>24410</t>
  </si>
  <si>
    <t>Tonasket</t>
  </si>
  <si>
    <t>24404</t>
  </si>
  <si>
    <t>Methow Valley</t>
  </si>
  <si>
    <t>24350</t>
  </si>
  <si>
    <t>Pateros</t>
  </si>
  <si>
    <t>24122</t>
  </si>
  <si>
    <t>Brewster</t>
  </si>
  <si>
    <t>24111</t>
  </si>
  <si>
    <t>Okanogan</t>
  </si>
  <si>
    <t>24105</t>
  </si>
  <si>
    <t>Omak</t>
  </si>
  <si>
    <t>24019</t>
  </si>
  <si>
    <t>Nespelem</t>
  </si>
  <si>
    <t>24014</t>
  </si>
  <si>
    <t>Hood Canal</t>
  </si>
  <si>
    <t>23404</t>
  </si>
  <si>
    <t>North Mason</t>
  </si>
  <si>
    <t>23403</t>
  </si>
  <si>
    <t>Pioneer</t>
  </si>
  <si>
    <t>23402</t>
  </si>
  <si>
    <t>Mary M Knight</t>
  </si>
  <si>
    <t>23311</t>
  </si>
  <si>
    <t>Shelton</t>
  </si>
  <si>
    <t>23309</t>
  </si>
  <si>
    <t>Grapeview</t>
  </si>
  <si>
    <t>23054</t>
  </si>
  <si>
    <t>Southside</t>
  </si>
  <si>
    <t>23042</t>
  </si>
  <si>
    <t>Davenport</t>
  </si>
  <si>
    <t>22207</t>
  </si>
  <si>
    <t>Harrington</t>
  </si>
  <si>
    <t>22204</t>
  </si>
  <si>
    <t>Wilbur</t>
  </si>
  <si>
    <t>22200</t>
  </si>
  <si>
    <t>Odessa</t>
  </si>
  <si>
    <t>22105</t>
  </si>
  <si>
    <t>Creston</t>
  </si>
  <si>
    <t>22073</t>
  </si>
  <si>
    <t>Almira</t>
  </si>
  <si>
    <t>22017</t>
  </si>
  <si>
    <t>Reardan</t>
  </si>
  <si>
    <t>22009</t>
  </si>
  <si>
    <t>Sprague</t>
  </si>
  <si>
    <t>22008</t>
  </si>
  <si>
    <t>Centralia</t>
  </si>
  <si>
    <t>21401</t>
  </si>
  <si>
    <t>White Pass</t>
  </si>
  <si>
    <t>21303</t>
  </si>
  <si>
    <t>Chehalis</t>
  </si>
  <si>
    <t>21302</t>
  </si>
  <si>
    <t>Pe Ell</t>
  </si>
  <si>
    <t>21301</t>
  </si>
  <si>
    <t>Onalaska</t>
  </si>
  <si>
    <t>21300</t>
  </si>
  <si>
    <t>Toledo</t>
  </si>
  <si>
    <t>21237</t>
  </si>
  <si>
    <t>Boistfort</t>
  </si>
  <si>
    <t>21234</t>
  </si>
  <si>
    <t>Winlock</t>
  </si>
  <si>
    <t>21232</t>
  </si>
  <si>
    <t>Adna</t>
  </si>
  <si>
    <t>21226</t>
  </si>
  <si>
    <t>Morton</t>
  </si>
  <si>
    <t>21214</t>
  </si>
  <si>
    <t>Mossyrock</t>
  </si>
  <si>
    <t>21206</t>
  </si>
  <si>
    <t>Evaline</t>
  </si>
  <si>
    <t>21036</t>
  </si>
  <si>
    <t>Napavine</t>
  </si>
  <si>
    <t>21014</t>
  </si>
  <si>
    <t>Lyle</t>
  </si>
  <si>
    <t>20406</t>
  </si>
  <si>
    <t>White Salmon</t>
  </si>
  <si>
    <t>20405</t>
  </si>
  <si>
    <t>Goldendale</t>
  </si>
  <si>
    <t>20404</t>
  </si>
  <si>
    <t>Roosevelt</t>
  </si>
  <si>
    <t>20403</t>
  </si>
  <si>
    <t>Klickitat</t>
  </si>
  <si>
    <t>20402</t>
  </si>
  <si>
    <t>Glenwood</t>
  </si>
  <si>
    <t>20401</t>
  </si>
  <si>
    <t>Trout Lake</t>
  </si>
  <si>
    <t>20400</t>
  </si>
  <si>
    <t>Centerville</t>
  </si>
  <si>
    <t>20215</t>
  </si>
  <si>
    <t>Bickleton</t>
  </si>
  <si>
    <t>20203</t>
  </si>
  <si>
    <t>Wishram</t>
  </si>
  <si>
    <t>20094</t>
  </si>
  <si>
    <t>Cle Elum-Roslyn</t>
  </si>
  <si>
    <t>19404</t>
  </si>
  <si>
    <t>Kittitas</t>
  </si>
  <si>
    <t>19403</t>
  </si>
  <si>
    <t>Ellensburg</t>
  </si>
  <si>
    <t>19401</t>
  </si>
  <si>
    <t>Thorp</t>
  </si>
  <si>
    <t>19400</t>
  </si>
  <si>
    <t>Easton</t>
  </si>
  <si>
    <t>19028</t>
  </si>
  <si>
    <t>Damman</t>
  </si>
  <si>
    <t>19007</t>
  </si>
  <si>
    <t>Suquamish (Chief Kitsap) Tribal</t>
  </si>
  <si>
    <t>18902</t>
  </si>
  <si>
    <t>Catalyst Charter</t>
  </si>
  <si>
    <t>18901</t>
  </si>
  <si>
    <t>South Kitsap</t>
  </si>
  <si>
    <t>18402</t>
  </si>
  <si>
    <t>Central Kitsap</t>
  </si>
  <si>
    <t>18401</t>
  </si>
  <si>
    <t>North Kitsap</t>
  </si>
  <si>
    <t>18400</t>
  </si>
  <si>
    <t>Bainbridge</t>
  </si>
  <si>
    <t>18303</t>
  </si>
  <si>
    <t>Bremerton</t>
  </si>
  <si>
    <t>18100</t>
  </si>
  <si>
    <t>Why Not You Charter</t>
  </si>
  <si>
    <t>17917</t>
  </si>
  <si>
    <t>Impact Salish Sea Charter</t>
  </si>
  <si>
    <t>17916</t>
  </si>
  <si>
    <t>Impact Puget Sound Charter</t>
  </si>
  <si>
    <t>17911</t>
  </si>
  <si>
    <t>RVLA Charter</t>
  </si>
  <si>
    <t>17910</t>
  </si>
  <si>
    <t>Rainier Prep Charter</t>
  </si>
  <si>
    <t>17908</t>
  </si>
  <si>
    <t>Summit Atlas Charter</t>
  </si>
  <si>
    <t>17905</t>
  </si>
  <si>
    <t>Muckleshoot Tribal</t>
  </si>
  <si>
    <t>17903</t>
  </si>
  <si>
    <t>Summit Sierra Charter</t>
  </si>
  <si>
    <t>17902</t>
  </si>
  <si>
    <t>Northshore</t>
  </si>
  <si>
    <t>17417</t>
  </si>
  <si>
    <t>Kent</t>
  </si>
  <si>
    <t>17415</t>
  </si>
  <si>
    <t>Lake Washington</t>
  </si>
  <si>
    <t>17414</t>
  </si>
  <si>
    <t>Shoreline</t>
  </si>
  <si>
    <t>17412</t>
  </si>
  <si>
    <t>Issaquah</t>
  </si>
  <si>
    <t>17411</t>
  </si>
  <si>
    <t>Snoqualmie Valley</t>
  </si>
  <si>
    <t>17410</t>
  </si>
  <si>
    <t>Tahoma</t>
  </si>
  <si>
    <t>17409</t>
  </si>
  <si>
    <t>Auburn</t>
  </si>
  <si>
    <t>17408</t>
  </si>
  <si>
    <t>Riverview</t>
  </si>
  <si>
    <t>17407</t>
  </si>
  <si>
    <t>Tukwila</t>
  </si>
  <si>
    <t>17406</t>
  </si>
  <si>
    <t>Bellevue</t>
  </si>
  <si>
    <t>17405</t>
  </si>
  <si>
    <t>Skykomish</t>
  </si>
  <si>
    <t>17404</t>
  </si>
  <si>
    <t>Renton</t>
  </si>
  <si>
    <t>17403</t>
  </si>
  <si>
    <t>Vashon Island</t>
  </si>
  <si>
    <t>17402</t>
  </si>
  <si>
    <t>Highline</t>
  </si>
  <si>
    <t>17401</t>
  </si>
  <si>
    <t>Mercer Island</t>
  </si>
  <si>
    <t>17400</t>
  </si>
  <si>
    <t>Enumclaw</t>
  </si>
  <si>
    <t>17216</t>
  </si>
  <si>
    <t>Federal Way</t>
  </si>
  <si>
    <t>17210</t>
  </si>
  <si>
    <t>Seattle</t>
  </si>
  <si>
    <t>17001</t>
  </si>
  <si>
    <t>Port Townsend</t>
  </si>
  <si>
    <t>16050</t>
  </si>
  <si>
    <t>Chimacum</t>
  </si>
  <si>
    <t>16049</t>
  </si>
  <si>
    <t>Quilcene</t>
  </si>
  <si>
    <t>16048</t>
  </si>
  <si>
    <t>Brinnon</t>
  </si>
  <si>
    <t>16046</t>
  </si>
  <si>
    <t>Queets-Clearwater</t>
  </si>
  <si>
    <t>16020</t>
  </si>
  <si>
    <t>South Whidbey</t>
  </si>
  <si>
    <t>15206</t>
  </si>
  <si>
    <t>Coupeville</t>
  </si>
  <si>
    <t>15204</t>
  </si>
  <si>
    <t>Oak Harbor</t>
  </si>
  <si>
    <t>15201</t>
  </si>
  <si>
    <t>Oakville</t>
  </si>
  <si>
    <t>14400</t>
  </si>
  <si>
    <t>Ocosta</t>
  </si>
  <si>
    <t>14172</t>
  </si>
  <si>
    <t>Wishkah Valley</t>
  </si>
  <si>
    <t>14117</t>
  </si>
  <si>
    <t>Satsop</t>
  </si>
  <si>
    <t>14104</t>
  </si>
  <si>
    <t>Cosmopolis</t>
  </si>
  <si>
    <t>14099</t>
  </si>
  <si>
    <t>Quinault</t>
  </si>
  <si>
    <t>14097</t>
  </si>
  <si>
    <t>Taholah</t>
  </si>
  <si>
    <t>14077</t>
  </si>
  <si>
    <t>Elma</t>
  </si>
  <si>
    <t>14068</t>
  </si>
  <si>
    <t>Montesano</t>
  </si>
  <si>
    <t>14066</t>
  </si>
  <si>
    <t>Mc Cleary</t>
  </si>
  <si>
    <t>14065</t>
  </si>
  <si>
    <t>North Beach</t>
  </si>
  <si>
    <t>14064</t>
  </si>
  <si>
    <t>Hoquiam</t>
  </si>
  <si>
    <t>14028</t>
  </si>
  <si>
    <t>Aberdeen</t>
  </si>
  <si>
    <t>14005</t>
  </si>
  <si>
    <t>Grand Coulee Dam</t>
  </si>
  <si>
    <t>13301</t>
  </si>
  <si>
    <t>Wilson Creek</t>
  </si>
  <si>
    <t>13167</t>
  </si>
  <si>
    <t>Ephrata</t>
  </si>
  <si>
    <t>13165</t>
  </si>
  <si>
    <t>Moses Lake</t>
  </si>
  <si>
    <t>13161</t>
  </si>
  <si>
    <t>Royal</t>
  </si>
  <si>
    <t>13160</t>
  </si>
  <si>
    <t>Soap Lake</t>
  </si>
  <si>
    <t>13156</t>
  </si>
  <si>
    <t>Coulee/Hartline</t>
  </si>
  <si>
    <t>13151</t>
  </si>
  <si>
    <t>Warden</t>
  </si>
  <si>
    <t>13146</t>
  </si>
  <si>
    <t>Quincy</t>
  </si>
  <si>
    <t>13144</t>
  </si>
  <si>
    <t>Wahluke</t>
  </si>
  <si>
    <t>13073</t>
  </si>
  <si>
    <t>Pomeroy</t>
  </si>
  <si>
    <t>12110</t>
  </si>
  <si>
    <t>Kahlotus</t>
  </si>
  <si>
    <t>11056</t>
  </si>
  <si>
    <t>Star</t>
  </si>
  <si>
    <t>11054</t>
  </si>
  <si>
    <t>North Franklin</t>
  </si>
  <si>
    <t>11051</t>
  </si>
  <si>
    <t>Pasco</t>
  </si>
  <si>
    <t>11001</t>
  </si>
  <si>
    <t>Republic</t>
  </si>
  <si>
    <t>10309</t>
  </si>
  <si>
    <t>Inchelium</t>
  </si>
  <si>
    <t>10070</t>
  </si>
  <si>
    <t>Orient</t>
  </si>
  <si>
    <t>10065</t>
  </si>
  <si>
    <t>Curlew</t>
  </si>
  <si>
    <t>10050</t>
  </si>
  <si>
    <t>Keller</t>
  </si>
  <si>
    <t>10003</t>
  </si>
  <si>
    <t>Waterville</t>
  </si>
  <si>
    <t>09209</t>
  </si>
  <si>
    <t>Mansfield</t>
  </si>
  <si>
    <t>09207</t>
  </si>
  <si>
    <t>Eastmont</t>
  </si>
  <si>
    <t>09206</t>
  </si>
  <si>
    <t>Palisades</t>
  </si>
  <si>
    <t>09102</t>
  </si>
  <si>
    <t>Bridgeport</t>
  </si>
  <si>
    <t>09075</t>
  </si>
  <si>
    <t>Orondo</t>
  </si>
  <si>
    <t>09013</t>
  </si>
  <si>
    <t>Kelso</t>
  </si>
  <si>
    <t>08458</t>
  </si>
  <si>
    <t>Woodland</t>
  </si>
  <si>
    <t>08404</t>
  </si>
  <si>
    <t>Kalama</t>
  </si>
  <si>
    <t>08402</t>
  </si>
  <si>
    <t>Castle Rock</t>
  </si>
  <si>
    <t>08401</t>
  </si>
  <si>
    <t>Toutle Lake</t>
  </si>
  <si>
    <t>08130</t>
  </si>
  <si>
    <t>Longview</t>
  </si>
  <si>
    <t>08122</t>
  </si>
  <si>
    <t>Starbuck</t>
  </si>
  <si>
    <t>07035</t>
  </si>
  <si>
    <t>Dayton</t>
  </si>
  <si>
    <t>07002</t>
  </si>
  <si>
    <t>Ridgefield</t>
  </si>
  <si>
    <t>06122</t>
  </si>
  <si>
    <t>Battle Ground</t>
  </si>
  <si>
    <t>06119</t>
  </si>
  <si>
    <t>Camas</t>
  </si>
  <si>
    <t>06117</t>
  </si>
  <si>
    <t>Evergreen (Clark)</t>
  </si>
  <si>
    <t>06114</t>
  </si>
  <si>
    <t>Washougal</t>
  </si>
  <si>
    <t>06112</t>
  </si>
  <si>
    <t>Green Mountain</t>
  </si>
  <si>
    <t>06103</t>
  </si>
  <si>
    <t>Lacenter</t>
  </si>
  <si>
    <t>06101</t>
  </si>
  <si>
    <t>Hockinson</t>
  </si>
  <si>
    <t>06098</t>
  </si>
  <si>
    <t>Vancouver</t>
  </si>
  <si>
    <t>06037</t>
  </si>
  <si>
    <t>Quileute Tribal</t>
  </si>
  <si>
    <t>05903</t>
  </si>
  <si>
    <t>Quillayute Valley</t>
  </si>
  <si>
    <t>05402</t>
  </si>
  <si>
    <t>Cape Flattery</t>
  </si>
  <si>
    <t>05401</t>
  </si>
  <si>
    <t>Sequim</t>
  </si>
  <si>
    <t>05323</t>
  </si>
  <si>
    <t>Crescent</t>
  </si>
  <si>
    <t>05313</t>
  </si>
  <si>
    <t>Port Angeles</t>
  </si>
  <si>
    <t>05121</t>
  </si>
  <si>
    <t>Pinnacle Prep Charter</t>
  </si>
  <si>
    <t>04901</t>
  </si>
  <si>
    <t>Wenatchee</t>
  </si>
  <si>
    <t>04246</t>
  </si>
  <si>
    <t>Cascade</t>
  </si>
  <si>
    <t>04228</t>
  </si>
  <si>
    <t>Cashmere</t>
  </si>
  <si>
    <t>04222</t>
  </si>
  <si>
    <t>Lake Chelan</t>
  </si>
  <si>
    <t>04129</t>
  </si>
  <si>
    <t>Entiat</t>
  </si>
  <si>
    <t>04127</t>
  </si>
  <si>
    <t>Stehekin</t>
  </si>
  <si>
    <t>04069</t>
  </si>
  <si>
    <t>Manson</t>
  </si>
  <si>
    <t>04019</t>
  </si>
  <si>
    <t>Richland</t>
  </si>
  <si>
    <t>03400</t>
  </si>
  <si>
    <t>Prosser</t>
  </si>
  <si>
    <t>03116</t>
  </si>
  <si>
    <t>Finley</t>
  </si>
  <si>
    <t>03053</t>
  </si>
  <si>
    <t>Kiona Benton</t>
  </si>
  <si>
    <t>03052</t>
  </si>
  <si>
    <t>Paterson</t>
  </si>
  <si>
    <t>03050</t>
  </si>
  <si>
    <t>Kennewick</t>
  </si>
  <si>
    <t>03017</t>
  </si>
  <si>
    <t>Asotin-Anatone</t>
  </si>
  <si>
    <t>02420</t>
  </si>
  <si>
    <t>Clarkston</t>
  </si>
  <si>
    <t>02250</t>
  </si>
  <si>
    <t>Ritzville</t>
  </si>
  <si>
    <t>01160</t>
  </si>
  <si>
    <t>Lind</t>
  </si>
  <si>
    <t>01158</t>
  </si>
  <si>
    <t>Othello</t>
  </si>
  <si>
    <t>01147</t>
  </si>
  <si>
    <t>Benge</t>
  </si>
  <si>
    <t>01122</t>
  </si>
  <si>
    <t>Washtucna</t>
  </si>
  <si>
    <t>01109</t>
  </si>
  <si>
    <t>Statewide</t>
  </si>
  <si>
    <t>Special Edication - ARP - IDEA - Federal</t>
  </si>
  <si>
    <t>Special Purpose - SLFRF Enrollment Stabilization</t>
  </si>
  <si>
    <t>Total</t>
  </si>
  <si>
    <t>District Name</t>
  </si>
  <si>
    <t>County District Code</t>
  </si>
  <si>
    <t>99</t>
  </si>
  <si>
    <t>98</t>
  </si>
  <si>
    <t>97</t>
  </si>
  <si>
    <t>89</t>
  </si>
  <si>
    <t>88</t>
  </si>
  <si>
    <t>86</t>
  </si>
  <si>
    <t>81</t>
  </si>
  <si>
    <t>79</t>
  </si>
  <si>
    <t>78</t>
  </si>
  <si>
    <t>76</t>
  </si>
  <si>
    <t>74</t>
  </si>
  <si>
    <t>73</t>
  </si>
  <si>
    <t>71</t>
  </si>
  <si>
    <t>69</t>
  </si>
  <si>
    <t>68</t>
  </si>
  <si>
    <t>67</t>
  </si>
  <si>
    <t>65</t>
  </si>
  <si>
    <t>64</t>
  </si>
  <si>
    <t>62</t>
  </si>
  <si>
    <t>61</t>
  </si>
  <si>
    <t>59</t>
  </si>
  <si>
    <t>57</t>
  </si>
  <si>
    <t>56</t>
  </si>
  <si>
    <t>55</t>
  </si>
  <si>
    <t>53</t>
  </si>
  <si>
    <t>52</t>
  </si>
  <si>
    <t>51</t>
  </si>
  <si>
    <t>47</t>
  </si>
  <si>
    <t>46</t>
  </si>
  <si>
    <t>45</t>
  </si>
  <si>
    <t>39</t>
  </si>
  <si>
    <t>38</t>
  </si>
  <si>
    <t>34</t>
  </si>
  <si>
    <t>31</t>
  </si>
  <si>
    <t>29</t>
  </si>
  <si>
    <t>26</t>
  </si>
  <si>
    <t>24</t>
  </si>
  <si>
    <t>23</t>
  </si>
  <si>
    <t>22</t>
  </si>
  <si>
    <t>21</t>
  </si>
  <si>
    <t>19</t>
  </si>
  <si>
    <t>14</t>
  </si>
  <si>
    <t>13</t>
  </si>
  <si>
    <t>12</t>
  </si>
  <si>
    <t>11</t>
  </si>
  <si>
    <t>Principal</t>
  </si>
  <si>
    <t/>
  </si>
  <si>
    <t>91</t>
  </si>
  <si>
    <t>85</t>
  </si>
  <si>
    <t>84</t>
  </si>
  <si>
    <t>83</t>
  </si>
  <si>
    <t>75</t>
  </si>
  <si>
    <t>72</t>
  </si>
  <si>
    <t>63</t>
  </si>
  <si>
    <t>49</t>
  </si>
  <si>
    <t>44</t>
  </si>
  <si>
    <t>42</t>
  </si>
  <si>
    <t>41</t>
  </si>
  <si>
    <t>33</t>
  </si>
  <si>
    <t>32</t>
  </si>
  <si>
    <t>28</t>
  </si>
  <si>
    <t>27</t>
  </si>
  <si>
    <t>25</t>
  </si>
  <si>
    <t>15</t>
  </si>
  <si>
    <t>Other Financing Sources (GL 965)</t>
  </si>
  <si>
    <t>Other Entities (GL 960)</t>
  </si>
  <si>
    <t>Other School Districts (GL 960)</t>
  </si>
  <si>
    <t>Federal Revenue—Special Purpose (GL 960)</t>
  </si>
  <si>
    <t>Federal Revenue—General Purpose (GL 960)</t>
  </si>
  <si>
    <t>State Revenue—Special Purpose (GL 960)</t>
  </si>
  <si>
    <t>State Revenue—General Purpose (GL 960)</t>
  </si>
  <si>
    <t>Local Support Non-Tax (GL 960)</t>
  </si>
  <si>
    <t>Local Taxes (GL 960)</t>
  </si>
  <si>
    <t>Whitman</t>
  </si>
  <si>
    <t>Whatcom</t>
  </si>
  <si>
    <t>Thurston</t>
  </si>
  <si>
    <t>Stevens</t>
  </si>
  <si>
    <t>Under 100</t>
  </si>
  <si>
    <t>Skagit</t>
  </si>
  <si>
    <t>Pierce</t>
  </si>
  <si>
    <t>Pend Oreille</t>
  </si>
  <si>
    <t>100-499</t>
  </si>
  <si>
    <t>Pacific</t>
  </si>
  <si>
    <t>Mason</t>
  </si>
  <si>
    <t>Lincoln</t>
  </si>
  <si>
    <t>Lewis</t>
  </si>
  <si>
    <t>500-999</t>
  </si>
  <si>
    <t>Kitsap</t>
  </si>
  <si>
    <t>Suquamish (Chef Kitsap) Tribal</t>
  </si>
  <si>
    <t>1,000-1,999</t>
  </si>
  <si>
    <t>King</t>
  </si>
  <si>
    <t>Jefferson</t>
  </si>
  <si>
    <t>Island</t>
  </si>
  <si>
    <t>2,000-2,999</t>
  </si>
  <si>
    <t>Grays Harbor</t>
  </si>
  <si>
    <t>Grant</t>
  </si>
  <si>
    <t>Franklin</t>
  </si>
  <si>
    <t>3,000-4,999</t>
  </si>
  <si>
    <t>Ferry</t>
  </si>
  <si>
    <t>Douglas</t>
  </si>
  <si>
    <t>Cowlitz</t>
  </si>
  <si>
    <t>Columbia</t>
  </si>
  <si>
    <t>5,000-9,999</t>
  </si>
  <si>
    <t>Clark</t>
  </si>
  <si>
    <t>Clallam</t>
  </si>
  <si>
    <t>Chelan</t>
  </si>
  <si>
    <t>10,000-19,999</t>
  </si>
  <si>
    <t xml:space="preserve">District </t>
  </si>
  <si>
    <t>CCDDD</t>
  </si>
  <si>
    <t xml:space="preserve">Charter Schools </t>
  </si>
  <si>
    <t>Benton</t>
  </si>
  <si>
    <t>Asotin</t>
  </si>
  <si>
    <t>20,000 and over</t>
  </si>
  <si>
    <t>Adams</t>
  </si>
  <si>
    <t>District</t>
  </si>
  <si>
    <t xml:space="preserve">Tribal Schools </t>
  </si>
  <si>
    <t>Enrollment (20-21)</t>
  </si>
  <si>
    <t>County</t>
  </si>
  <si>
    <t>Alphabetical</t>
  </si>
  <si>
    <t>275</t>
  </si>
  <si>
    <t>439</t>
  </si>
  <si>
    <t>Net Position - Prior Year August Beginning</t>
  </si>
  <si>
    <t>Net Position - Ending</t>
  </si>
  <si>
    <r>
      <rPr>
        <i/>
        <u/>
        <sz val="11"/>
        <rFont val="Calibri"/>
        <family val="2"/>
      </rPr>
      <t>Districts</t>
    </r>
    <r>
      <rPr>
        <i/>
        <sz val="11"/>
        <rFont val="Calibri"/>
        <family val="2"/>
      </rPr>
      <t xml:space="preserve"> include Direct Funded Technical Colleges, ESDs, and Tribal Compact and Charter Schools.</t>
    </r>
  </si>
  <si>
    <r>
      <rPr>
        <i/>
        <u/>
        <sz val="11"/>
        <rFont val="Calibri"/>
        <family val="2"/>
      </rPr>
      <t>K-12 Enrollment</t>
    </r>
    <r>
      <rPr>
        <i/>
        <sz val="11"/>
        <rFont val="Calibri"/>
        <family val="2"/>
      </rPr>
      <t xml:space="preserve"> includes RS, Open Doors, Ancillary, and Nonstandard SY.</t>
    </r>
  </si>
  <si>
    <r>
      <rPr>
        <i/>
        <u/>
        <sz val="11"/>
        <rFont val="Calibri"/>
        <family val="2"/>
      </rPr>
      <t>Other Enrollment</t>
    </r>
    <r>
      <rPr>
        <i/>
        <sz val="11"/>
        <rFont val="Calibri"/>
        <family val="2"/>
      </rPr>
      <t xml:space="preserve"> includes 3-5 SPED and Institution Ed programs.</t>
    </r>
  </si>
  <si>
    <t>Total Full Enrollment</t>
  </si>
  <si>
    <t>K-12 Enrollment</t>
  </si>
  <si>
    <t>Other Enrollment</t>
  </si>
  <si>
    <t>State Summary</t>
  </si>
  <si>
    <t>Columbia (Stev)</t>
  </si>
  <si>
    <t>East Valley (Spok</t>
  </si>
  <si>
    <t>East Valley (Yak)</t>
  </si>
  <si>
    <t>Evergreen (Stev)</t>
  </si>
  <si>
    <t>Green Dot Seattle Charter</t>
  </si>
  <si>
    <t>Impact CB Charter</t>
  </si>
  <si>
    <t>Impact Charter</t>
  </si>
  <si>
    <t>Pullman Com Monte Charter</t>
  </si>
  <si>
    <t>Suquamish Tribal</t>
  </si>
  <si>
    <t>West Valley (Spok</t>
  </si>
  <si>
    <t>West Valley (Yak)</t>
  </si>
  <si>
    <t>Whatcom Interg'l Charter</t>
  </si>
  <si>
    <t>Change in Fund Balance</t>
  </si>
  <si>
    <t>Total Beginning Fund Balance</t>
  </si>
  <si>
    <t>CCDDD#</t>
  </si>
  <si>
    <t>Annual Finacial Report</t>
  </si>
  <si>
    <t>Special Education - ARP - IDEA - Federal</t>
  </si>
  <si>
    <t>Total Student and Teaching Support</t>
  </si>
  <si>
    <t>Total Maintenance and Operations</t>
  </si>
  <si>
    <t>Expenditure by Activity</t>
  </si>
  <si>
    <t>Remote Learning Operations</t>
  </si>
  <si>
    <t>2022-23 F-196 Comparison Tool</t>
  </si>
  <si>
    <t>OSPI</t>
  </si>
  <si>
    <t>2022-23</t>
  </si>
  <si>
    <t>2022-23 Full Enrollment By Serving District</t>
  </si>
  <si>
    <t>Washtucucna</t>
  </si>
  <si>
    <t>1109</t>
  </si>
  <si>
    <t>54</t>
  </si>
  <si>
    <t>Special Purpose - CARES Act Other</t>
  </si>
  <si>
    <t>Reading First -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</si>
</sst>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,##0.00;\(#,##0.00\)"/>
    <numFmt numFmtId="165" formatCode="0.00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666666"/>
      <name val="Arial"/>
      <family val="2"/>
    </font>
    <font>
      <b/>
      <sz val="9"/>
      <color rgb="FF666666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/>
  </cellStyleXfs>
  <cellXfs count="171">
    <xf numFmtId="0" fontId="0" fillId="0" borderId="0" xfId="0"/>
    <xf numFmtId="43" fontId="0" fillId="0" borderId="0" xfId="1" applyFont="1"/>
    <xf numFmtId="10" fontId="0" fillId="0" borderId="0" xfId="2" applyNumberFormat="1" applyFont="1"/>
    <xf numFmtId="49" fontId="0" fillId="0" borderId="0" xfId="0" applyNumberFormat="1"/>
    <xf numFmtId="43" fontId="3" fillId="0" borderId="1" xfId="1" applyFont="1" applyBorder="1"/>
    <xf numFmtId="10" fontId="3" fillId="0" borderId="1" xfId="2" applyNumberFormat="1" applyFont="1" applyBorder="1"/>
    <xf numFmtId="0" fontId="2" fillId="0" borderId="0" xfId="3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/>
    <xf numFmtId="43" fontId="3" fillId="4" borderId="0" xfId="1" applyFont="1" applyFill="1" applyAlignment="1">
      <alignment horizontal="center"/>
    </xf>
    <xf numFmtId="10" fontId="3" fillId="4" borderId="0" xfId="2" applyNumberFormat="1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6" fillId="0" borderId="0" xfId="0" applyFont="1"/>
    <xf numFmtId="43" fontId="6" fillId="6" borderId="0" xfId="1" applyFont="1" applyFill="1"/>
    <xf numFmtId="10" fontId="6" fillId="6" borderId="0" xfId="2" applyNumberFormat="1" applyFont="1" applyFill="1"/>
    <xf numFmtId="43" fontId="7" fillId="6" borderId="0" xfId="1" applyFont="1" applyFill="1"/>
    <xf numFmtId="0" fontId="8" fillId="7" borderId="0" xfId="0" applyFont="1" applyFill="1" applyAlignment="1" applyProtection="1">
      <alignment horizontal="center" vertical="center"/>
      <protection locked="0"/>
    </xf>
    <xf numFmtId="49" fontId="7" fillId="7" borderId="0" xfId="0" applyNumberFormat="1" applyFont="1" applyFill="1"/>
    <xf numFmtId="0" fontId="0" fillId="0" borderId="0" xfId="0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10" fontId="0" fillId="0" borderId="0" xfId="2" applyNumberFormat="1" applyFont="1" applyFill="1" applyBorder="1"/>
    <xf numFmtId="43" fontId="0" fillId="0" borderId="0" xfId="1" applyFont="1" applyFill="1" applyBorder="1"/>
    <xf numFmtId="43" fontId="3" fillId="0" borderId="0" xfId="1" applyFont="1" applyBorder="1"/>
    <xf numFmtId="43" fontId="3" fillId="3" borderId="1" xfId="1" applyFont="1" applyFill="1" applyBorder="1"/>
    <xf numFmtId="10" fontId="3" fillId="3" borderId="1" xfId="2" applyNumberFormat="1" applyFont="1" applyFill="1" applyBorder="1"/>
    <xf numFmtId="43" fontId="3" fillId="0" borderId="0" xfId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43" fontId="3" fillId="0" borderId="0" xfId="1" applyFont="1" applyAlignment="1">
      <alignment horizontal="center"/>
    </xf>
    <xf numFmtId="10" fontId="0" fillId="0" borderId="0" xfId="0" applyNumberFormat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0" fontId="3" fillId="0" borderId="0" xfId="0" applyNumberFormat="1" applyFont="1"/>
    <xf numFmtId="0" fontId="3" fillId="0" borderId="0" xfId="0" applyFont="1" applyAlignment="1">
      <alignment horizontal="left"/>
    </xf>
    <xf numFmtId="10" fontId="3" fillId="3" borderId="1" xfId="0" applyNumberFormat="1" applyFont="1" applyFill="1" applyBorder="1"/>
    <xf numFmtId="43" fontId="0" fillId="0" borderId="0" xfId="1" applyFont="1" applyBorder="1"/>
    <xf numFmtId="43" fontId="3" fillId="0" borderId="1" xfId="1" applyFont="1" applyFill="1" applyBorder="1"/>
    <xf numFmtId="49" fontId="3" fillId="0" borderId="1" xfId="0" applyNumberFormat="1" applyFont="1" applyBorder="1"/>
    <xf numFmtId="0" fontId="9" fillId="0" borderId="0" xfId="0" applyFont="1"/>
    <xf numFmtId="43" fontId="10" fillId="4" borderId="0" xfId="1" applyFont="1" applyFill="1" applyAlignment="1">
      <alignment horizontal="center"/>
    </xf>
    <xf numFmtId="10" fontId="10" fillId="4" borderId="0" xfId="2" applyNumberFormat="1" applyFont="1" applyFill="1" applyAlignment="1">
      <alignment horizontal="center"/>
    </xf>
    <xf numFmtId="49" fontId="0" fillId="8" borderId="0" xfId="0" applyNumberFormat="1" applyFill="1"/>
    <xf numFmtId="0" fontId="11" fillId="0" borderId="0" xfId="0" applyFont="1"/>
    <xf numFmtId="0" fontId="11" fillId="5" borderId="0" xfId="0" applyFont="1" applyFill="1"/>
    <xf numFmtId="49" fontId="13" fillId="5" borderId="0" xfId="0" applyNumberFormat="1" applyFont="1" applyFill="1"/>
    <xf numFmtId="164" fontId="14" fillId="0" borderId="0" xfId="0" applyNumberFormat="1" applyFont="1" applyAlignment="1">
      <alignment vertical="center"/>
    </xf>
    <xf numFmtId="0" fontId="16" fillId="0" borderId="0" xfId="0" quotePrefix="1" applyFont="1" applyAlignment="1">
      <alignment horizontal="left" vertical="top"/>
    </xf>
    <xf numFmtId="164" fontId="15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6" fillId="4" borderId="0" xfId="0" quotePrefix="1" applyFont="1" applyFill="1" applyAlignment="1">
      <alignment horizontal="center" vertical="center" wrapText="1"/>
    </xf>
    <xf numFmtId="0" fontId="14" fillId="4" borderId="0" xfId="0" quotePrefix="1" applyFont="1" applyFill="1" applyAlignment="1">
      <alignment horizontal="center" vertical="center" wrapText="1"/>
    </xf>
    <xf numFmtId="0" fontId="16" fillId="4" borderId="0" xfId="0" quotePrefix="1" applyFont="1" applyFill="1" applyAlignment="1">
      <alignment horizontal="center"/>
    </xf>
    <xf numFmtId="0" fontId="17" fillId="4" borderId="0" xfId="0" quotePrefix="1" applyFont="1" applyFill="1"/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0" fontId="15" fillId="0" borderId="0" xfId="0" quotePrefix="1" applyFont="1" applyAlignment="1">
      <alignment vertical="center"/>
    </xf>
    <xf numFmtId="0" fontId="5" fillId="0" borderId="0" xfId="4" applyFont="1"/>
    <xf numFmtId="0" fontId="5" fillId="0" borderId="0" xfId="4" quotePrefix="1" applyFont="1"/>
    <xf numFmtId="0" fontId="3" fillId="0" borderId="0" xfId="0" applyFont="1" applyAlignment="1">
      <alignment vertical="center"/>
    </xf>
    <xf numFmtId="49" fontId="4" fillId="0" borderId="0" xfId="4" applyNumberFormat="1" applyFont="1"/>
    <xf numFmtId="49" fontId="0" fillId="0" borderId="0" xfId="0" applyNumberFormat="1" applyAlignment="1">
      <alignment horizontal="left"/>
    </xf>
    <xf numFmtId="0" fontId="0" fillId="0" borderId="0" xfId="4" applyFont="1"/>
    <xf numFmtId="49" fontId="5" fillId="0" borderId="0" xfId="4" applyNumberFormat="1" applyFont="1" applyAlignment="1">
      <alignment horizontal="left"/>
    </xf>
    <xf numFmtId="49" fontId="3" fillId="0" borderId="0" xfId="4" applyNumberFormat="1" applyFont="1"/>
    <xf numFmtId="49" fontId="5" fillId="0" borderId="0" xfId="4" applyNumberFormat="1" applyFont="1"/>
    <xf numFmtId="4" fontId="3" fillId="0" borderId="0" xfId="4" applyNumberFormat="1" applyFont="1"/>
    <xf numFmtId="0" fontId="5" fillId="0" borderId="0" xfId="4" quotePrefix="1" applyFont="1" applyAlignment="1">
      <alignment horizontal="left"/>
    </xf>
    <xf numFmtId="0" fontId="0" fillId="0" borderId="0" xfId="4" quotePrefix="1" applyFont="1"/>
    <xf numFmtId="0" fontId="5" fillId="0" borderId="0" xfId="4" applyFont="1" applyAlignment="1">
      <alignment horizontal="left"/>
    </xf>
    <xf numFmtId="49" fontId="5" fillId="0" borderId="0" xfId="4" quotePrefix="1" applyNumberFormat="1" applyFont="1"/>
    <xf numFmtId="49" fontId="5" fillId="0" borderId="0" xfId="4" quotePrefix="1" applyNumberFormat="1" applyFont="1" applyAlignment="1">
      <alignment horizontal="left"/>
    </xf>
    <xf numFmtId="49" fontId="1" fillId="0" borderId="0" xfId="4" applyNumberFormat="1" applyFont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3" fillId="4" borderId="0" xfId="0" applyFont="1" applyFill="1"/>
    <xf numFmtId="0" fontId="0" fillId="4" borderId="0" xfId="0" applyFill="1" applyAlignment="1">
      <alignment horizontal="left"/>
    </xf>
    <xf numFmtId="0" fontId="3" fillId="0" borderId="0" xfId="4" applyFont="1"/>
    <xf numFmtId="0" fontId="3" fillId="4" borderId="0" xfId="0" applyFont="1" applyFill="1" applyAlignment="1">
      <alignment horizontal="left"/>
    </xf>
    <xf numFmtId="0" fontId="5" fillId="0" borderId="0" xfId="0" applyFont="1"/>
    <xf numFmtId="0" fontId="19" fillId="0" borderId="0" xfId="0" quotePrefix="1" applyFont="1" applyAlignment="1">
      <alignment horizontal="center" vertical="center"/>
    </xf>
    <xf numFmtId="0" fontId="5" fillId="4" borderId="0" xfId="0" applyFont="1" applyFill="1"/>
    <xf numFmtId="0" fontId="19" fillId="4" borderId="0" xfId="0" quotePrefix="1" applyFont="1" applyFill="1" applyAlignment="1">
      <alignment horizontal="center"/>
    </xf>
    <xf numFmtId="164" fontId="19" fillId="0" borderId="0" xfId="0" applyNumberFormat="1" applyFont="1" applyAlignment="1">
      <alignment vertical="center"/>
    </xf>
    <xf numFmtId="0" fontId="19" fillId="0" borderId="0" xfId="0" quotePrefix="1" applyFont="1" applyAlignment="1">
      <alignment horizontal="left" vertical="top"/>
    </xf>
    <xf numFmtId="0" fontId="18" fillId="0" borderId="0" xfId="4"/>
    <xf numFmtId="0" fontId="20" fillId="0" borderId="4" xfId="4" applyFont="1" applyBorder="1"/>
    <xf numFmtId="0" fontId="20" fillId="0" borderId="5" xfId="4" applyFont="1" applyBorder="1"/>
    <xf numFmtId="0" fontId="20" fillId="0" borderId="5" xfId="4" applyFont="1" applyBorder="1" applyAlignment="1">
      <alignment horizontal="center" wrapText="1"/>
    </xf>
    <xf numFmtId="0" fontId="20" fillId="0" borderId="6" xfId="4" applyFont="1" applyBorder="1" applyAlignment="1">
      <alignment horizontal="center" wrapText="1"/>
    </xf>
    <xf numFmtId="43" fontId="20" fillId="0" borderId="0" xfId="4" applyNumberFormat="1" applyFont="1" applyAlignment="1">
      <alignment horizontal="center"/>
    </xf>
    <xf numFmtId="43" fontId="18" fillId="0" borderId="0" xfId="4" applyNumberFormat="1"/>
    <xf numFmtId="165" fontId="18" fillId="0" borderId="0" xfId="4" applyNumberFormat="1"/>
    <xf numFmtId="0" fontId="23" fillId="0" borderId="0" xfId="4" applyFont="1" applyAlignment="1">
      <alignment horizontal="left"/>
    </xf>
    <xf numFmtId="43" fontId="3" fillId="0" borderId="0" xfId="1" applyFont="1" applyFill="1" applyBorder="1"/>
    <xf numFmtId="10" fontId="3" fillId="0" borderId="0" xfId="2" applyNumberFormat="1" applyFont="1" applyFill="1" applyBorder="1"/>
    <xf numFmtId="43" fontId="1" fillId="0" borderId="0" xfId="1" applyFont="1" applyFill="1" applyBorder="1"/>
    <xf numFmtId="10" fontId="0" fillId="10" borderId="0" xfId="2" applyNumberFormat="1" applyFont="1" applyFill="1"/>
    <xf numFmtId="43" fontId="0" fillId="10" borderId="0" xfId="1" applyFont="1" applyFill="1"/>
    <xf numFmtId="0" fontId="16" fillId="4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8" borderId="0" xfId="0" applyFont="1" applyFill="1" applyAlignment="1">
      <alignment horizontal="left"/>
    </xf>
    <xf numFmtId="0" fontId="21" fillId="11" borderId="0" xfId="4" applyFont="1" applyFill="1"/>
    <xf numFmtId="0" fontId="21" fillId="11" borderId="0" xfId="4" applyFont="1" applyFill="1" applyAlignment="1">
      <alignment horizontal="left"/>
    </xf>
    <xf numFmtId="0" fontId="21" fillId="11" borderId="0" xfId="4" applyFont="1" applyFill="1" applyAlignment="1">
      <alignment horizontal="center"/>
    </xf>
    <xf numFmtId="10" fontId="25" fillId="10" borderId="0" xfId="2" applyNumberFormat="1" applyFont="1" applyFill="1"/>
    <xf numFmtId="43" fontId="25" fillId="10" borderId="0" xfId="1" applyFont="1" applyFill="1"/>
    <xf numFmtId="43" fontId="7" fillId="12" borderId="0" xfId="1" applyFont="1" applyFill="1"/>
    <xf numFmtId="10" fontId="6" fillId="12" borderId="0" xfId="2" applyNumberFormat="1" applyFont="1" applyFill="1"/>
    <xf numFmtId="43" fontId="6" fillId="12" borderId="0" xfId="1" applyFont="1" applyFill="1"/>
    <xf numFmtId="43" fontId="3" fillId="13" borderId="0" xfId="1" applyFont="1" applyFill="1" applyAlignment="1">
      <alignment horizontal="center"/>
    </xf>
    <xf numFmtId="10" fontId="3" fillId="13" borderId="0" xfId="2" applyNumberFormat="1" applyFont="1" applyFill="1" applyAlignment="1">
      <alignment horizontal="center"/>
    </xf>
    <xf numFmtId="43" fontId="10" fillId="13" borderId="0" xfId="1" applyFont="1" applyFill="1" applyAlignment="1">
      <alignment horizontal="center"/>
    </xf>
    <xf numFmtId="10" fontId="10" fillId="13" borderId="0" xfId="2" applyNumberFormat="1" applyFont="1" applyFill="1" applyAlignment="1">
      <alignment horizontal="center"/>
    </xf>
    <xf numFmtId="43" fontId="7" fillId="14" borderId="0" xfId="1" applyFont="1" applyFill="1"/>
    <xf numFmtId="10" fontId="6" fillId="14" borderId="0" xfId="2" applyNumberFormat="1" applyFont="1" applyFill="1"/>
    <xf numFmtId="43" fontId="6" fillId="14" borderId="0" xfId="1" applyFont="1" applyFill="1"/>
    <xf numFmtId="43" fontId="3" fillId="15" borderId="0" xfId="1" applyFont="1" applyFill="1" applyAlignment="1">
      <alignment horizontal="center"/>
    </xf>
    <xf numFmtId="10" fontId="3" fillId="15" borderId="0" xfId="2" applyNumberFormat="1" applyFont="1" applyFill="1" applyAlignment="1">
      <alignment horizontal="center"/>
    </xf>
    <xf numFmtId="43" fontId="10" fillId="15" borderId="0" xfId="1" applyFont="1" applyFill="1" applyAlignment="1">
      <alignment horizontal="center"/>
    </xf>
    <xf numFmtId="10" fontId="10" fillId="15" borderId="0" xfId="2" applyNumberFormat="1" applyFont="1" applyFill="1" applyAlignment="1">
      <alignment horizontal="center"/>
    </xf>
    <xf numFmtId="10" fontId="26" fillId="10" borderId="0" xfId="2" applyNumberFormat="1" applyFont="1" applyFill="1"/>
    <xf numFmtId="43" fontId="26" fillId="10" borderId="0" xfId="1" applyFont="1" applyFill="1"/>
    <xf numFmtId="0" fontId="17" fillId="0" borderId="1" xfId="0" quotePrefix="1" applyFont="1" applyBorder="1" applyAlignment="1">
      <alignment horizontal="left" vertical="top"/>
    </xf>
    <xf numFmtId="164" fontId="15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20" fillId="0" borderId="0" xfId="0" quotePrefix="1" applyFont="1"/>
    <xf numFmtId="43" fontId="20" fillId="0" borderId="0" xfId="0" applyNumberFormat="1" applyFont="1" applyAlignment="1">
      <alignment horizontal="center"/>
    </xf>
    <xf numFmtId="43" fontId="5" fillId="0" borderId="0" xfId="0" applyNumberFormat="1" applyFont="1"/>
    <xf numFmtId="0" fontId="5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5" fillId="0" borderId="0" xfId="0" quotePrefix="1" applyFont="1"/>
    <xf numFmtId="0" fontId="23" fillId="0" borderId="0" xfId="0" quotePrefix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5" fillId="0" borderId="0" xfId="0" applyNumberFormat="1" applyFont="1"/>
    <xf numFmtId="0" fontId="27" fillId="0" borderId="0" xfId="0" applyFont="1"/>
    <xf numFmtId="43" fontId="24" fillId="10" borderId="0" xfId="1" applyFont="1" applyFill="1" applyAlignment="1">
      <alignment horizontal="left"/>
    </xf>
    <xf numFmtId="10" fontId="5" fillId="0" borderId="0" xfId="2" applyNumberFormat="1" applyFont="1" applyFill="1" applyAlignment="1">
      <alignment horizontal="right"/>
    </xf>
    <xf numFmtId="43" fontId="5" fillId="0" borderId="0" xfId="1" applyFont="1" applyAlignment="1">
      <alignment horizontal="right"/>
    </xf>
    <xf numFmtId="41" fontId="3" fillId="0" borderId="0" xfId="0" applyNumberFormat="1" applyFont="1"/>
    <xf numFmtId="41" fontId="0" fillId="0" borderId="0" xfId="0" applyNumberFormat="1"/>
    <xf numFmtId="41" fontId="0" fillId="4" borderId="0" xfId="0" applyNumberFormat="1" applyFill="1"/>
    <xf numFmtId="41" fontId="16" fillId="4" borderId="0" xfId="0" quotePrefix="1" applyNumberFormat="1" applyFont="1" applyFill="1" applyAlignment="1">
      <alignment horizontal="center"/>
    </xf>
    <xf numFmtId="41" fontId="14" fillId="4" borderId="0" xfId="0" quotePrefix="1" applyNumberFormat="1" applyFont="1" applyFill="1" applyAlignment="1">
      <alignment horizontal="center" vertical="center" wrapText="1"/>
    </xf>
    <xf numFmtId="41" fontId="16" fillId="4" borderId="0" xfId="0" quotePrefix="1" applyNumberFormat="1" applyFont="1" applyFill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5" fillId="0" borderId="1" xfId="1" applyNumberFormat="1" applyFont="1" applyBorder="1" applyAlignment="1">
      <alignment vertical="center"/>
    </xf>
    <xf numFmtId="41" fontId="16" fillId="0" borderId="0" xfId="0" quotePrefix="1" applyNumberFormat="1" applyFont="1" applyAlignment="1">
      <alignment horizontal="left" vertical="top"/>
    </xf>
    <xf numFmtId="41" fontId="15" fillId="0" borderId="0" xfId="1" applyNumberFormat="1" applyFont="1" applyAlignment="1">
      <alignment vertical="center"/>
    </xf>
    <xf numFmtId="41" fontId="14" fillId="0" borderId="0" xfId="1" applyNumberFormat="1" applyFont="1" applyAlignment="1">
      <alignment vertical="center"/>
    </xf>
    <xf numFmtId="41" fontId="0" fillId="0" borderId="0" xfId="1" applyNumberFormat="1" applyFont="1"/>
    <xf numFmtId="41" fontId="14" fillId="0" borderId="0" xfId="0" applyNumberFormat="1" applyFont="1" applyAlignment="1">
      <alignment vertical="center"/>
    </xf>
    <xf numFmtId="43" fontId="28" fillId="3" borderId="1" xfId="1" applyFont="1" applyFill="1" applyBorder="1"/>
    <xf numFmtId="49" fontId="0" fillId="4" borderId="0" xfId="0" applyNumberFormat="1" applyFill="1"/>
    <xf numFmtId="49" fontId="14" fillId="4" borderId="0" xfId="0" quotePrefix="1" applyNumberFormat="1" applyFont="1" applyFill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left" vertical="top"/>
    </xf>
    <xf numFmtId="49" fontId="16" fillId="0" borderId="0" xfId="0" quotePrefix="1" applyNumberFormat="1" applyFont="1" applyAlignment="1">
      <alignment horizontal="left" vertical="top"/>
    </xf>
    <xf numFmtId="49" fontId="19" fillId="4" borderId="0" xfId="0" quotePrefix="1" applyNumberFormat="1" applyFont="1" applyFill="1" applyAlignment="1">
      <alignment horizontal="left"/>
    </xf>
    <xf numFmtId="0" fontId="14" fillId="0" borderId="0" xfId="0" quotePrefix="1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12" borderId="3" xfId="0" applyFont="1" applyFill="1" applyBorder="1" applyAlignment="1" applyProtection="1">
      <alignment horizontal="center" vertical="center"/>
      <protection locked="0"/>
    </xf>
    <xf numFmtId="0" fontId="12" fillId="12" borderId="1" xfId="0" applyFont="1" applyFill="1" applyBorder="1" applyAlignment="1" applyProtection="1">
      <alignment horizontal="center" vertical="center"/>
      <protection locked="0"/>
    </xf>
    <xf numFmtId="0" fontId="12" fillId="12" borderId="2" xfId="0" applyFont="1" applyFill="1" applyBorder="1" applyAlignment="1" applyProtection="1">
      <alignment horizontal="center" vertical="center"/>
      <protection locked="0"/>
    </xf>
    <xf numFmtId="0" fontId="12" fillId="14" borderId="3" xfId="0" applyFont="1" applyFill="1" applyBorder="1" applyAlignment="1" applyProtection="1">
      <alignment horizontal="center" vertical="center"/>
      <protection locked="0"/>
    </xf>
    <xf numFmtId="0" fontId="12" fillId="14" borderId="1" xfId="0" applyFont="1" applyFill="1" applyBorder="1" applyAlignment="1" applyProtection="1">
      <alignment horizontal="center" vertical="center"/>
      <protection locked="0"/>
    </xf>
    <xf numFmtId="0" fontId="12" fillId="14" borderId="2" xfId="0" applyFont="1" applyFill="1" applyBorder="1" applyAlignment="1" applyProtection="1">
      <alignment horizontal="center" vertical="center"/>
      <protection locked="0"/>
    </xf>
    <xf numFmtId="0" fontId="20" fillId="11" borderId="0" xfId="4" applyFont="1" applyFill="1" applyAlignment="1">
      <alignment horizontal="center"/>
    </xf>
    <xf numFmtId="0" fontId="21" fillId="11" borderId="0" xfId="4" applyFont="1" applyFill="1" applyAlignment="1">
      <alignment horizontal="left" wrapText="1"/>
    </xf>
  </cellXfs>
  <cellStyles count="5">
    <cellStyle name="Comma" xfId="1" builtinId="3"/>
    <cellStyle name="Good" xfId="3" builtinId="26"/>
    <cellStyle name="Normal" xfId="0" builtinId="0"/>
    <cellStyle name="Normal 2" xfId="4" xr:uid="{8EFBF2B9-4B52-440B-A8EE-88FD4BDC482E}"/>
    <cellStyle name="Percent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4648-A702-48B6-B758-10DDEA9D1C41}">
  <sheetPr>
    <tabColor theme="9" tint="0.79998168889431442"/>
  </sheetPr>
  <dimension ref="B2:O172"/>
  <sheetViews>
    <sheetView tabSelected="1" zoomScale="98" zoomScaleNormal="98" workbookViewId="0">
      <selection activeCell="E2" sqref="E2:G2"/>
    </sheetView>
  </sheetViews>
  <sheetFormatPr defaultColWidth="8.85546875" defaultRowHeight="15" x14ac:dyDescent="0.25"/>
  <cols>
    <col min="1" max="1" width="5.5703125" customWidth="1"/>
    <col min="2" max="2" width="6.7109375" style="3" customWidth="1"/>
    <col min="3" max="3" width="59" bestFit="1" customWidth="1"/>
    <col min="4" max="4" width="6.140625" customWidth="1"/>
    <col min="5" max="5" width="24.28515625" style="1" customWidth="1"/>
    <col min="6" max="6" width="10.5703125" style="2" customWidth="1"/>
    <col min="7" max="7" width="12.7109375" style="1" customWidth="1"/>
    <col min="8" max="8" width="6.140625" customWidth="1"/>
    <col min="9" max="9" width="24.28515625" style="1" customWidth="1"/>
    <col min="10" max="10" width="10.5703125" style="2" customWidth="1"/>
    <col min="11" max="11" width="12.7109375" style="1" customWidth="1"/>
    <col min="12" max="12" width="6.140625" customWidth="1"/>
    <col min="13" max="13" width="24.28515625" style="1" customWidth="1"/>
    <col min="14" max="14" width="10.5703125" style="2" customWidth="1"/>
    <col min="15" max="15" width="12.7109375" style="1" customWidth="1"/>
  </cols>
  <sheetData>
    <row r="2" spans="2:15" s="43" customFormat="1" ht="21" x14ac:dyDescent="0.35">
      <c r="B2" s="45" t="s">
        <v>935</v>
      </c>
      <c r="C2" s="44"/>
      <c r="E2" s="160" t="s">
        <v>778</v>
      </c>
      <c r="F2" s="161"/>
      <c r="G2" s="162"/>
      <c r="I2" s="163" t="s">
        <v>594</v>
      </c>
      <c r="J2" s="164"/>
      <c r="K2" s="165"/>
      <c r="M2" s="166" t="s">
        <v>311</v>
      </c>
      <c r="N2" s="167"/>
      <c r="O2" s="168"/>
    </row>
    <row r="3" spans="2:15" x14ac:dyDescent="0.25">
      <c r="B3" s="42"/>
      <c r="C3" s="101" t="s">
        <v>929</v>
      </c>
      <c r="E3" s="136" t="s">
        <v>141</v>
      </c>
      <c r="F3" s="97"/>
      <c r="G3" s="98"/>
      <c r="I3" s="136" t="s">
        <v>141</v>
      </c>
      <c r="J3" s="105"/>
      <c r="K3" s="106"/>
      <c r="M3" s="136" t="s">
        <v>141</v>
      </c>
      <c r="N3" s="121"/>
      <c r="O3" s="122"/>
    </row>
    <row r="4" spans="2:15" x14ac:dyDescent="0.25">
      <c r="F4" s="137" t="s">
        <v>928</v>
      </c>
      <c r="G4" s="138" t="str">
        <f>VLOOKUP(E2,Items!B4:C322,2,0)</f>
        <v>OSPI</v>
      </c>
      <c r="J4" s="137" t="s">
        <v>928</v>
      </c>
      <c r="K4" s="138" t="str">
        <f>VLOOKUP(I2,Items!$B$4:$C$322,2,0)</f>
        <v>17001</v>
      </c>
      <c r="N4" s="137" t="s">
        <v>928</v>
      </c>
      <c r="O4" s="138" t="str">
        <f>VLOOKUP(M2,Items!$B$4:$C$322,2,0)</f>
        <v>32081</v>
      </c>
    </row>
    <row r="5" spans="2:15" x14ac:dyDescent="0.25">
      <c r="B5" s="7"/>
      <c r="C5" s="7" t="s">
        <v>140</v>
      </c>
      <c r="E5" s="25">
        <f>VLOOKUP(G4,Enrollment!$B$8:$D$326,3,0)</f>
        <v>1080350.1100000001</v>
      </c>
      <c r="F5" s="26"/>
      <c r="G5" s="152"/>
      <c r="I5" s="25">
        <f>VLOOKUP(K4,Enrollment!$B$8:$D$326,3,0)</f>
        <v>50837.589999999989</v>
      </c>
      <c r="J5" s="26"/>
      <c r="K5" s="25"/>
      <c r="M5" s="25">
        <f>VLOOKUP(O4,Enrollment!$B$8:$D$326,3,0)</f>
        <v>28960.47</v>
      </c>
      <c r="N5" s="26"/>
      <c r="O5" s="25"/>
    </row>
    <row r="6" spans="2:15" x14ac:dyDescent="0.25">
      <c r="B6" s="34"/>
      <c r="C6" s="34"/>
      <c r="E6" s="94"/>
      <c r="F6" s="95"/>
      <c r="G6" s="94"/>
      <c r="I6" s="94"/>
      <c r="J6" s="95"/>
      <c r="K6" s="94"/>
      <c r="M6" s="94"/>
      <c r="N6" s="95"/>
      <c r="O6" s="94"/>
    </row>
    <row r="7" spans="2:15" x14ac:dyDescent="0.25">
      <c r="B7" s="34"/>
      <c r="C7" s="19" t="s">
        <v>927</v>
      </c>
      <c r="E7" s="96">
        <f>IFERROR(VLOOKUP(G4,Items!$C$4:$E$322,2,0),0)</f>
        <v>2434689508.7199998</v>
      </c>
      <c r="F7" s="95"/>
      <c r="G7" s="96">
        <f>E7/E5</f>
        <v>2253.611571085969</v>
      </c>
      <c r="I7" s="96">
        <f>IFERROR(VLOOKUP(K4,Items!$C$4:$E$322,2,0),0)</f>
        <v>175784388.34</v>
      </c>
      <c r="J7" s="95"/>
      <c r="K7" s="96">
        <f>I7/$I$5</f>
        <v>3457.7639958935906</v>
      </c>
      <c r="M7" s="96">
        <f>IFERROR(VLOOKUP(O4,Items!$C$4:$E$322,2,0),0)</f>
        <v>65760008.93</v>
      </c>
      <c r="N7" s="95"/>
      <c r="O7" s="96">
        <f>M7/$M$5</f>
        <v>2270.6816888676185</v>
      </c>
    </row>
    <row r="8" spans="2:15" x14ac:dyDescent="0.25">
      <c r="C8" s="19" t="s">
        <v>139</v>
      </c>
      <c r="E8" s="96">
        <f>IFERROR(VLOOKUP(G4,Items!$C$4:$E$322,3,0),0)</f>
        <v>2157150392.4400001</v>
      </c>
      <c r="F8" s="30"/>
      <c r="G8" s="96">
        <f>E8/E5</f>
        <v>1996.7141878108384</v>
      </c>
      <c r="I8" s="96">
        <f>IFERROR(VLOOKUP(K4,Items!$C$4:$E$322,3,0),0)</f>
        <v>134179375.95999999</v>
      </c>
      <c r="J8" s="30"/>
      <c r="K8" s="96">
        <f>I8/$I$5</f>
        <v>2639.3732661206013</v>
      </c>
      <c r="M8" s="96">
        <f>IFERROR(VLOOKUP(O4,Items!$C$4:$E$322,3,0),0)</f>
        <v>70741535.140000001</v>
      </c>
      <c r="N8" s="30"/>
      <c r="O8" s="96">
        <f>M8/$M$5</f>
        <v>2442.6929238372168</v>
      </c>
    </row>
    <row r="9" spans="2:15" x14ac:dyDescent="0.25">
      <c r="B9" s="7"/>
      <c r="C9" s="7" t="s">
        <v>926</v>
      </c>
      <c r="E9" s="25">
        <f>E8-E7</f>
        <v>-277539116.27999973</v>
      </c>
      <c r="F9" s="35">
        <f>E9/E8</f>
        <v>-0.12866006804748981</v>
      </c>
      <c r="G9" s="25">
        <f>G8-G7</f>
        <v>-256.89738327513055</v>
      </c>
      <c r="I9" s="25">
        <f>I8-I7</f>
        <v>-41605012.38000001</v>
      </c>
      <c r="J9" s="35">
        <f>I9/I8</f>
        <v>-0.31007009894279741</v>
      </c>
      <c r="K9" s="25">
        <f>K8-K7</f>
        <v>-818.39072977298929</v>
      </c>
      <c r="M9" s="25">
        <f>M8-M7</f>
        <v>4981526.2100000009</v>
      </c>
      <c r="N9" s="35">
        <f>M9/M8</f>
        <v>7.0418689672783946E-2</v>
      </c>
      <c r="O9" s="25">
        <f>O8-O7</f>
        <v>172.01123496959826</v>
      </c>
    </row>
    <row r="10" spans="2:15" x14ac:dyDescent="0.25">
      <c r="F10" s="30"/>
      <c r="G10" s="8"/>
      <c r="J10" s="30"/>
      <c r="K10" s="8"/>
      <c r="N10" s="30"/>
      <c r="O10" s="8"/>
    </row>
    <row r="11" spans="2:15" s="13" customFormat="1" ht="18.75" x14ac:dyDescent="0.3">
      <c r="B11" s="18" t="s">
        <v>138</v>
      </c>
      <c r="C11" s="17"/>
      <c r="E11" s="16" t="str">
        <f>E2</f>
        <v>Statewide</v>
      </c>
      <c r="F11" s="15"/>
      <c r="G11" s="14"/>
      <c r="I11" s="107" t="str">
        <f>I2</f>
        <v>Seattle</v>
      </c>
      <c r="J11" s="108"/>
      <c r="K11" s="109"/>
      <c r="M11" s="114" t="str">
        <f>M2</f>
        <v>Spokane</v>
      </c>
      <c r="N11" s="115"/>
      <c r="O11" s="116"/>
    </row>
    <row r="12" spans="2:15" s="39" customFormat="1" ht="15.75" x14ac:dyDescent="0.25">
      <c r="B12" s="11"/>
      <c r="C12" s="11"/>
      <c r="E12" s="40" t="s">
        <v>137</v>
      </c>
      <c r="F12" s="41" t="s">
        <v>4</v>
      </c>
      <c r="G12" s="40" t="s">
        <v>3</v>
      </c>
      <c r="I12" s="112" t="s">
        <v>137</v>
      </c>
      <c r="J12" s="113" t="s">
        <v>4</v>
      </c>
      <c r="K12" s="112" t="s">
        <v>3</v>
      </c>
      <c r="M12" s="119" t="s">
        <v>137</v>
      </c>
      <c r="N12" s="120" t="s">
        <v>4</v>
      </c>
      <c r="O12" s="119" t="s">
        <v>3</v>
      </c>
    </row>
    <row r="13" spans="2:15" x14ac:dyDescent="0.25">
      <c r="B13"/>
      <c r="F13"/>
      <c r="G13"/>
      <c r="J13"/>
      <c r="K13"/>
      <c r="N13"/>
      <c r="O13"/>
    </row>
    <row r="14" spans="2:15" x14ac:dyDescent="0.25">
      <c r="B14" s="7"/>
      <c r="C14" s="7" t="s">
        <v>136</v>
      </c>
      <c r="E14" s="25">
        <f>SUM(E18+E22+E26+E31)</f>
        <v>19580423163.280003</v>
      </c>
      <c r="F14" s="35">
        <f>E14/E14</f>
        <v>1</v>
      </c>
      <c r="G14" s="25">
        <f>E14/E5</f>
        <v>18124.146035658756</v>
      </c>
      <c r="I14" s="25">
        <f>SUM(I18+I22+I26+I31)</f>
        <v>1082609937.0800002</v>
      </c>
      <c r="J14" s="35">
        <f>I14/I14</f>
        <v>1</v>
      </c>
      <c r="K14" s="25">
        <f>I14/I5</f>
        <v>21295.461430803472</v>
      </c>
      <c r="M14" s="25">
        <f>SUM(M18+M22+M26+M31)</f>
        <v>558753858.97000003</v>
      </c>
      <c r="N14" s="35">
        <f>M14/M14</f>
        <v>1</v>
      </c>
      <c r="O14" s="25">
        <f>M14/M5</f>
        <v>19293.673720419592</v>
      </c>
    </row>
    <row r="15" spans="2:15" x14ac:dyDescent="0.25">
      <c r="E15" s="29"/>
      <c r="F15" s="30"/>
      <c r="G15"/>
      <c r="I15" s="29"/>
      <c r="J15" s="30"/>
      <c r="K15"/>
      <c r="M15" s="29"/>
      <c r="N15" s="30"/>
      <c r="O15"/>
    </row>
    <row r="16" spans="2:15" x14ac:dyDescent="0.25">
      <c r="B16" s="3" t="s">
        <v>1</v>
      </c>
      <c r="C16" t="s">
        <v>135</v>
      </c>
      <c r="E16" s="23">
        <f>IFERROR(VLOOKUP(G4,Revenue!$B$5:$M$321,5,0),0)</f>
        <v>355636116.98000002</v>
      </c>
      <c r="F16" s="30"/>
      <c r="I16" s="23">
        <f>IFERROR(VLOOKUP(K$4,Revenue!$B$5:$M$321,5,0),0)</f>
        <v>21557877.850000001</v>
      </c>
      <c r="J16" s="30"/>
      <c r="M16" s="23">
        <f>IFERROR(VLOOKUP(O4,Revenue!$B$5:$M$323,4,0),0)</f>
        <v>69176001.019999996</v>
      </c>
      <c r="N16" s="30"/>
    </row>
    <row r="17" spans="2:15" x14ac:dyDescent="0.25">
      <c r="B17" s="3" t="s">
        <v>134</v>
      </c>
      <c r="C17" t="s">
        <v>133</v>
      </c>
      <c r="E17" s="23">
        <f>IFERROR(VLOOKUP(G4,Revenue!$B$5:$M$321,4,0),0)</f>
        <v>2409373959.1999998</v>
      </c>
      <c r="F17" s="30"/>
      <c r="I17" s="23">
        <f>IFERROR(VLOOKUP(K$4,Revenue!$B$5:$M$321,4,0),0)</f>
        <v>185094825</v>
      </c>
      <c r="J17" s="30"/>
      <c r="M17" s="23">
        <f>IFERROR(VLOOKUP(O4,Revenue!$B$5:$M$324,5,0),0)</f>
        <v>11919551.52</v>
      </c>
      <c r="N17" s="30"/>
    </row>
    <row r="18" spans="2:15" s="8" customFormat="1" x14ac:dyDescent="0.25">
      <c r="B18" s="38"/>
      <c r="C18" s="20" t="s">
        <v>132</v>
      </c>
      <c r="E18" s="37">
        <f>SUM(E16:E17)</f>
        <v>2765010076.1799998</v>
      </c>
      <c r="F18" s="31">
        <f>E18/E14</f>
        <v>0.14121298876550026</v>
      </c>
      <c r="G18" s="4">
        <f>E18/E5</f>
        <v>2559.3648305177658</v>
      </c>
      <c r="I18" s="37">
        <f>SUM(I16:I17)</f>
        <v>206652702.84999999</v>
      </c>
      <c r="J18" s="31">
        <f>I18/I14</f>
        <v>0.19088380382631687</v>
      </c>
      <c r="K18" s="4">
        <f>I18/I5</f>
        <v>4064.9586821483872</v>
      </c>
      <c r="M18" s="37">
        <f>SUM(M16:M17)</f>
        <v>81095552.539999992</v>
      </c>
      <c r="N18" s="31">
        <f>M18/M14</f>
        <v>0.14513645183496457</v>
      </c>
      <c r="O18" s="4">
        <f>M18/M5</f>
        <v>2800.2153466431996</v>
      </c>
    </row>
    <row r="19" spans="2:15" x14ac:dyDescent="0.25">
      <c r="E19" s="23"/>
      <c r="F19" s="30"/>
      <c r="I19" s="23"/>
      <c r="J19" s="30"/>
      <c r="M19" s="23"/>
      <c r="N19" s="30"/>
    </row>
    <row r="20" spans="2:15" x14ac:dyDescent="0.25">
      <c r="B20" s="3" t="s">
        <v>131</v>
      </c>
      <c r="C20" t="s">
        <v>130</v>
      </c>
      <c r="E20" s="23">
        <f>IFERROR(VLOOKUP(G4,Revenue!$B$5:$L$327,6,0),0)</f>
        <v>11016667550.040001</v>
      </c>
      <c r="F20" s="30"/>
      <c r="I20" s="23">
        <f>IFERROR(VLOOKUP(K4,Revenue!$B$5:$M$327,6,0),0)</f>
        <v>533088624.47000003</v>
      </c>
      <c r="J20" s="30"/>
      <c r="M20" s="23">
        <f>IFERROR(VLOOKUP(O4,Revenue!$B$5:$M$327,6,0),0)</f>
        <v>281424511.38</v>
      </c>
      <c r="N20" s="30"/>
    </row>
    <row r="21" spans="2:15" x14ac:dyDescent="0.25">
      <c r="B21" s="3" t="s">
        <v>129</v>
      </c>
      <c r="C21" t="s">
        <v>128</v>
      </c>
      <c r="E21" s="23">
        <f>IFERROR(VLOOKUP(G4,Revenue!$B$5:$L$328,7,0),0)</f>
        <v>3308078125.1900001</v>
      </c>
      <c r="F21" s="30"/>
      <c r="I21" s="23">
        <f>IFERROR(VLOOKUP(K4,Revenue!$B$5:$M$328,7,0),0)</f>
        <v>169692878.46000001</v>
      </c>
      <c r="J21" s="30"/>
      <c r="M21" s="23">
        <f>IFERROR(VLOOKUP(O4,Revenue!$B$5:$M$328,7,0),0)</f>
        <v>91976605.310000002</v>
      </c>
      <c r="N21" s="30"/>
    </row>
    <row r="22" spans="2:15" s="8" customFormat="1" x14ac:dyDescent="0.25">
      <c r="B22" s="38"/>
      <c r="C22" s="20" t="s">
        <v>127</v>
      </c>
      <c r="E22" s="37">
        <f>SUM(E20:E21)</f>
        <v>14324745675.230001</v>
      </c>
      <c r="F22" s="31">
        <f>E22/E14</f>
        <v>0.73158509168963237</v>
      </c>
      <c r="G22" s="4">
        <f>E22/E5</f>
        <v>13259.355039293698</v>
      </c>
      <c r="I22" s="37">
        <f>SUM(I20:I21)</f>
        <v>702781502.93000007</v>
      </c>
      <c r="J22" s="31">
        <f>I22/I14</f>
        <v>0.64915486072992468</v>
      </c>
      <c r="K22" s="4">
        <f>I22/I5</f>
        <v>13824.052299292713</v>
      </c>
      <c r="M22" s="37">
        <f>SUM(M20:M21)</f>
        <v>373401116.69</v>
      </c>
      <c r="N22" s="31">
        <f>M22/M14</f>
        <v>0.66827478807631502</v>
      </c>
      <c r="O22" s="4">
        <f>M22/M5</f>
        <v>12893.475716726973</v>
      </c>
    </row>
    <row r="23" spans="2:15" x14ac:dyDescent="0.25">
      <c r="E23" s="23"/>
      <c r="F23" s="30"/>
      <c r="I23" s="23"/>
      <c r="J23" s="30"/>
      <c r="M23" s="23"/>
      <c r="N23" s="30"/>
    </row>
    <row r="24" spans="2:15" x14ac:dyDescent="0.25">
      <c r="B24" s="3" t="s">
        <v>126</v>
      </c>
      <c r="C24" t="s">
        <v>125</v>
      </c>
      <c r="E24" s="23">
        <f>IFERROR(VLOOKUP(G4,Revenue!$B$5:$L$331,8,0),0)</f>
        <v>79209864.540000007</v>
      </c>
      <c r="F24" s="30"/>
      <c r="I24" s="23">
        <f>IFERROR(VLOOKUP(K4,Revenue!$B$5:$M$331,8,0),0)</f>
        <v>15016.71</v>
      </c>
      <c r="J24" s="30"/>
      <c r="M24" s="23">
        <f>IFERROR(VLOOKUP(O4,Revenue!$B$5:$M$331,8,0),0)</f>
        <v>0</v>
      </c>
      <c r="N24" s="30"/>
    </row>
    <row r="25" spans="2:15" x14ac:dyDescent="0.25">
      <c r="B25" s="3" t="s">
        <v>124</v>
      </c>
      <c r="C25" t="s">
        <v>123</v>
      </c>
      <c r="E25" s="23">
        <f>IFERROR(VLOOKUP(G4,Revenue!$B$5:$L$332,9,0),0)</f>
        <v>2034376751.6300001</v>
      </c>
      <c r="F25" s="30"/>
      <c r="I25" s="23">
        <f>IFERROR(VLOOKUP(K4,Revenue!$B$5:$M$332,9,0),0)</f>
        <v>77595283.049999997</v>
      </c>
      <c r="J25" s="30"/>
      <c r="M25" s="23">
        <f>IFERROR(VLOOKUP(O4,Revenue!$B$5:$M$332,9,0),0)</f>
        <v>92689949.010000005</v>
      </c>
      <c r="N25" s="30"/>
    </row>
    <row r="26" spans="2:15" s="8" customFormat="1" x14ac:dyDescent="0.25">
      <c r="B26" s="38"/>
      <c r="C26" s="20" t="s">
        <v>122</v>
      </c>
      <c r="E26" s="37">
        <f>SUM(E24:E25)</f>
        <v>2113586616.1700001</v>
      </c>
      <c r="F26" s="31">
        <f>E26/E14</f>
        <v>0.10794386814549027</v>
      </c>
      <c r="G26" s="4">
        <f>E26/E5</f>
        <v>1956.3904299227588</v>
      </c>
      <c r="I26" s="37">
        <f>SUM(I24:I25)</f>
        <v>77610299.75999999</v>
      </c>
      <c r="J26" s="31">
        <f>I26/I14</f>
        <v>7.1688146489149521E-2</v>
      </c>
      <c r="K26" s="4">
        <f>I26/I5</f>
        <v>1526.632158605473</v>
      </c>
      <c r="M26" s="37">
        <f>SUM(M24:M25)</f>
        <v>92689949.010000005</v>
      </c>
      <c r="N26" s="31">
        <f>M26/M14</f>
        <v>0.165886906232493</v>
      </c>
      <c r="O26" s="4">
        <f>M26/M5</f>
        <v>3200.5678433395592</v>
      </c>
    </row>
    <row r="27" spans="2:15" x14ac:dyDescent="0.25">
      <c r="E27" s="23"/>
      <c r="F27" s="30"/>
      <c r="I27" s="23"/>
      <c r="J27" s="30"/>
      <c r="M27" s="23"/>
      <c r="N27" s="30"/>
    </row>
    <row r="28" spans="2:15" x14ac:dyDescent="0.25">
      <c r="B28" s="3" t="s">
        <v>121</v>
      </c>
      <c r="C28" t="s">
        <v>120</v>
      </c>
      <c r="E28" s="23">
        <f>IFERROR(VLOOKUP(G4,Revenue!$B$5:$L$335,10,0),0)</f>
        <v>35362971.009999998</v>
      </c>
      <c r="F28" s="30"/>
      <c r="I28" s="23">
        <f>IFERROR(VLOOKUP(K4,Revenue!$B$5:$M$335,10,0),0)</f>
        <v>-83137.539999999994</v>
      </c>
      <c r="J28" s="30"/>
      <c r="M28" s="23">
        <f>IFERROR(VLOOKUP(O4,Revenue!$B$5:$M$335,10,0),0)</f>
        <v>922740.88</v>
      </c>
      <c r="N28" s="30"/>
    </row>
    <row r="29" spans="2:15" x14ac:dyDescent="0.25">
      <c r="B29" s="3" t="s">
        <v>119</v>
      </c>
      <c r="C29" t="s">
        <v>118</v>
      </c>
      <c r="E29" s="23">
        <f>IFERROR(VLOOKUP(G4,Revenue!$B$5:$L$336,11,0),0)</f>
        <v>99831190.790000007</v>
      </c>
      <c r="F29" s="30"/>
      <c r="I29" s="23">
        <f>IFERROR(VLOOKUP(K4,Revenue!$B$5:$M$336,11,0),0)</f>
        <v>40502058.780000001</v>
      </c>
      <c r="J29" s="30"/>
      <c r="M29" s="23">
        <f>IFERROR(VLOOKUP(O4,Revenue!$B$5:$M$336,11,0),0)</f>
        <v>614639.69999999995</v>
      </c>
      <c r="N29" s="30"/>
    </row>
    <row r="30" spans="2:15" x14ac:dyDescent="0.25">
      <c r="B30" s="3" t="s">
        <v>117</v>
      </c>
      <c r="C30" t="s">
        <v>116</v>
      </c>
      <c r="E30" s="23">
        <f>IFERROR(VLOOKUP(G4,Revenue!$B$5:$M$337,12,0),0)</f>
        <v>241886633.90000001</v>
      </c>
      <c r="F30" s="30"/>
      <c r="I30" s="23">
        <f>IFERROR(VLOOKUP(K4,Revenue!$B$5:$M$337,12,0),0)</f>
        <v>55146510.299999997</v>
      </c>
      <c r="J30" s="30"/>
      <c r="M30" s="23">
        <f>IFERROR(VLOOKUP(O4,Revenue!$B$5:$M$337,12,0),0)</f>
        <v>10029860.15</v>
      </c>
      <c r="N30" s="30"/>
    </row>
    <row r="31" spans="2:15" s="8" customFormat="1" x14ac:dyDescent="0.25">
      <c r="B31" s="38"/>
      <c r="C31" s="20" t="s">
        <v>115</v>
      </c>
      <c r="E31" s="37">
        <f>SUM(E28:E30)</f>
        <v>377080795.70000005</v>
      </c>
      <c r="F31" s="31">
        <f>E31/E14</f>
        <v>1.9258051399377089E-2</v>
      </c>
      <c r="G31" s="4">
        <f>E31/E5</f>
        <v>349.03573592453284</v>
      </c>
      <c r="I31" s="37">
        <f>SUM(I28:I30)</f>
        <v>95565431.539999992</v>
      </c>
      <c r="J31" s="31">
        <f>I31/I14</f>
        <v>8.8273188954608797E-2</v>
      </c>
      <c r="K31" s="4">
        <f>I31/I5</f>
        <v>1879.8182907568989</v>
      </c>
      <c r="M31" s="37">
        <f>SUM(M28:M30)</f>
        <v>11567240.73</v>
      </c>
      <c r="N31" s="31">
        <f>M31/M14</f>
        <v>2.0701853856227338E-2</v>
      </c>
      <c r="O31" s="4">
        <f>M31/M5</f>
        <v>399.41481370986037</v>
      </c>
    </row>
    <row r="32" spans="2:15" x14ac:dyDescent="0.25">
      <c r="E32" s="36"/>
      <c r="F32" s="30"/>
      <c r="I32" s="36"/>
      <c r="J32" s="30"/>
      <c r="M32" s="36"/>
      <c r="N32" s="30"/>
    </row>
    <row r="33" spans="2:15" s="13" customFormat="1" ht="18.75" x14ac:dyDescent="0.3">
      <c r="B33" s="18" t="s">
        <v>933</v>
      </c>
      <c r="C33" s="17"/>
      <c r="E33" s="16" t="str">
        <f>E2</f>
        <v>Statewide</v>
      </c>
      <c r="F33" s="15"/>
      <c r="G33" s="14"/>
      <c r="I33" s="107" t="str">
        <f>I2</f>
        <v>Seattle</v>
      </c>
      <c r="J33" s="108"/>
      <c r="K33" s="109"/>
      <c r="M33" s="114" t="str">
        <f>M2</f>
        <v>Spokane</v>
      </c>
      <c r="N33" s="115"/>
      <c r="O33" s="116"/>
    </row>
    <row r="34" spans="2:15" x14ac:dyDescent="0.25">
      <c r="B34" s="12"/>
      <c r="C34" s="11"/>
      <c r="E34" s="9" t="s">
        <v>5</v>
      </c>
      <c r="F34" s="10" t="s">
        <v>4</v>
      </c>
      <c r="G34" s="9" t="s">
        <v>3</v>
      </c>
      <c r="I34" s="110" t="s">
        <v>5</v>
      </c>
      <c r="J34" s="111" t="s">
        <v>4</v>
      </c>
      <c r="K34" s="110" t="s">
        <v>3</v>
      </c>
      <c r="M34" s="117" t="s">
        <v>5</v>
      </c>
      <c r="N34" s="118" t="s">
        <v>4</v>
      </c>
      <c r="O34" s="117" t="s">
        <v>3</v>
      </c>
    </row>
    <row r="35" spans="2:15" x14ac:dyDescent="0.25">
      <c r="E35" s="23"/>
      <c r="F35" s="30"/>
      <c r="I35" s="23"/>
      <c r="J35" s="30"/>
      <c r="M35" s="23"/>
      <c r="N35" s="30"/>
    </row>
    <row r="36" spans="2:15" x14ac:dyDescent="0.25">
      <c r="B36" s="7"/>
      <c r="C36" s="7" t="s">
        <v>2</v>
      </c>
      <c r="E36" s="25">
        <f>E71+E45+E41+E55+E77+E64+E85+E95</f>
        <v>19784149242.430008</v>
      </c>
      <c r="F36" s="35">
        <f>E36/E36</f>
        <v>1</v>
      </c>
      <c r="G36" s="25">
        <f>E36/E5</f>
        <v>18312.720162938665</v>
      </c>
      <c r="I36" s="25">
        <f>I71+I45+I41+I55+I77+I64+I85+I95</f>
        <v>1124214949.4600003</v>
      </c>
      <c r="J36" s="35">
        <f>I36/I36</f>
        <v>1</v>
      </c>
      <c r="K36" s="25">
        <f>I36/I5</f>
        <v>22113.852160576465</v>
      </c>
      <c r="M36" s="25">
        <f>M71+M45+M41+M55+M77+M64+M85+M95</f>
        <v>553772332.76000011</v>
      </c>
      <c r="N36" s="35">
        <f>M36/M36</f>
        <v>1</v>
      </c>
      <c r="O36" s="25">
        <f>M36/M5</f>
        <v>19121.662485449997</v>
      </c>
    </row>
    <row r="37" spans="2:15" x14ac:dyDescent="0.25">
      <c r="E37" s="23"/>
      <c r="F37" s="30"/>
      <c r="I37" s="23"/>
      <c r="J37" s="30"/>
      <c r="M37" s="23"/>
      <c r="N37" s="30"/>
    </row>
    <row r="38" spans="2:15" x14ac:dyDescent="0.25">
      <c r="B38" s="3">
        <v>27</v>
      </c>
      <c r="C38" t="s">
        <v>102</v>
      </c>
      <c r="E38" s="23">
        <f>IFERROR(VLOOKUP(G4,Activity!$B$5:$AU$325,15,0),0)</f>
        <v>10988856520.000004</v>
      </c>
      <c r="F38" s="30"/>
      <c r="I38" s="23">
        <f>IFERROR(VLOOKUP(K4,Activity!$B$5:$AU$325,15,0),0)</f>
        <v>634403263.44000041</v>
      </c>
      <c r="J38" s="30"/>
      <c r="M38" s="23">
        <f>IFERROR(VLOOKUP(O4,Activity!$B$5:$AU$325,15,0),0)</f>
        <v>308909952.14000016</v>
      </c>
      <c r="N38" s="30"/>
    </row>
    <row r="39" spans="2:15" x14ac:dyDescent="0.25">
      <c r="B39" s="3">
        <v>28</v>
      </c>
      <c r="C39" t="s">
        <v>101</v>
      </c>
      <c r="E39" s="23">
        <f>IFERROR(VLOOKUP(G4,Activity!$B$5:$AU$325,16,0),0)</f>
        <v>317558745.34999996</v>
      </c>
      <c r="F39" s="30"/>
      <c r="I39" s="23">
        <f>IFERROR(VLOOKUP(K4,Activity!$B$5:$AU$325,16,0),0)</f>
        <v>7232598.1500000013</v>
      </c>
      <c r="J39" s="30"/>
      <c r="M39" s="23">
        <f>IFERROR(VLOOKUP(O4,Activity!$B$5:$AU$325,16,0),0)</f>
        <v>9081527.3200000022</v>
      </c>
      <c r="N39" s="30"/>
    </row>
    <row r="40" spans="2:15" x14ac:dyDescent="0.25">
      <c r="B40" s="3">
        <v>29</v>
      </c>
      <c r="C40" t="s">
        <v>100</v>
      </c>
      <c r="E40" s="23">
        <f>IFERROR(VLOOKUP(G4,Activity!$B$5:$AU$325,17,0),0)</f>
        <v>39996828.640000001</v>
      </c>
      <c r="F40" s="30"/>
      <c r="I40" s="23">
        <f>IFERROR(VLOOKUP(K4,Activity!$B$5:$AU$325,17,0),0)</f>
        <v>0</v>
      </c>
      <c r="J40" s="30"/>
      <c r="M40" s="23">
        <f>IFERROR(VLOOKUP(O4,Activity!$B$5:$AU$325,17,0),0)</f>
        <v>0</v>
      </c>
      <c r="N40" s="30"/>
    </row>
    <row r="41" spans="2:15" x14ac:dyDescent="0.25">
      <c r="B41" s="32"/>
      <c r="C41" s="32" t="s">
        <v>99</v>
      </c>
      <c r="E41" s="4">
        <f>SUM(E38:E40)</f>
        <v>11346412093.990004</v>
      </c>
      <c r="F41" s="31">
        <f>E41/E36</f>
        <v>0.57351023564136683</v>
      </c>
      <c r="G41" s="4">
        <f>E41/E5</f>
        <v>10502.532455881365</v>
      </c>
      <c r="I41" s="4">
        <f>SUM(I38:I40)</f>
        <v>641635861.59000039</v>
      </c>
      <c r="J41" s="31">
        <f>I41/I36</f>
        <v>0.57074126429131766</v>
      </c>
      <c r="K41" s="4">
        <f>I41/I5</f>
        <v>12621.2879404787</v>
      </c>
      <c r="M41" s="4">
        <f>SUM(M38:M40)</f>
        <v>317991479.46000016</v>
      </c>
      <c r="N41" s="31">
        <f>M41/M36</f>
        <v>0.57422782007748796</v>
      </c>
      <c r="O41" s="4">
        <f>M41/M5</f>
        <v>10980.190565277433</v>
      </c>
    </row>
    <row r="42" spans="2:15" x14ac:dyDescent="0.25">
      <c r="E42" s="23"/>
      <c r="F42" s="30"/>
      <c r="I42" s="23"/>
      <c r="J42" s="30"/>
      <c r="M42" s="23"/>
      <c r="N42" s="30"/>
    </row>
    <row r="43" spans="2:15" x14ac:dyDescent="0.25">
      <c r="B43" s="3">
        <v>21</v>
      </c>
      <c r="C43" t="s">
        <v>109</v>
      </c>
      <c r="E43" s="23">
        <f>IFERROR(VLOOKUP(G4,Activity!$B$5:$AU$325,9,0),0)</f>
        <v>492194664.6000002</v>
      </c>
      <c r="F43" s="30"/>
      <c r="I43" s="23">
        <f>IFERROR(VLOOKUP(K4,Activity!$B$5:$AU$325,9,0),0)</f>
        <v>30062457.969999999</v>
      </c>
      <c r="J43" s="30"/>
      <c r="M43" s="23">
        <f>IFERROR(VLOOKUP(O4,Activity!$B$5:$AU$325,9,0),0)</f>
        <v>10974528.390000001</v>
      </c>
      <c r="N43" s="30"/>
    </row>
    <row r="44" spans="2:15" x14ac:dyDescent="0.25">
      <c r="B44" s="3">
        <v>23</v>
      </c>
      <c r="C44" t="s">
        <v>104</v>
      </c>
      <c r="E44" s="23">
        <f>IFERROR(VLOOKUP(G4,Activity!$B$5:$AU$325,11,0),0)</f>
        <v>1158713732.7300003</v>
      </c>
      <c r="F44" s="30"/>
      <c r="I44" s="23">
        <f>IFERROR(VLOOKUP(K4,Activity!$B$5:$AU$325,11,0),0)</f>
        <v>63702545.57</v>
      </c>
      <c r="J44" s="30"/>
      <c r="M44" s="23">
        <f>IFERROR(VLOOKUP(O4,Activity!$B$5:$AU$325,11,0),0)</f>
        <v>32025132.429999996</v>
      </c>
      <c r="N44" s="30"/>
    </row>
    <row r="45" spans="2:15" x14ac:dyDescent="0.25">
      <c r="B45" s="32"/>
      <c r="C45" s="32" t="s">
        <v>103</v>
      </c>
      <c r="E45" s="4">
        <f>SUM(E43:E44)</f>
        <v>1650908397.3300004</v>
      </c>
      <c r="F45" s="31">
        <f>E45/E36</f>
        <v>8.3446014134860316E-2</v>
      </c>
      <c r="G45" s="4">
        <f>E45/E5</f>
        <v>1528.1235055643215</v>
      </c>
      <c r="I45" s="4">
        <f>SUM(I43:I44)</f>
        <v>93765003.539999992</v>
      </c>
      <c r="J45" s="31">
        <f>I45/I36</f>
        <v>8.3404871626230018E-2</v>
      </c>
      <c r="K45" s="4">
        <f>I45/I5</f>
        <v>1844.4030006143093</v>
      </c>
      <c r="M45" s="4">
        <f>SUM(M43:M44)</f>
        <v>42999660.819999993</v>
      </c>
      <c r="N45" s="31">
        <f>M45/M36</f>
        <v>7.7648626116241265E-2</v>
      </c>
      <c r="O45" s="4">
        <f>M45/M5</f>
        <v>1484.7708210536634</v>
      </c>
    </row>
    <row r="46" spans="2:15" x14ac:dyDescent="0.25">
      <c r="E46" s="23"/>
      <c r="F46" s="30"/>
      <c r="I46" s="23"/>
      <c r="J46" s="30"/>
      <c r="M46" s="23"/>
      <c r="N46" s="30"/>
    </row>
    <row r="47" spans="2:15" x14ac:dyDescent="0.25">
      <c r="B47" s="3">
        <v>22</v>
      </c>
      <c r="C47" t="s">
        <v>98</v>
      </c>
      <c r="E47" s="23">
        <f>IFERROR(VLOOKUP(G4,Activity!$B$5:$AU$325,10,0),0)</f>
        <v>186380916.51000017</v>
      </c>
      <c r="F47" s="30"/>
      <c r="I47" s="23">
        <f>IFERROR(VLOOKUP(K4,Activity!$B$5:$AU$325,10,0),0)</f>
        <v>13208098.59</v>
      </c>
      <c r="J47" s="30"/>
      <c r="M47" s="23">
        <f>IFERROR(VLOOKUP(O4,Activity!$B$5:$AU$325,10,0),0)</f>
        <v>2079278.6199999999</v>
      </c>
      <c r="N47" s="30"/>
    </row>
    <row r="48" spans="2:15" x14ac:dyDescent="0.25">
      <c r="B48" s="3">
        <v>24</v>
      </c>
      <c r="C48" t="s">
        <v>97</v>
      </c>
      <c r="E48" s="23">
        <f>IFERROR(VLOOKUP(G4,Activity!$B$5:$AU$325,12,0),0)</f>
        <v>614810389.80999982</v>
      </c>
      <c r="F48" s="30"/>
      <c r="I48" s="23">
        <f>IFERROR(VLOOKUP(K4,Activity!$B$5:$AU$325,12,0),0)</f>
        <v>37931936.569999993</v>
      </c>
      <c r="J48" s="30"/>
      <c r="M48" s="23">
        <f>IFERROR(VLOOKUP(O4,Activity!$B$5:$AU$325,12,0),0)</f>
        <v>20187130.729999989</v>
      </c>
      <c r="N48" s="30"/>
    </row>
    <row r="49" spans="2:15" x14ac:dyDescent="0.25">
      <c r="B49" s="3">
        <v>25</v>
      </c>
      <c r="C49" t="s">
        <v>96</v>
      </c>
      <c r="E49" s="23">
        <f>IFERROR(VLOOKUP(G4,Activity!$B$5:$AU$325,13,0),0)</f>
        <v>224506029.38000005</v>
      </c>
      <c r="F49" s="30"/>
      <c r="I49" s="23">
        <f>IFERROR(VLOOKUP(K4,Activity!$B$5:$AU$325,13,0),0)</f>
        <v>7453811.4999999991</v>
      </c>
      <c r="J49" s="30"/>
      <c r="M49" s="23">
        <f>IFERROR(VLOOKUP(O4,Activity!$B$5:$AU$325,13,0),0)</f>
        <v>3712256.1100000003</v>
      </c>
      <c r="N49" s="30"/>
    </row>
    <row r="50" spans="2:15" x14ac:dyDescent="0.25">
      <c r="B50" s="3">
        <v>26</v>
      </c>
      <c r="C50" t="s">
        <v>95</v>
      </c>
      <c r="E50" s="23">
        <f>IFERROR(VLOOKUP(G4,Activity!$B$5:$AU$325,14,0),0)</f>
        <v>863268708.16000044</v>
      </c>
      <c r="F50" s="30"/>
      <c r="I50" s="23">
        <f>IFERROR(VLOOKUP(K4,Activity!$B$5:$AU$325,14,0),0)</f>
        <v>51244806.120000012</v>
      </c>
      <c r="J50" s="30"/>
      <c r="M50" s="23">
        <f>IFERROR(VLOOKUP(O4,Activity!$B$5:$AU$325,14,0),0)</f>
        <v>19746103.059999995</v>
      </c>
      <c r="N50" s="30"/>
    </row>
    <row r="51" spans="2:15" x14ac:dyDescent="0.25">
      <c r="B51" s="3">
        <v>31</v>
      </c>
      <c r="C51" t="s">
        <v>94</v>
      </c>
      <c r="E51" s="23">
        <f>IFERROR(VLOOKUP(G4,Activity!$B$5:$AU$325,18,0),0)</f>
        <v>430106216.17999995</v>
      </c>
      <c r="F51" s="30"/>
      <c r="I51" s="23">
        <f>IFERROR(VLOOKUP(K4,Activity!$B$5:$AU$325,18,0),0)</f>
        <v>30404555.750000004</v>
      </c>
      <c r="J51" s="30"/>
      <c r="M51" s="23">
        <f>IFERROR(VLOOKUP(O4,Activity!$B$5:$AU$325,18,0),0)</f>
        <v>19355379.120000001</v>
      </c>
      <c r="N51" s="30"/>
    </row>
    <row r="52" spans="2:15" x14ac:dyDescent="0.25">
      <c r="B52" s="3">
        <v>32</v>
      </c>
      <c r="C52" t="s">
        <v>93</v>
      </c>
      <c r="E52" s="23">
        <f>IFERROR(VLOOKUP(G4,Activity!$B$5:$AU$325,19,0),0)</f>
        <v>136593797.32000002</v>
      </c>
      <c r="F52" s="30"/>
      <c r="I52" s="23">
        <f>IFERROR(VLOOKUP(K4,Activity!$B$5:$AU$325,19,0),0)</f>
        <v>142455.78</v>
      </c>
      <c r="J52" s="30"/>
      <c r="M52" s="23">
        <f>IFERROR(VLOOKUP(O4,Activity!$B$5:$AU$325,19,0),0)</f>
        <v>9746459.8200000022</v>
      </c>
      <c r="N52" s="30"/>
    </row>
    <row r="53" spans="2:15" x14ac:dyDescent="0.25">
      <c r="B53" s="3">
        <v>33</v>
      </c>
      <c r="C53" t="s">
        <v>92</v>
      </c>
      <c r="E53" s="23">
        <f>IFERROR(VLOOKUP(G4,Activity!$B$5:$AU$325,20,0),0)</f>
        <v>170966234.81000009</v>
      </c>
      <c r="F53" s="30"/>
      <c r="I53" s="23">
        <f>IFERROR(VLOOKUP(K4,Activity!$B$5:$AU$325,20,0),0)</f>
        <v>3375455.25</v>
      </c>
      <c r="J53" s="30"/>
      <c r="M53" s="23">
        <f>IFERROR(VLOOKUP(O4,Activity!$B$5:$AU$325,20,0),0)</f>
        <v>7186594.120000001</v>
      </c>
      <c r="N53" s="30"/>
    </row>
    <row r="54" spans="2:15" x14ac:dyDescent="0.25">
      <c r="B54" s="3">
        <v>34</v>
      </c>
      <c r="C54" t="s">
        <v>91</v>
      </c>
      <c r="E54" s="23">
        <f>IFERROR(VLOOKUP(G4,Activity!$B$5:$AU$325,21,0),0)</f>
        <v>126228176.38000005</v>
      </c>
      <c r="F54" s="30"/>
      <c r="I54" s="23">
        <f>IFERROR(VLOOKUP(K4,Activity!$B$5:$AU$325,21,0),0)</f>
        <v>6476166.1000000006</v>
      </c>
      <c r="J54" s="30"/>
      <c r="M54" s="23">
        <f>IFERROR(VLOOKUP(O4,Activity!$B$5:$AU$325,21,0),0)</f>
        <v>2987037.46</v>
      </c>
      <c r="N54" s="30"/>
    </row>
    <row r="55" spans="2:15" x14ac:dyDescent="0.25">
      <c r="B55" s="32"/>
      <c r="C55" s="32" t="s">
        <v>931</v>
      </c>
      <c r="E55" s="4">
        <f>SUM(E47:E54)</f>
        <v>2752860468.5500007</v>
      </c>
      <c r="F55" s="31">
        <f>E55/E36</f>
        <v>0.13914474839514898</v>
      </c>
      <c r="G55" s="4">
        <f>E55/E5</f>
        <v>2548.1188395028721</v>
      </c>
      <c r="I55" s="4">
        <f>SUM(I47:I54)</f>
        <v>150237285.66</v>
      </c>
      <c r="J55" s="31">
        <f>I55/I36</f>
        <v>0.1336375092077936</v>
      </c>
      <c r="K55" s="4">
        <f>I55/I5</f>
        <v>2955.2401217288239</v>
      </c>
      <c r="M55" s="4">
        <f>SUM(M47:M54)</f>
        <v>85000239.039999992</v>
      </c>
      <c r="N55" s="31">
        <f>M55/M36</f>
        <v>0.15349311262330312</v>
      </c>
      <c r="O55" s="4">
        <f>M55/M5</f>
        <v>2935.043493423967</v>
      </c>
    </row>
    <row r="56" spans="2:15" x14ac:dyDescent="0.25">
      <c r="E56" s="23"/>
      <c r="F56" s="30"/>
      <c r="I56" s="23"/>
      <c r="J56" s="30"/>
      <c r="M56" s="23"/>
      <c r="N56" s="30"/>
    </row>
    <row r="57" spans="2:15" x14ac:dyDescent="0.25">
      <c r="B57" s="3">
        <v>61</v>
      </c>
      <c r="C57" t="s">
        <v>106</v>
      </c>
      <c r="E57" s="23">
        <f>IFERROR(VLOOKUP(G4,Activity!$B$5:$AU$325,32,0),0)</f>
        <v>64754264.269999996</v>
      </c>
      <c r="F57" s="30"/>
      <c r="I57" s="23">
        <f>IFERROR(VLOOKUP(K4,Activity!$B$5:$AU$325,32,0),0)</f>
        <v>2506076.2000000002</v>
      </c>
      <c r="J57" s="30"/>
      <c r="M57" s="23">
        <f>IFERROR(VLOOKUP(O4,Activity!$B$5:$AU$325,32,0),0)</f>
        <v>1211407.72</v>
      </c>
      <c r="N57" s="30"/>
    </row>
    <row r="58" spans="2:15" x14ac:dyDescent="0.25">
      <c r="B58" s="3">
        <v>62</v>
      </c>
      <c r="C58" t="s">
        <v>87</v>
      </c>
      <c r="E58" s="23">
        <f>IFERROR(VLOOKUP(G4,Activity!$B$5:$AU$325,33,0),0)</f>
        <v>97427158.910000011</v>
      </c>
      <c r="F58" s="30"/>
      <c r="I58" s="23">
        <f>IFERROR(VLOOKUP(K4,Activity!$B$5:$AU$325,33,0),0)</f>
        <v>3147284.64</v>
      </c>
      <c r="J58" s="30"/>
      <c r="M58" s="23">
        <f>IFERROR(VLOOKUP(O4,Activity!$B$5:$AU$325,33,0),0)</f>
        <v>1291763.82</v>
      </c>
      <c r="N58" s="30"/>
    </row>
    <row r="59" spans="2:15" x14ac:dyDescent="0.25">
      <c r="B59" s="3">
        <v>63</v>
      </c>
      <c r="C59" t="s">
        <v>86</v>
      </c>
      <c r="E59" s="23">
        <f>IFERROR(VLOOKUP(G4,Activity!$B$5:$AU$325,34,0),0)</f>
        <v>575016867.30999994</v>
      </c>
      <c r="F59" s="30"/>
      <c r="I59" s="23">
        <f>IFERROR(VLOOKUP(K4,Activity!$B$5:$AU$325,34,0),0)</f>
        <v>31990116.48</v>
      </c>
      <c r="J59" s="30"/>
      <c r="M59" s="23">
        <f>IFERROR(VLOOKUP(O4,Activity!$B$5:$AU$325,34,0),0)</f>
        <v>15732877.539999999</v>
      </c>
      <c r="N59" s="30"/>
    </row>
    <row r="60" spans="2:15" x14ac:dyDescent="0.25">
      <c r="B60" s="3">
        <v>64</v>
      </c>
      <c r="C60" t="s">
        <v>85</v>
      </c>
      <c r="E60" s="23">
        <f>IFERROR(VLOOKUP(G4,Activity!$B$5:$AU$325,35,0),0)</f>
        <v>328859723.8300001</v>
      </c>
      <c r="F60" s="30"/>
      <c r="I60" s="23">
        <f>IFERROR(VLOOKUP(K4,Activity!$B$5:$AU$325,35,0),0)</f>
        <v>20949045.16</v>
      </c>
      <c r="J60" s="30"/>
      <c r="M60" s="23">
        <f>IFERROR(VLOOKUP(O4,Activity!$B$5:$AU$325,35,0),0)</f>
        <v>9711479.3599999994</v>
      </c>
      <c r="N60" s="30"/>
    </row>
    <row r="61" spans="2:15" x14ac:dyDescent="0.25">
      <c r="B61" s="3">
        <v>65</v>
      </c>
      <c r="C61" t="s">
        <v>84</v>
      </c>
      <c r="E61" s="23">
        <f>IFERROR(VLOOKUP(G4,Activity!$B$5:$AU$325,36,0),0)</f>
        <v>339052042.25000006</v>
      </c>
      <c r="F61" s="30"/>
      <c r="I61" s="23">
        <f>IFERROR(VLOOKUP(K4,Activity!$B$5:$AU$325,36,0),0)</f>
        <v>18481997.48</v>
      </c>
      <c r="J61" s="30"/>
      <c r="M61" s="23">
        <f>IFERROR(VLOOKUP(O4,Activity!$B$5:$AU$325,36,0),0)</f>
        <v>8281087.7400000002</v>
      </c>
      <c r="N61" s="30"/>
    </row>
    <row r="62" spans="2:15" x14ac:dyDescent="0.25">
      <c r="B62" s="3">
        <v>67</v>
      </c>
      <c r="C62" t="s">
        <v>83</v>
      </c>
      <c r="E62" s="23">
        <f>IFERROR(VLOOKUP(G4,Activity!$B$5:$AU$325,37,0),0)</f>
        <v>33460194.769999996</v>
      </c>
      <c r="F62" s="30"/>
      <c r="I62" s="23">
        <f>IFERROR(VLOOKUP(K4,Activity!$B$5:$AU$325,37,0),0)</f>
        <v>2143196.5999999996</v>
      </c>
      <c r="J62" s="30"/>
      <c r="M62" s="23">
        <f>IFERROR(VLOOKUP(O4,Activity!$B$5:$AU$325,37,0),0)</f>
        <v>1018098.41</v>
      </c>
      <c r="N62" s="30"/>
    </row>
    <row r="63" spans="2:15" x14ac:dyDescent="0.25">
      <c r="B63" s="3">
        <v>68</v>
      </c>
      <c r="C63" t="s">
        <v>76</v>
      </c>
      <c r="E63" s="23">
        <f>IFERROR(VLOOKUP(G4,Activity!$B$5:$AU$325,38,0),0)</f>
        <v>175489573.64999998</v>
      </c>
      <c r="F63" s="30"/>
      <c r="I63" s="23">
        <f>IFERROR(VLOOKUP(K4,Activity!$B$5:$AU$325,38,0),0)</f>
        <v>5793748.0499999998</v>
      </c>
      <c r="J63" s="30"/>
      <c r="M63" s="23">
        <f>IFERROR(VLOOKUP(O4,Activity!$B$5:$AU$325,38,0),0)</f>
        <v>2281910.6</v>
      </c>
      <c r="N63" s="30"/>
    </row>
    <row r="64" spans="2:15" x14ac:dyDescent="0.25">
      <c r="B64" s="32"/>
      <c r="C64" s="32" t="s">
        <v>932</v>
      </c>
      <c r="E64" s="4">
        <f>SUM(E57:E63)</f>
        <v>1614059824.9900002</v>
      </c>
      <c r="F64" s="31">
        <f>E64/$E$36</f>
        <v>8.1583484091820965E-2</v>
      </c>
      <c r="G64" s="4">
        <f>E64/$E$5</f>
        <v>1494.0155140910756</v>
      </c>
      <c r="I64" s="4">
        <f>SUM(I57:I63)</f>
        <v>85011464.609999999</v>
      </c>
      <c r="J64" s="31">
        <f>I64/I36</f>
        <v>7.5618514636221462E-2</v>
      </c>
      <c r="K64" s="4">
        <f>I64/I5</f>
        <v>1672.2166532677891</v>
      </c>
      <c r="M64" s="4">
        <f>SUM(M57:M63)</f>
        <v>39528625.189999998</v>
      </c>
      <c r="N64" s="31">
        <f>M64/M36</f>
        <v>7.1380643003577687E-2</v>
      </c>
      <c r="O64" s="4">
        <f>M64/M5</f>
        <v>1364.9165635088102</v>
      </c>
    </row>
    <row r="65" spans="2:15" x14ac:dyDescent="0.25">
      <c r="E65" s="23"/>
      <c r="F65" s="30"/>
      <c r="I65" s="23"/>
      <c r="J65" s="30"/>
      <c r="M65" s="23"/>
      <c r="N65" s="30"/>
    </row>
    <row r="66" spans="2:15" x14ac:dyDescent="0.25">
      <c r="B66" s="3">
        <v>11</v>
      </c>
      <c r="C66" t="s">
        <v>114</v>
      </c>
      <c r="E66" s="23">
        <f>IFERROR(VLOOKUP(G4,Activity!$B$5:$AU$325,4,0),0)</f>
        <v>54795973.99000001</v>
      </c>
      <c r="F66" s="30"/>
      <c r="I66" s="23">
        <f>IFERROR(VLOOKUP(K4,Activity!$B$5:$AU$325,4,0),0)</f>
        <v>5038714.58</v>
      </c>
      <c r="J66" s="30"/>
      <c r="M66" s="23">
        <f>IFERROR(VLOOKUP(O4,Activity!$B$5:$AU$325,4,0),0)</f>
        <v>1126621.8</v>
      </c>
      <c r="N66" s="30"/>
    </row>
    <row r="67" spans="2:15" x14ac:dyDescent="0.25">
      <c r="B67" s="3">
        <v>12</v>
      </c>
      <c r="C67" t="s">
        <v>113</v>
      </c>
      <c r="E67" s="23">
        <f>IFERROR(VLOOKUP(G4,Activity!$B$5:$AU$325,5,0),0)</f>
        <v>131873695.74000001</v>
      </c>
      <c r="F67" s="30"/>
      <c r="I67" s="23">
        <f>IFERROR(VLOOKUP(K4,Activity!$B$5:$AU$325,5,0),0)</f>
        <v>5097904.3200000012</v>
      </c>
      <c r="J67" s="30"/>
      <c r="M67" s="23">
        <f>IFERROR(VLOOKUP(O4,Activity!$B$5:$AU$325,5,0),0)</f>
        <v>480249.8</v>
      </c>
      <c r="N67" s="30"/>
    </row>
    <row r="68" spans="2:15" x14ac:dyDescent="0.25">
      <c r="B68" s="3">
        <v>13</v>
      </c>
      <c r="C68" t="s">
        <v>112</v>
      </c>
      <c r="E68" s="23">
        <f>IFERROR(VLOOKUP(G4,Activity!$B$5:$AU$325,6,0),0)</f>
        <v>226914747.50000003</v>
      </c>
      <c r="F68" s="30"/>
      <c r="I68" s="23">
        <f>IFERROR(VLOOKUP(K4,Activity!$B$5:$AU$325,6,0),0)</f>
        <v>7829132.4800000004</v>
      </c>
      <c r="J68" s="30"/>
      <c r="M68" s="23">
        <f>IFERROR(VLOOKUP(O4,Activity!$B$5:$AU$325,6,0),0)</f>
        <v>3604121.79</v>
      </c>
      <c r="N68" s="30"/>
    </row>
    <row r="69" spans="2:15" x14ac:dyDescent="0.25">
      <c r="B69" s="3">
        <v>14</v>
      </c>
      <c r="C69" t="s">
        <v>111</v>
      </c>
      <c r="E69" s="23">
        <f>IFERROR(VLOOKUP(G4,Activity!$B$5:$AU$325,7,0),0)</f>
        <v>160785505.88000003</v>
      </c>
      <c r="F69" s="30"/>
      <c r="I69" s="23">
        <f>IFERROR(VLOOKUP(K4,Activity!$B$5:$AU$325,7,0),0)</f>
        <v>14714289.939999996</v>
      </c>
      <c r="J69" s="30"/>
      <c r="M69" s="23">
        <f>IFERROR(VLOOKUP(O4,Activity!$B$5:$AU$325,7,0),0)</f>
        <v>3895251.42</v>
      </c>
      <c r="N69" s="30"/>
    </row>
    <row r="70" spans="2:15" x14ac:dyDescent="0.25">
      <c r="B70" s="3">
        <v>15</v>
      </c>
      <c r="C70" t="s">
        <v>110</v>
      </c>
      <c r="E70" s="23">
        <f>IFERROR(VLOOKUP(G4,Activity!$B$5:$AU$325,8,0),0)</f>
        <v>43976565.82</v>
      </c>
      <c r="F70" s="30"/>
      <c r="I70" s="23">
        <f>IFERROR(VLOOKUP(K4,Activity!$B$5:$AU$325,8,0),0)</f>
        <v>1420381.7000000002</v>
      </c>
      <c r="J70" s="30"/>
      <c r="M70" s="23">
        <f>IFERROR(VLOOKUP(O4,Activity!$B$5:$AU$325,8,0),0)</f>
        <v>1136550.0399999996</v>
      </c>
      <c r="N70" s="30"/>
    </row>
    <row r="71" spans="2:15" x14ac:dyDescent="0.25">
      <c r="B71" s="32"/>
      <c r="C71" s="32" t="s">
        <v>105</v>
      </c>
      <c r="E71" s="4">
        <f>SUM(E66:E70)</f>
        <v>618346488.93000007</v>
      </c>
      <c r="F71" s="31">
        <f>E71/$E$36</f>
        <v>3.1254641347117688E-2</v>
      </c>
      <c r="G71" s="4">
        <f>E71/$E$5</f>
        <v>572.35750078277863</v>
      </c>
      <c r="I71" s="4">
        <f>SUM(I66:I70)</f>
        <v>34100423.020000003</v>
      </c>
      <c r="J71" s="31">
        <f>I71/I36</f>
        <v>3.0332653943429259E-2</v>
      </c>
      <c r="K71" s="4">
        <f>I71/I5</f>
        <v>670.7718249429214</v>
      </c>
      <c r="M71" s="4">
        <f>SUM(M66:M70)</f>
        <v>10242794.85</v>
      </c>
      <c r="N71" s="31">
        <f>M71/M36</f>
        <v>1.8496400495398409E-2</v>
      </c>
      <c r="O71" s="4">
        <f>M71/M5</f>
        <v>353.68192746871853</v>
      </c>
    </row>
    <row r="72" spans="2:15" x14ac:dyDescent="0.25">
      <c r="E72" s="23"/>
      <c r="F72" s="30"/>
      <c r="I72" s="23"/>
      <c r="J72" s="30"/>
      <c r="M72" s="23"/>
      <c r="N72" s="30"/>
    </row>
    <row r="73" spans="2:15" x14ac:dyDescent="0.25">
      <c r="B73" s="3">
        <v>41</v>
      </c>
      <c r="C73" t="s">
        <v>108</v>
      </c>
      <c r="E73" s="23">
        <f>IFERROR(VLOOKUP(G4,Activity!$B$5:$AU$325,22,0),0)</f>
        <v>46726936.880000003</v>
      </c>
      <c r="F73" s="30"/>
      <c r="I73" s="23">
        <f>IFERROR(VLOOKUP(K4,Activity!$B$5:$AU$325,22,0),0)</f>
        <v>1191873.53</v>
      </c>
      <c r="J73" s="30"/>
      <c r="M73" s="23">
        <f>IFERROR(VLOOKUP(O4,Activity!$B$5:$AU$325,22,0),0)</f>
        <v>1169533.46</v>
      </c>
      <c r="N73" s="30"/>
    </row>
    <row r="74" spans="2:15" x14ac:dyDescent="0.25">
      <c r="B74" s="3">
        <v>42</v>
      </c>
      <c r="C74" t="s">
        <v>0</v>
      </c>
      <c r="E74" s="23">
        <f>IFERROR(VLOOKUP(G4,Activity!$B$5:$AU$325,23,0),0)</f>
        <v>208153536.93000001</v>
      </c>
      <c r="F74" s="30"/>
      <c r="I74" s="23">
        <f>IFERROR(VLOOKUP(K4,Activity!$B$5:$AU$325,23,0),0)</f>
        <v>6365064.2400000002</v>
      </c>
      <c r="J74" s="30"/>
      <c r="M74" s="23">
        <f>IFERROR(VLOOKUP(O4,Activity!$B$5:$AU$325,23,0),0)</f>
        <v>8809258.0399999991</v>
      </c>
      <c r="N74" s="30"/>
    </row>
    <row r="75" spans="2:15" x14ac:dyDescent="0.25">
      <c r="B75" s="3">
        <v>44</v>
      </c>
      <c r="C75" t="s">
        <v>90</v>
      </c>
      <c r="E75" s="23">
        <f>IFERROR(VLOOKUP(G4,Activity!$B$5:$AU$325,24,0),0)</f>
        <v>310451191.70999992</v>
      </c>
      <c r="F75" s="30"/>
      <c r="I75" s="23">
        <f>IFERROR(VLOOKUP(K4,Activity!$B$5:$AU$325,24,0),0)</f>
        <v>10771319.109999999</v>
      </c>
      <c r="J75" s="30"/>
      <c r="M75" s="23">
        <f>IFERROR(VLOOKUP(O4,Activity!$B$5:$AU$325,24,0),0)</f>
        <v>10294196.9</v>
      </c>
      <c r="N75" s="30"/>
    </row>
    <row r="76" spans="2:15" x14ac:dyDescent="0.25">
      <c r="B76" s="3">
        <v>49</v>
      </c>
      <c r="C76" t="s">
        <v>89</v>
      </c>
      <c r="E76" s="23">
        <f>IFERROR(VLOOKUP(G4,Activity!$B$5:$AU$325,25,0),0)</f>
        <v>-2771983.94</v>
      </c>
      <c r="F76" s="30"/>
      <c r="I76" s="23">
        <f>IFERROR(VLOOKUP(K4,Activity!$B$5:$AU$325,25,0),0)</f>
        <v>-168977.72</v>
      </c>
      <c r="J76" s="30"/>
      <c r="M76" s="23">
        <f>IFERROR(VLOOKUP(O4,Activity!$B$5:$AU$325,25,0),0)</f>
        <v>-165415.82</v>
      </c>
      <c r="N76" s="30"/>
    </row>
    <row r="77" spans="2:15" x14ac:dyDescent="0.25">
      <c r="B77" s="32"/>
      <c r="C77" s="32" t="s">
        <v>88</v>
      </c>
      <c r="E77" s="4">
        <f>SUM(E73:E76)</f>
        <v>562559681.57999992</v>
      </c>
      <c r="F77" s="31">
        <f>E77/$E$36</f>
        <v>2.8434868474076624E-2</v>
      </c>
      <c r="G77" s="4">
        <f>E77/$E$5</f>
        <v>520.71978923573204</v>
      </c>
      <c r="I77" s="4">
        <f>SUM(I73:I76)</f>
        <v>18159279.16</v>
      </c>
      <c r="J77" s="31">
        <f>I77/I36</f>
        <v>1.6152853303296258E-2</v>
      </c>
      <c r="K77" s="4">
        <f>I77/I5</f>
        <v>357.20180992057266</v>
      </c>
      <c r="M77" s="4">
        <f>SUM(M73:M76)</f>
        <v>20107572.579999998</v>
      </c>
      <c r="N77" s="31">
        <f>M77/M36</f>
        <v>3.631017909432907E-2</v>
      </c>
      <c r="O77" s="4">
        <f>M77/M5</f>
        <v>694.31098942800293</v>
      </c>
    </row>
    <row r="78" spans="2:15" x14ac:dyDescent="0.25">
      <c r="B78" s="34"/>
      <c r="C78" s="34"/>
      <c r="E78" s="24"/>
      <c r="F78" s="33"/>
      <c r="G78" s="24"/>
      <c r="I78" s="24"/>
      <c r="J78" s="33"/>
      <c r="K78" s="24"/>
      <c r="M78" s="24"/>
      <c r="N78" s="33"/>
      <c r="O78" s="24"/>
    </row>
    <row r="79" spans="2:15" x14ac:dyDescent="0.25">
      <c r="B79" s="3">
        <v>51</v>
      </c>
      <c r="C79" t="s">
        <v>107</v>
      </c>
      <c r="E79" s="23">
        <f>IFERROR(VLOOKUP(G4,Activity!$B$5:$AU$325,26,0),0)</f>
        <v>82502887.629999995</v>
      </c>
      <c r="F79" s="30"/>
      <c r="G79" s="24"/>
      <c r="I79" s="23">
        <f>IFERROR(VLOOKUP(K4,Activity!$B$5:$AU$325,26,0),0)</f>
        <v>1818645.13</v>
      </c>
      <c r="J79" s="30"/>
      <c r="K79" s="24"/>
      <c r="M79" s="23">
        <f>IFERROR(VLOOKUP(O4,Activity!$B$5:$AU$325,26,0),0)</f>
        <v>538097.04000000015</v>
      </c>
      <c r="N79" s="30"/>
      <c r="O79" s="24"/>
    </row>
    <row r="80" spans="2:15" x14ac:dyDescent="0.25">
      <c r="B80" s="3">
        <v>52</v>
      </c>
      <c r="C80" t="s">
        <v>82</v>
      </c>
      <c r="E80" s="23">
        <f>IFERROR(VLOOKUP(G4,Activity!$B$5:$AU$325,27,0),0)</f>
        <v>610761363.59000015</v>
      </c>
      <c r="F80" s="30"/>
      <c r="I80" s="23">
        <f>IFERROR(VLOOKUP(K4,Activity!$B$5:$AU$325,27,0),0)</f>
        <v>64245961.609999999</v>
      </c>
      <c r="J80" s="30"/>
      <c r="M80" s="23">
        <f>IFERROR(VLOOKUP(O4,Activity!$B$5:$AU$325,27,0),0)</f>
        <v>11878039.789999999</v>
      </c>
      <c r="N80" s="30"/>
    </row>
    <row r="81" spans="2:15" x14ac:dyDescent="0.25">
      <c r="B81" s="3">
        <v>53</v>
      </c>
      <c r="C81" t="s">
        <v>81</v>
      </c>
      <c r="E81" s="23">
        <f>IFERROR(VLOOKUP(G4,Activity!$B$5:$AU$325,28,0),0)</f>
        <v>84083435.61999999</v>
      </c>
      <c r="F81" s="30"/>
      <c r="I81" s="23">
        <f>IFERROR(VLOOKUP(K4,Activity!$B$5:$AU$325,28,0),0)</f>
        <v>0</v>
      </c>
      <c r="J81" s="30"/>
      <c r="M81" s="23">
        <f>IFERROR(VLOOKUP(O4,Activity!$B$5:$AU$325,28,0),0)</f>
        <v>0</v>
      </c>
      <c r="N81" s="30"/>
    </row>
    <row r="82" spans="2:15" x14ac:dyDescent="0.25">
      <c r="B82" s="3">
        <v>56</v>
      </c>
      <c r="C82" t="s">
        <v>80</v>
      </c>
      <c r="E82" s="23">
        <f>IFERROR(VLOOKUP(G4,Activity!$B$5:$AU$325,29,0),0)</f>
        <v>15324525.27</v>
      </c>
      <c r="F82" s="30"/>
      <c r="I82" s="23">
        <f>IFERROR(VLOOKUP(K4,Activity!$B$5:$AU$325,29,0),0)</f>
        <v>0</v>
      </c>
      <c r="J82" s="30"/>
      <c r="M82" s="23">
        <f>IFERROR(VLOOKUP(O4,Activity!$B$5:$AU$325,29,0),0)</f>
        <v>0</v>
      </c>
      <c r="N82" s="30"/>
    </row>
    <row r="83" spans="2:15" x14ac:dyDescent="0.25">
      <c r="B83" s="3" t="s">
        <v>79</v>
      </c>
      <c r="C83" t="s">
        <v>934</v>
      </c>
      <c r="E83" s="23">
        <f>IFERROR(VLOOKUP(G4,Activity!$B$5:$AU$325,30,0),0)</f>
        <v>62511.380000000005</v>
      </c>
      <c r="F83" s="30"/>
      <c r="I83" s="23">
        <f>IFERROR(VLOOKUP(K4,Activity!$B$5:$AU$325,30,0),0)</f>
        <v>48784.41</v>
      </c>
      <c r="J83" s="30"/>
      <c r="M83" s="23">
        <f>IFERROR(VLOOKUP(O4,Activity!$B$5:$AU$325,30,0),0)</f>
        <v>0</v>
      </c>
      <c r="N83" s="30"/>
    </row>
    <row r="84" spans="2:15" x14ac:dyDescent="0.25">
      <c r="B84" s="3">
        <v>59</v>
      </c>
      <c r="C84" t="s">
        <v>78</v>
      </c>
      <c r="E84" s="23">
        <f>IFERROR(VLOOKUP(G4,Activity!$B$5:$AU$325,31,0),0)</f>
        <v>-47543100.25</v>
      </c>
      <c r="F84" s="30"/>
      <c r="I84" s="23">
        <f>IFERROR(VLOOKUP(K4,Activity!$B$5:$AU$325,31,0),0)</f>
        <v>-784791.49</v>
      </c>
      <c r="J84" s="30"/>
      <c r="M84" s="23">
        <f>IFERROR(VLOOKUP(O4,Activity!$B$5:$AU$325,31,0),0)</f>
        <v>0</v>
      </c>
      <c r="N84" s="30"/>
    </row>
    <row r="85" spans="2:15" x14ac:dyDescent="0.25">
      <c r="B85" s="32"/>
      <c r="C85" s="32" t="s">
        <v>77</v>
      </c>
      <c r="E85" s="4">
        <f>SUM(E79:E84)</f>
        <v>745191623.24000013</v>
      </c>
      <c r="F85" s="31">
        <f>E85/$E$36</f>
        <v>3.7666093907228901E-2</v>
      </c>
      <c r="G85" s="4">
        <f>E85/$E$5</f>
        <v>689.76863735405186</v>
      </c>
      <c r="I85" s="4">
        <f>SUM(I79:I84)</f>
        <v>65328599.659999996</v>
      </c>
      <c r="J85" s="31">
        <f>I85/I36</f>
        <v>5.811041713275527E-2</v>
      </c>
      <c r="K85" s="4">
        <f>I85/I5</f>
        <v>1285.0451734631797</v>
      </c>
      <c r="M85" s="4">
        <f>SUM(M79:M84)</f>
        <v>12416136.83</v>
      </c>
      <c r="N85" s="31">
        <f>M85/M36</f>
        <v>2.2421013285582544E-2</v>
      </c>
      <c r="O85" s="4">
        <f>M85/M5</f>
        <v>428.72704862869972</v>
      </c>
    </row>
    <row r="86" spans="2:15" x14ac:dyDescent="0.25">
      <c r="E86" s="23"/>
      <c r="F86" s="30"/>
      <c r="I86" s="23"/>
      <c r="J86" s="30"/>
      <c r="M86" s="23"/>
      <c r="N86" s="30"/>
    </row>
    <row r="87" spans="2:15" x14ac:dyDescent="0.25">
      <c r="B87" s="3">
        <v>72</v>
      </c>
      <c r="C87" t="s">
        <v>75</v>
      </c>
      <c r="E87" s="23">
        <f>IFERROR(VLOOKUP(G4,Activity!$B$5:$AU$325,39,0),0)</f>
        <v>342162570.82000005</v>
      </c>
      <c r="F87" s="30"/>
      <c r="I87" s="23">
        <f>IFERROR(VLOOKUP(K4,Activity!$B$5:$AU$325,39,0),0)</f>
        <v>32078800.489999998</v>
      </c>
      <c r="J87" s="30"/>
      <c r="M87" s="23">
        <f>IFERROR(VLOOKUP(O4,Activity!$B$5:$AU$325,39,0),0)</f>
        <v>5990833.120000001</v>
      </c>
      <c r="N87" s="30"/>
    </row>
    <row r="88" spans="2:15" x14ac:dyDescent="0.25">
      <c r="B88" s="3">
        <v>73</v>
      </c>
      <c r="C88" t="s">
        <v>74</v>
      </c>
      <c r="E88" s="23">
        <f>IFERROR(VLOOKUP(G4,Activity!$B$5:$AU$325,40,0),0)</f>
        <v>8475420.7299999986</v>
      </c>
      <c r="F88" s="30"/>
      <c r="I88" s="23">
        <f>IFERROR(VLOOKUP(K4,Activity!$B$5:$AU$325,40,0),0)</f>
        <v>-535245.18000000005</v>
      </c>
      <c r="J88" s="30"/>
      <c r="M88" s="23">
        <f>IFERROR(VLOOKUP(O4,Activity!$B$5:$AU$325,40,0),0)</f>
        <v>444510.16000000003</v>
      </c>
      <c r="N88" s="30"/>
    </row>
    <row r="89" spans="2:15" x14ac:dyDescent="0.25">
      <c r="B89" s="3">
        <v>74</v>
      </c>
      <c r="C89" t="s">
        <v>73</v>
      </c>
      <c r="E89" s="23">
        <f>IFERROR(VLOOKUP(G4,Activity!$B$5:$AU$325,41,0),0)</f>
        <v>22597826.310000006</v>
      </c>
      <c r="F89" s="30"/>
      <c r="I89" s="23">
        <f>IFERROR(VLOOKUP(K4,Activity!$B$5:$AU$325,41,0),0)</f>
        <v>2218170.21</v>
      </c>
      <c r="J89" s="30"/>
      <c r="M89" s="23">
        <f>IFERROR(VLOOKUP(O4,Activity!$B$5:$AU$325,41,0),0)</f>
        <v>827668.96</v>
      </c>
      <c r="N89" s="30"/>
    </row>
    <row r="90" spans="2:15" x14ac:dyDescent="0.25">
      <c r="B90" s="3">
        <v>75</v>
      </c>
      <c r="C90" t="s">
        <v>72</v>
      </c>
      <c r="E90" s="23">
        <f>IFERROR(VLOOKUP(G4,Activity!$B$5:$AU$325,42,0),0)</f>
        <v>13998214.869999999</v>
      </c>
      <c r="F90" s="30"/>
      <c r="I90" s="23">
        <f>IFERROR(VLOOKUP(K4,Activity!$B$5:$AU$325,42,0),0)</f>
        <v>705016.95</v>
      </c>
      <c r="J90" s="30"/>
      <c r="M90" s="23">
        <f>IFERROR(VLOOKUP(O4,Activity!$B$5:$AU$325,42,0),0)</f>
        <v>1.4551915228366852E-11</v>
      </c>
      <c r="N90" s="30"/>
    </row>
    <row r="91" spans="2:15" x14ac:dyDescent="0.25">
      <c r="B91" s="3">
        <v>83</v>
      </c>
      <c r="C91" t="s">
        <v>71</v>
      </c>
      <c r="E91" s="23">
        <f>IFERROR(VLOOKUP(G4,Activity!$B$5:$AU$325,43,0),0)</f>
        <v>3293043.83</v>
      </c>
      <c r="F91" s="30"/>
      <c r="I91" s="23">
        <f>IFERROR(VLOOKUP(K4,Activity!$B$5:$AU$325,43,0),0)</f>
        <v>109634.77</v>
      </c>
      <c r="J91" s="30"/>
      <c r="M91" s="23">
        <f>IFERROR(VLOOKUP(O4,Activity!$B$5:$AU$325,43,0),0)</f>
        <v>143000.93</v>
      </c>
      <c r="N91" s="30"/>
    </row>
    <row r="92" spans="2:15" x14ac:dyDescent="0.25">
      <c r="B92" s="3">
        <v>84</v>
      </c>
      <c r="C92" t="s">
        <v>70</v>
      </c>
      <c r="E92" s="23">
        <f>IFERROR(VLOOKUP(G4,Activity!$B$5:$AU$325,44,0),0)</f>
        <v>33333094.120000001</v>
      </c>
      <c r="F92" s="30"/>
      <c r="I92" s="23">
        <f>IFERROR(VLOOKUP(K4,Activity!$B$5:$AU$325,44,0),0)</f>
        <v>738836.73</v>
      </c>
      <c r="J92" s="30"/>
      <c r="M92" s="23">
        <f>IFERROR(VLOOKUP(O4,Activity!$B$5:$AU$325,44,0),0)</f>
        <v>6178051.75</v>
      </c>
      <c r="N92" s="30"/>
    </row>
    <row r="93" spans="2:15" x14ac:dyDescent="0.25">
      <c r="B93" s="3">
        <v>85</v>
      </c>
      <c r="C93" t="s">
        <v>69</v>
      </c>
      <c r="E93" s="23">
        <f>IFERROR(VLOOKUP(G4,Activity!$B$5:$AU$325,45,0),0)</f>
        <v>22555189.689999998</v>
      </c>
      <c r="F93" s="30"/>
      <c r="I93" s="23">
        <f>IFERROR(VLOOKUP(K4,Activity!$B$5:$AU$325,45,0),0)</f>
        <v>0</v>
      </c>
      <c r="J93" s="30"/>
      <c r="M93" s="23">
        <f>IFERROR(VLOOKUP(O4,Activity!$B$5:$AU$325,45,0),0)</f>
        <v>3928784.4299999997</v>
      </c>
      <c r="N93" s="30"/>
    </row>
    <row r="94" spans="2:15" x14ac:dyDescent="0.25">
      <c r="B94" s="3">
        <v>91</v>
      </c>
      <c r="C94" t="s">
        <v>68</v>
      </c>
      <c r="E94" s="23">
        <f>IFERROR(VLOOKUP(G4,Activity!$B$5:$AU$325,46,0),0)</f>
        <v>47395303.449999988</v>
      </c>
      <c r="F94" s="30"/>
      <c r="I94" s="23">
        <f>IFERROR(VLOOKUP(K4,Activity!$B$5:$AU$325,46,0),0)</f>
        <v>661818.25</v>
      </c>
      <c r="J94" s="30"/>
      <c r="M94" s="23">
        <f>IFERROR(VLOOKUP(O4,Activity!$B$5:$AU$325,46,0),0)</f>
        <v>7972974.6399999987</v>
      </c>
      <c r="N94" s="30"/>
    </row>
    <row r="95" spans="2:15" x14ac:dyDescent="0.25">
      <c r="B95" s="32"/>
      <c r="C95" s="32" t="s">
        <v>67</v>
      </c>
      <c r="E95" s="4">
        <f>SUM(E87:E94)</f>
        <v>493810663.82000005</v>
      </c>
      <c r="F95" s="31">
        <f>E95/$E$36</f>
        <v>2.4959914008379533E-2</v>
      </c>
      <c r="G95" s="4">
        <f>E95/$E$5</f>
        <v>457.08392052646713</v>
      </c>
      <c r="I95" s="4">
        <f>SUM(I87:I94)</f>
        <v>35977032.219999999</v>
      </c>
      <c r="J95" s="31">
        <f>I95/I36</f>
        <v>3.200191585895653E-2</v>
      </c>
      <c r="K95" s="4">
        <f>I95/I5</f>
        <v>707.68563616017218</v>
      </c>
      <c r="M95" s="4">
        <f>SUM(M87:M94)</f>
        <v>25485823.990000002</v>
      </c>
      <c r="N95" s="31">
        <f>M95/M36</f>
        <v>4.6022205304079945E-2</v>
      </c>
      <c r="O95" s="4">
        <f>M95/M5</f>
        <v>880.02107666070344</v>
      </c>
    </row>
    <row r="96" spans="2:15" x14ac:dyDescent="0.25">
      <c r="E96" s="23"/>
      <c r="F96" s="30"/>
      <c r="I96" s="23"/>
      <c r="J96" s="30"/>
      <c r="M96" s="23"/>
      <c r="N96" s="30"/>
    </row>
    <row r="97" spans="2:15" s="13" customFormat="1" ht="18.75" x14ac:dyDescent="0.3">
      <c r="B97" s="18" t="s">
        <v>66</v>
      </c>
      <c r="C97" s="17"/>
      <c r="E97" s="16" t="str">
        <f>E2</f>
        <v>Statewide</v>
      </c>
      <c r="F97" s="15"/>
      <c r="G97" s="14"/>
      <c r="I97" s="107" t="str">
        <f>I2</f>
        <v>Seattle</v>
      </c>
      <c r="J97" s="108"/>
      <c r="K97" s="109"/>
      <c r="M97" s="114" t="str">
        <f>M2</f>
        <v>Spokane</v>
      </c>
      <c r="N97" s="115"/>
      <c r="O97" s="116"/>
    </row>
    <row r="98" spans="2:15" x14ac:dyDescent="0.25">
      <c r="B98" s="12"/>
      <c r="C98" s="11"/>
      <c r="E98" s="9" t="s">
        <v>5</v>
      </c>
      <c r="F98" s="10" t="s">
        <v>4</v>
      </c>
      <c r="G98" s="9" t="s">
        <v>3</v>
      </c>
      <c r="I98" s="110" t="s">
        <v>5</v>
      </c>
      <c r="J98" s="111" t="s">
        <v>4</v>
      </c>
      <c r="K98" s="110" t="s">
        <v>3</v>
      </c>
      <c r="M98" s="117" t="s">
        <v>5</v>
      </c>
      <c r="N98" s="118" t="s">
        <v>4</v>
      </c>
      <c r="O98" s="117" t="s">
        <v>3</v>
      </c>
    </row>
    <row r="99" spans="2:15" x14ac:dyDescent="0.25">
      <c r="B99" s="8"/>
      <c r="E99" s="29"/>
      <c r="F99" s="28"/>
      <c r="G99" s="27"/>
      <c r="I99" s="29"/>
      <c r="J99" s="28"/>
      <c r="K99" s="27"/>
      <c r="M99" s="29"/>
      <c r="N99" s="28"/>
      <c r="O99" s="27"/>
    </row>
    <row r="100" spans="2:15" x14ac:dyDescent="0.25">
      <c r="B100" s="7"/>
      <c r="C100" s="7" t="s">
        <v>2</v>
      </c>
      <c r="E100" s="25">
        <f>E105+E113+E122+E128+E133+E151+E159+E165+E167+E169+E171</f>
        <v>19784149242.429993</v>
      </c>
      <c r="F100" s="26">
        <v>1</v>
      </c>
      <c r="G100" s="25">
        <f>E100/E5</f>
        <v>18312.720162938651</v>
      </c>
      <c r="I100" s="25">
        <f>I105+I113+I122+I128+I133+I151+I159+I165+I167+I169+I171</f>
        <v>1124214949.46</v>
      </c>
      <c r="J100" s="26">
        <v>1</v>
      </c>
      <c r="K100" s="25">
        <f>I100/I5</f>
        <v>22113.852160576462</v>
      </c>
      <c r="M100" s="25">
        <f>M105+M113+M122+M128+M133+M151+M159+M165+M167+M169+M171</f>
        <v>553772332.75999999</v>
      </c>
      <c r="N100" s="26">
        <v>1</v>
      </c>
      <c r="O100" s="25">
        <f>M100/M5</f>
        <v>19121.662485449993</v>
      </c>
    </row>
    <row r="101" spans="2:15" x14ac:dyDescent="0.25">
      <c r="B101" s="6"/>
      <c r="E101" s="23"/>
      <c r="F101" s="22"/>
      <c r="G101" s="23"/>
      <c r="I101" s="23"/>
      <c r="J101" s="22"/>
      <c r="K101" s="23"/>
      <c r="M101" s="23"/>
      <c r="N101" s="22"/>
      <c r="O101" s="23"/>
    </row>
    <row r="102" spans="2:15" x14ac:dyDescent="0.25">
      <c r="B102" s="19" t="s">
        <v>65</v>
      </c>
      <c r="C102" t="s">
        <v>64</v>
      </c>
      <c r="E102" s="23">
        <f>IFERROR(VLOOKUP(G4,Program!$B$5:$BB$325,4,0),0)</f>
        <v>9569855285.6399937</v>
      </c>
      <c r="F102" s="22"/>
      <c r="G102" s="23"/>
      <c r="I102" s="23">
        <f>IFERROR(VLOOKUP(K4,Program!$B$5:$BB$325,4,0),0)</f>
        <v>485953615.1500001</v>
      </c>
      <c r="J102" s="22"/>
      <c r="K102" s="23"/>
      <c r="M102" s="23">
        <f>IFERROR(VLOOKUP(O4,Program!$B$5:$BB$325,4,0),0)</f>
        <v>255143791.63000003</v>
      </c>
      <c r="N102" s="22"/>
      <c r="O102" s="23"/>
    </row>
    <row r="103" spans="2:15" x14ac:dyDescent="0.25">
      <c r="B103" s="19" t="s">
        <v>63</v>
      </c>
      <c r="C103" t="s">
        <v>62</v>
      </c>
      <c r="E103" s="23">
        <f>IFERROR(VLOOKUP(G4,Program!$B$5:$BB$325,5,0),0)</f>
        <v>318815391.66000009</v>
      </c>
      <c r="F103" s="22"/>
      <c r="G103" s="23"/>
      <c r="I103" s="23">
        <f>IFERROR(VLOOKUP(K4,Program!$B$5:$BB$325,5,0),0)</f>
        <v>9777379.5399999972</v>
      </c>
      <c r="J103" s="22"/>
      <c r="K103" s="23"/>
      <c r="M103" s="23">
        <f>IFERROR(VLOOKUP(O4,Program!$B$5:$BB$325,5,0),0)</f>
        <v>10766052.579999998</v>
      </c>
      <c r="N103" s="22"/>
      <c r="O103" s="23"/>
    </row>
    <row r="104" spans="2:15" x14ac:dyDescent="0.25">
      <c r="B104" s="19" t="s">
        <v>61</v>
      </c>
      <c r="C104" t="s">
        <v>60</v>
      </c>
      <c r="E104" s="23">
        <f>IFERROR(VLOOKUP(G4,Program!$B$5:$BB$325,6,0),0)</f>
        <v>39790076.830000006</v>
      </c>
      <c r="F104" s="22"/>
      <c r="G104" s="23"/>
      <c r="I104" s="23">
        <f>IFERROR(VLOOKUP(K4,Program!$B$5:$BB$325,6,0),0)</f>
        <v>624214.32000000007</v>
      </c>
      <c r="J104" s="22"/>
      <c r="K104" s="23"/>
      <c r="M104" s="23">
        <f>IFERROR(VLOOKUP(O4,Program!$B$5:$BB$325,6,0),0)</f>
        <v>858484.7</v>
      </c>
      <c r="N104" s="22"/>
      <c r="O104" s="23"/>
    </row>
    <row r="105" spans="2:15" x14ac:dyDescent="0.25">
      <c r="B105" s="21"/>
      <c r="C105" s="20" t="s">
        <v>59</v>
      </c>
      <c r="E105" s="4">
        <f>SUM(E102:E104)</f>
        <v>9928460754.1299934</v>
      </c>
      <c r="F105" s="5">
        <f>E105/$E$100</f>
        <v>0.50183915580443372</v>
      </c>
      <c r="G105" s="4">
        <f>E105/$E$5</f>
        <v>9190.040027051964</v>
      </c>
      <c r="I105" s="4">
        <f>SUM(I102:I104)</f>
        <v>496355209.01000011</v>
      </c>
      <c r="J105" s="5">
        <f>I105/I100</f>
        <v>0.44151272783591516</v>
      </c>
      <c r="K105" s="4">
        <f>I105/I5</f>
        <v>9763.5471903762591</v>
      </c>
      <c r="M105" s="4">
        <f>SUM(M102:M104)</f>
        <v>266768328.91000003</v>
      </c>
      <c r="N105" s="5">
        <f>M105/M100</f>
        <v>0.48172924707239761</v>
      </c>
      <c r="O105" s="4">
        <f>M105/M5</f>
        <v>9211.4640718883365</v>
      </c>
    </row>
    <row r="106" spans="2:15" x14ac:dyDescent="0.25">
      <c r="B106" s="19"/>
      <c r="G106" s="24"/>
      <c r="K106" s="24"/>
      <c r="O106" s="24"/>
    </row>
    <row r="107" spans="2:15" x14ac:dyDescent="0.25">
      <c r="B107" s="19">
        <v>11</v>
      </c>
      <c r="C107" t="s">
        <v>58</v>
      </c>
      <c r="E107" s="23">
        <f>IFERROR(VLOOKUP(G4,Program!$B$5:$BB$325,7,0),0)</f>
        <v>65636505.839999951</v>
      </c>
      <c r="F107" s="22"/>
      <c r="G107" s="24"/>
      <c r="I107" s="23">
        <f>IFERROR(VLOOKUP(K4,Program!$B$5:$BB$325,7,0),0)</f>
        <v>273165.65999999997</v>
      </c>
      <c r="J107" s="22"/>
      <c r="K107" s="24"/>
      <c r="M107" s="23">
        <f>IFERROR(VLOOKUP(O4,Program!$B$5:$BB$325,7,0),0)</f>
        <v>493550.05999999994</v>
      </c>
      <c r="N107" s="22"/>
      <c r="O107" s="24"/>
    </row>
    <row r="108" spans="2:15" x14ac:dyDescent="0.25">
      <c r="B108" s="19">
        <v>12</v>
      </c>
      <c r="C108" t="s">
        <v>57</v>
      </c>
      <c r="E108" s="23">
        <f>IFERROR(VLOOKUP(G4,Program!$B$5:$BB$325,8,0),0)</f>
        <v>94392303.259999946</v>
      </c>
      <c r="F108" s="22"/>
      <c r="G108" s="24"/>
      <c r="I108" s="23">
        <f>IFERROR(VLOOKUP(K4,Program!$B$5:$BB$325,8,0),0)</f>
        <v>55714.96</v>
      </c>
      <c r="J108" s="22"/>
      <c r="K108" s="24"/>
      <c r="M108" s="23">
        <f>IFERROR(VLOOKUP(O4,Program!$B$5:$BB$325,8,0),0)</f>
        <v>15380798.85</v>
      </c>
      <c r="N108" s="22"/>
      <c r="O108" s="24"/>
    </row>
    <row r="109" spans="2:15" x14ac:dyDescent="0.25">
      <c r="B109" s="19">
        <v>13</v>
      </c>
      <c r="C109" t="s">
        <v>56</v>
      </c>
      <c r="E109" s="23">
        <f>IFERROR(VLOOKUP(G4,Program!$B$5:$BB$325,9,0),0)</f>
        <v>445228126.02999991</v>
      </c>
      <c r="F109" s="22"/>
      <c r="G109" s="24"/>
      <c r="I109" s="23">
        <f>IFERROR(VLOOKUP(K4,Program!$B$5:$BB$325,9,0),0)</f>
        <v>11373786.34</v>
      </c>
      <c r="J109" s="22"/>
      <c r="K109" s="24"/>
      <c r="M109" s="23">
        <f>IFERROR(VLOOKUP(O4,Program!$B$5:$BB$325,9,0),0)</f>
        <v>23815294.650000002</v>
      </c>
      <c r="N109" s="22"/>
      <c r="O109" s="24"/>
    </row>
    <row r="110" spans="2:15" x14ac:dyDescent="0.25">
      <c r="B110" s="19">
        <v>14</v>
      </c>
      <c r="C110" t="s">
        <v>55</v>
      </c>
      <c r="E110" s="23">
        <f>IFERROR(VLOOKUP(G4,Program!$B$5:$BB$325,10,0),0)</f>
        <v>106580605.7</v>
      </c>
      <c r="F110" s="22"/>
      <c r="G110" s="24"/>
      <c r="I110" s="23">
        <f>IFERROR(VLOOKUP(K4,Program!$B$5:$BB$325,10,0),0)</f>
        <v>6170326.6300000008</v>
      </c>
      <c r="J110" s="22"/>
      <c r="K110" s="24"/>
      <c r="M110" s="23">
        <f>IFERROR(VLOOKUP(O4,Program!$B$5:$BB$325,10,0),0)</f>
        <v>192263.96</v>
      </c>
      <c r="N110" s="22"/>
      <c r="O110" s="24"/>
    </row>
    <row r="111" spans="2:15" x14ac:dyDescent="0.25">
      <c r="B111" s="19">
        <v>18</v>
      </c>
      <c r="C111" t="s">
        <v>54</v>
      </c>
      <c r="E111" s="23">
        <v>0</v>
      </c>
      <c r="F111" s="22"/>
      <c r="G111" s="24"/>
      <c r="I111" s="23">
        <v>0</v>
      </c>
      <c r="J111" s="22"/>
      <c r="K111" s="24"/>
      <c r="M111" s="23">
        <v>0</v>
      </c>
      <c r="N111" s="22"/>
      <c r="O111" s="24"/>
    </row>
    <row r="112" spans="2:15" x14ac:dyDescent="0.25">
      <c r="B112" s="19">
        <v>19</v>
      </c>
      <c r="C112" t="s">
        <v>54</v>
      </c>
      <c r="E112" s="23">
        <f>IFERROR(VLOOKUP(G4,Program!$B$5:$BB$325,11,0),0)</f>
        <v>44462675.769999988</v>
      </c>
      <c r="F112" s="22"/>
      <c r="G112" s="24"/>
      <c r="I112" s="23">
        <f>IFERROR(VLOOKUP(K4,Program!$B$5:$BB$325,11,0),0)</f>
        <v>4061157.35</v>
      </c>
      <c r="J112" s="22"/>
      <c r="K112" s="24"/>
      <c r="M112" s="23">
        <f>IFERROR(VLOOKUP(O4,Program!$B$5:$BB$325,11,0),0)</f>
        <v>6910.59</v>
      </c>
      <c r="N112" s="22"/>
      <c r="O112" s="24"/>
    </row>
    <row r="113" spans="2:15" x14ac:dyDescent="0.25">
      <c r="B113" s="21"/>
      <c r="C113" s="20" t="s">
        <v>53</v>
      </c>
      <c r="E113" s="4">
        <f>SUM(E107:E112)</f>
        <v>756300216.5999999</v>
      </c>
      <c r="F113" s="5">
        <f>E113/$E$100</f>
        <v>3.8227583472631908E-2</v>
      </c>
      <c r="G113" s="4">
        <f>E113/$E$5</f>
        <v>700.05103863968679</v>
      </c>
      <c r="I113" s="4">
        <f>SUM(I107:I112)</f>
        <v>21934150.940000001</v>
      </c>
      <c r="J113" s="5">
        <f>I113/I100</f>
        <v>1.9510638023925712E-2</v>
      </c>
      <c r="K113" s="4">
        <f>I113/I5</f>
        <v>431.45536481961489</v>
      </c>
      <c r="M113" s="4">
        <f>SUM(M107:M112)</f>
        <v>39888818.110000007</v>
      </c>
      <c r="N113" s="5">
        <f>M113/M100</f>
        <v>7.2031078026585815E-2</v>
      </c>
      <c r="O113" s="4">
        <f>M113/M5</f>
        <v>1377.3539624874875</v>
      </c>
    </row>
    <row r="114" spans="2:15" x14ac:dyDescent="0.25">
      <c r="B114" s="19"/>
    </row>
    <row r="115" spans="2:15" x14ac:dyDescent="0.25">
      <c r="B115" s="19">
        <v>21</v>
      </c>
      <c r="C115" t="s">
        <v>52</v>
      </c>
      <c r="E115" s="23">
        <f>IFERROR(VLOOKUP(G4,Program!$B$5:$BB$325,12,0),0)</f>
        <v>2506758340.1499991</v>
      </c>
      <c r="F115" s="22"/>
      <c r="G115" s="23"/>
      <c r="I115" s="23">
        <f>IFERROR(VLOOKUP(K4,Program!$B$5:$BB$325,12,0),0)</f>
        <v>195540023.88000003</v>
      </c>
      <c r="J115" s="22"/>
      <c r="K115" s="23"/>
      <c r="M115" s="23">
        <f>IFERROR(VLOOKUP(O4,Program!$B$5:$BB$325,12,0),0)</f>
        <v>58081838.150000028</v>
      </c>
      <c r="N115" s="22"/>
      <c r="O115" s="23"/>
    </row>
    <row r="116" spans="2:15" x14ac:dyDescent="0.25">
      <c r="B116" s="19">
        <v>22</v>
      </c>
      <c r="C116" t="s">
        <v>51</v>
      </c>
      <c r="E116" s="23">
        <f>IFERROR(VLOOKUP(G4,Program!$B$5:$BB$325,13,0),0)</f>
        <v>1737051.3399999999</v>
      </c>
      <c r="F116" s="22"/>
      <c r="G116" s="23"/>
      <c r="I116" s="23">
        <f>IFERROR(VLOOKUP(K4,Program!$B$5:$BB$325,13,0),0)</f>
        <v>0</v>
      </c>
      <c r="J116" s="22"/>
      <c r="K116" s="23"/>
      <c r="M116" s="23">
        <f>IFERROR(VLOOKUP(O4,Program!$B$5:$BB$325,13,0),0)</f>
        <v>0</v>
      </c>
      <c r="N116" s="22"/>
      <c r="O116" s="23"/>
    </row>
    <row r="117" spans="2:15" x14ac:dyDescent="0.25">
      <c r="B117" s="19">
        <v>23</v>
      </c>
      <c r="C117" t="s">
        <v>930</v>
      </c>
      <c r="E117" s="23">
        <f>IFERROR(VLOOKUP(G4,Program!$B$5:$BB$325,14,0),0)</f>
        <v>23373305.489999998</v>
      </c>
      <c r="F117" s="22"/>
      <c r="G117" s="23"/>
      <c r="I117" s="23">
        <f>IFERROR(VLOOKUP(K4,Program!$B$5:$BB$325,14,0),0)</f>
        <v>2867229</v>
      </c>
      <c r="J117" s="22"/>
      <c r="K117" s="23"/>
      <c r="M117" s="23">
        <f>IFERROR(VLOOKUP(O4,Program!$B$5:$BB$325,14,0),0)</f>
        <v>0</v>
      </c>
      <c r="N117" s="22"/>
      <c r="O117" s="23"/>
    </row>
    <row r="118" spans="2:15" x14ac:dyDescent="0.25">
      <c r="B118" s="19">
        <v>24</v>
      </c>
      <c r="C118" t="s">
        <v>50</v>
      </c>
      <c r="E118" s="23">
        <f>IFERROR(VLOOKUP(G4,Program!$B$5:$BB$325,15,0),0)</f>
        <v>240356300.28999993</v>
      </c>
      <c r="F118" s="22"/>
      <c r="G118" s="23"/>
      <c r="I118" s="23">
        <f>IFERROR(VLOOKUP(K4,Program!$B$5:$BB$325,15,0),0)</f>
        <v>13049439</v>
      </c>
      <c r="J118" s="22"/>
      <c r="K118" s="23"/>
      <c r="M118" s="23">
        <f>IFERROR(VLOOKUP(O4,Program!$B$5:$BB$325,15,0),0)</f>
        <v>6651881.620000001</v>
      </c>
      <c r="N118" s="22"/>
      <c r="O118" s="23"/>
    </row>
    <row r="119" spans="2:15" x14ac:dyDescent="0.25">
      <c r="B119" s="19">
        <v>25</v>
      </c>
      <c r="C119" t="s">
        <v>49</v>
      </c>
      <c r="E119" s="23">
        <v>0</v>
      </c>
      <c r="F119" s="22"/>
      <c r="G119" s="23"/>
      <c r="I119" s="23">
        <v>0</v>
      </c>
      <c r="J119" s="22"/>
      <c r="K119" s="23"/>
      <c r="M119" s="23">
        <v>0</v>
      </c>
      <c r="N119" s="22"/>
      <c r="O119" s="23"/>
    </row>
    <row r="120" spans="2:15" x14ac:dyDescent="0.25">
      <c r="B120" s="19">
        <v>26</v>
      </c>
      <c r="C120" t="s">
        <v>48</v>
      </c>
      <c r="E120" s="23">
        <f>IFERROR(VLOOKUP(G4,Program!$B$5:$BB$325,16,0),0)</f>
        <v>2588031.7999999998</v>
      </c>
      <c r="F120" s="22"/>
      <c r="G120" s="23"/>
      <c r="I120" s="23">
        <f>IFERROR(VLOOKUP(K4,Program!$B$5:$BB$325,16,0),0)</f>
        <v>0</v>
      </c>
      <c r="J120" s="22"/>
      <c r="K120" s="23"/>
      <c r="M120" s="23">
        <f>IFERROR(VLOOKUP(O4,Program!$B$5:$BB$325,16,0),0)</f>
        <v>0</v>
      </c>
      <c r="N120" s="22"/>
      <c r="O120" s="23"/>
    </row>
    <row r="121" spans="2:15" x14ac:dyDescent="0.25">
      <c r="B121" s="19">
        <v>29</v>
      </c>
      <c r="C121" t="s">
        <v>47</v>
      </c>
      <c r="E121" s="23">
        <f>IFERROR(VLOOKUP(G4,Program!$B$5:$BB$325,17,0),0)</f>
        <v>4250627.4399999995</v>
      </c>
      <c r="F121" s="22"/>
      <c r="G121" s="23"/>
      <c r="I121" s="23">
        <f>IFERROR(VLOOKUP(K4,Program!$B$5:$BB$325,17,0),0)</f>
        <v>0</v>
      </c>
      <c r="J121" s="22"/>
      <c r="K121" s="23"/>
      <c r="M121" s="23">
        <f>IFERROR(VLOOKUP(O4,Program!$B$5:$BB$325,17,0),0)</f>
        <v>0</v>
      </c>
      <c r="N121" s="22"/>
      <c r="O121" s="23"/>
    </row>
    <row r="122" spans="2:15" x14ac:dyDescent="0.25">
      <c r="B122" s="21"/>
      <c r="C122" s="20" t="s">
        <v>46</v>
      </c>
      <c r="E122" s="4">
        <f>SUM(E115:E121)</f>
        <v>2779063656.5099993</v>
      </c>
      <c r="F122" s="5">
        <f>E122/$E$100</f>
        <v>0.14046920200894422</v>
      </c>
      <c r="G122" s="4">
        <f>E122/$E$5</f>
        <v>2572.3731879010952</v>
      </c>
      <c r="I122" s="4">
        <f>SUM(I115:I121)</f>
        <v>211456691.88000003</v>
      </c>
      <c r="J122" s="5">
        <f>I122/I100</f>
        <v>0.18809275929089014</v>
      </c>
      <c r="K122" s="4">
        <f>I122/I5</f>
        <v>4159.4554714336391</v>
      </c>
      <c r="M122" s="4">
        <f>SUM(M115:M121)</f>
        <v>64733719.770000026</v>
      </c>
      <c r="N122" s="5">
        <f>M122/M100</f>
        <v>0.11689590819275372</v>
      </c>
      <c r="O122" s="4">
        <f>M122/M5</f>
        <v>2235.2441023919855</v>
      </c>
    </row>
    <row r="123" spans="2:15" x14ac:dyDescent="0.25">
      <c r="B123" s="19"/>
    </row>
    <row r="124" spans="2:15" x14ac:dyDescent="0.25">
      <c r="B124" s="19">
        <v>31</v>
      </c>
      <c r="C124" t="s">
        <v>45</v>
      </c>
      <c r="E124" s="23">
        <f>IFERROR(VLOOKUP(G4,Program!$B$5:$BB$325,18,0),0)</f>
        <v>602995459.51000011</v>
      </c>
      <c r="F124" s="22"/>
      <c r="I124" s="23">
        <f>IFERROR(VLOOKUP(K4,Program!$B$5:$BB$325,18,0),0)</f>
        <v>18384526.170000002</v>
      </c>
      <c r="J124" s="22"/>
      <c r="M124" s="23">
        <f>IFERROR(VLOOKUP(O4,Program!$B$5:$BB$325,18,0),0)</f>
        <v>11503576.270000003</v>
      </c>
      <c r="N124" s="22"/>
    </row>
    <row r="125" spans="2:15" x14ac:dyDescent="0.25">
      <c r="B125" s="19">
        <v>34</v>
      </c>
      <c r="C125" t="s">
        <v>44</v>
      </c>
      <c r="E125" s="23">
        <f>IFERROR(VLOOKUP(G4,Program!$B$5:$BB$325,19,0),0)</f>
        <v>115506695</v>
      </c>
      <c r="F125" s="22"/>
      <c r="I125" s="23">
        <f>IFERROR(VLOOKUP(K4,Program!$B$5:$BB$325,19,0),0)</f>
        <v>1925537.7999999998</v>
      </c>
      <c r="J125" s="22"/>
      <c r="M125" s="23">
        <f>IFERROR(VLOOKUP(O4,Program!$B$5:$BB$325,19,0),0)</f>
        <v>2619983.2799999998</v>
      </c>
      <c r="N125" s="22"/>
    </row>
    <row r="126" spans="2:15" x14ac:dyDescent="0.25">
      <c r="B126" s="19">
        <v>38</v>
      </c>
      <c r="C126" t="s">
        <v>43</v>
      </c>
      <c r="E126" s="23">
        <f>IFERROR(VLOOKUP(G4,Program!$B$5:$BB$325,20,0),0)</f>
        <v>8226614.0199999986</v>
      </c>
      <c r="F126" s="22"/>
      <c r="I126" s="23">
        <f>IFERROR(VLOOKUP(K4,Program!$B$5:$BB$325,20,0),0)</f>
        <v>316859.36999999994</v>
      </c>
      <c r="J126" s="22"/>
      <c r="M126" s="23">
        <f>IFERROR(VLOOKUP(O4,Program!$B$5:$BB$325,20,0),0)</f>
        <v>291655.02</v>
      </c>
      <c r="N126" s="22"/>
    </row>
    <row r="127" spans="2:15" x14ac:dyDescent="0.25">
      <c r="B127" s="19">
        <v>39</v>
      </c>
      <c r="C127" t="s">
        <v>42</v>
      </c>
      <c r="E127" s="23">
        <f>IFERROR(VLOOKUP(G4,Program!$B$5:$BB$325,21,0),0)</f>
        <v>738469.82</v>
      </c>
      <c r="F127" s="22"/>
      <c r="I127" s="23">
        <f>IFERROR(VLOOKUP(K4,Program!$B$5:$BB$325,21,0),0)</f>
        <v>0</v>
      </c>
      <c r="J127" s="22"/>
      <c r="M127" s="23">
        <f>IFERROR(VLOOKUP(O4,Program!$B$5:$BB$325,21,0),0)</f>
        <v>2705</v>
      </c>
      <c r="N127" s="22"/>
    </row>
    <row r="128" spans="2:15" x14ac:dyDescent="0.25">
      <c r="B128" s="21"/>
      <c r="C128" s="20" t="s">
        <v>41</v>
      </c>
      <c r="E128" s="4">
        <f>SUM(E124:E127)</f>
        <v>727467238.35000014</v>
      </c>
      <c r="F128" s="5">
        <f>E128/$E$100</f>
        <v>3.6770205755921034E-2</v>
      </c>
      <c r="G128" s="4">
        <f>E128/$E$5</f>
        <v>673.36248834185801</v>
      </c>
      <c r="I128" s="4">
        <f>SUM(I124:I127)</f>
        <v>20626923.340000004</v>
      </c>
      <c r="J128" s="5">
        <f>I128/I100</f>
        <v>1.8347846512722359E-2</v>
      </c>
      <c r="K128" s="4">
        <f>I128/I5</f>
        <v>405.74156524729062</v>
      </c>
      <c r="M128" s="4">
        <f>SUM(M124:M127)</f>
        <v>14417919.570000002</v>
      </c>
      <c r="N128" s="5">
        <f>M128/M100</f>
        <v>2.6035825044095514E-2</v>
      </c>
      <c r="O128" s="4">
        <f>M128/M5</f>
        <v>497.84825902342061</v>
      </c>
    </row>
    <row r="129" spans="2:15" x14ac:dyDescent="0.25">
      <c r="B129" s="19"/>
    </row>
    <row r="130" spans="2:15" x14ac:dyDescent="0.25">
      <c r="B130" s="19">
        <v>45</v>
      </c>
      <c r="C130" t="s">
        <v>40</v>
      </c>
      <c r="E130" s="23">
        <f>IFERROR(VLOOKUP(G4,Program!$B$5:$BB$325,22,0),0)</f>
        <v>65259885.210000008</v>
      </c>
      <c r="F130" s="22"/>
      <c r="I130" s="23">
        <f>IFERROR(VLOOKUP(K4,Program!$B$5:$BB$325,22,0),0)</f>
        <v>1437281.45</v>
      </c>
      <c r="J130" s="22"/>
      <c r="M130" s="23">
        <f>IFERROR(VLOOKUP(O4,Program!$B$5:$BB$325,22,0),0)</f>
        <v>4840540.629999999</v>
      </c>
      <c r="N130" s="22"/>
    </row>
    <row r="131" spans="2:15" x14ac:dyDescent="0.25">
      <c r="B131" s="19">
        <v>46</v>
      </c>
      <c r="C131" t="s">
        <v>39</v>
      </c>
      <c r="E131" s="23">
        <f>IFERROR(VLOOKUP(G4,Program!$B$5:$BB$325,23,0),0)</f>
        <v>581995.03999999992</v>
      </c>
      <c r="F131" s="22"/>
      <c r="I131" s="23">
        <f>IFERROR(VLOOKUP(K4,Program!$B$5:$BB$325,23,0),0)</f>
        <v>19134.72</v>
      </c>
      <c r="J131" s="22"/>
      <c r="M131" s="23">
        <f>IFERROR(VLOOKUP(O4,Program!$B$5:$BB$325,23,0),0)</f>
        <v>76416.000000000015</v>
      </c>
      <c r="N131" s="22"/>
    </row>
    <row r="132" spans="2:15" x14ac:dyDescent="0.25">
      <c r="B132" s="19">
        <v>47</v>
      </c>
      <c r="C132" t="s">
        <v>38</v>
      </c>
      <c r="E132" s="23">
        <f>IFERROR(VLOOKUP(G4,Program!$B$5:$BB$325,24,0),0)</f>
        <v>157014.26</v>
      </c>
      <c r="F132" s="22"/>
      <c r="I132" s="23">
        <f>IFERROR(VLOOKUP(K4,Program!$B$5:$BB$325,24,0),0)</f>
        <v>0</v>
      </c>
      <c r="J132" s="22"/>
      <c r="M132" s="23">
        <f>IFERROR(VLOOKUP(O4,Program!$B$5:$BB$325,24,0),0)</f>
        <v>0</v>
      </c>
      <c r="N132" s="22"/>
    </row>
    <row r="133" spans="2:15" x14ac:dyDescent="0.25">
      <c r="B133" s="21"/>
      <c r="C133" s="20" t="s">
        <v>37</v>
      </c>
      <c r="E133" s="4">
        <f>SUM(E130:E132)</f>
        <v>65998894.510000005</v>
      </c>
      <c r="F133" s="5">
        <f>E133/$E$100</f>
        <v>3.3359480714215272E-3</v>
      </c>
      <c r="G133" s="4">
        <f>E133/$E$5</f>
        <v>61.090283510037317</v>
      </c>
      <c r="I133" s="4">
        <f>SUM(I130:I132)</f>
        <v>1456416.17</v>
      </c>
      <c r="J133" s="5">
        <f>I133/I100</f>
        <v>1.2954961777545903E-3</v>
      </c>
      <c r="K133" s="4">
        <f>I133/I5</f>
        <v>28.648410949456892</v>
      </c>
      <c r="M133" s="4">
        <f>SUM(M130:M132)</f>
        <v>4916956.629999999</v>
      </c>
      <c r="N133" s="5">
        <f>M133/M100</f>
        <v>8.879021827424817E-3</v>
      </c>
      <c r="O133" s="4">
        <f>M133/M5</f>
        <v>169.78165858496078</v>
      </c>
    </row>
    <row r="134" spans="2:15" x14ac:dyDescent="0.25">
      <c r="B134" s="19"/>
    </row>
    <row r="135" spans="2:15" x14ac:dyDescent="0.25">
      <c r="B135" s="19">
        <v>51</v>
      </c>
      <c r="C135" t="s">
        <v>36</v>
      </c>
      <c r="E135" s="23">
        <f>IFERROR(VLOOKUP(G4,Program!$B$5:$BB$325,25,0),0)</f>
        <v>265174352.10999995</v>
      </c>
      <c r="F135" s="22"/>
      <c r="I135" s="23">
        <f>IFERROR(VLOOKUP(K4,Program!$B$5:$BB$325,25,0),0)</f>
        <v>11700576.100000001</v>
      </c>
      <c r="J135" s="22"/>
      <c r="M135" s="23">
        <f>IFERROR(VLOOKUP(O4,Program!$B$5:$BB$325,25,0),0)</f>
        <v>14438607.060000001</v>
      </c>
      <c r="N135" s="22"/>
    </row>
    <row r="136" spans="2:15" x14ac:dyDescent="0.25">
      <c r="B136" s="19">
        <v>52</v>
      </c>
      <c r="C136" t="s">
        <v>35</v>
      </c>
      <c r="E136" s="23">
        <f>IFERROR(VLOOKUP(G4,Program!$B$5:$BB$325,26,0),0)</f>
        <v>62477010.959999993</v>
      </c>
      <c r="F136" s="22"/>
      <c r="I136" s="23">
        <f>IFERROR(VLOOKUP(K4,Program!$B$5:$BB$325,26,0),0)</f>
        <v>3044308.1300000004</v>
      </c>
      <c r="J136" s="22"/>
      <c r="M136" s="23">
        <f>IFERROR(VLOOKUP(O4,Program!$B$5:$BB$325,26,0),0)</f>
        <v>1931159.16</v>
      </c>
      <c r="N136" s="22"/>
    </row>
    <row r="137" spans="2:15" x14ac:dyDescent="0.25">
      <c r="B137" s="19">
        <v>53</v>
      </c>
      <c r="C137" t="s">
        <v>34</v>
      </c>
      <c r="E137" s="23">
        <f>IFERROR(VLOOKUP(G4,Program!$B$5:$BB$325,27,0),0)</f>
        <v>23486420.989999998</v>
      </c>
      <c r="F137" s="22"/>
      <c r="I137" s="23">
        <f>IFERROR(VLOOKUP(K4,Program!$B$5:$BB$325,27,0),0)</f>
        <v>103304.23</v>
      </c>
      <c r="J137" s="22"/>
      <c r="M137" s="23">
        <f>IFERROR(VLOOKUP(O4,Program!$B$5:$BB$325,27,0),0)</f>
        <v>0</v>
      </c>
      <c r="N137" s="22"/>
    </row>
    <row r="138" spans="2:15" x14ac:dyDescent="0.25">
      <c r="B138" s="19" t="s">
        <v>941</v>
      </c>
      <c r="C138" t="s">
        <v>943</v>
      </c>
      <c r="E138" s="23">
        <f>IFERROR(VLOOKUP(G4,Program!$B$5:$BB$330,28,0),0)</f>
        <v>2185.64</v>
      </c>
      <c r="F138" s="22"/>
      <c r="I138" s="23">
        <f>IFERROR(VLOOKUP(K4,Program!$B$5:$BB$330,28,0),0)</f>
        <v>0</v>
      </c>
      <c r="J138" s="22"/>
      <c r="M138" s="23">
        <f>IFERROR(VLOOKUP(O4,Program!$B$5:$BB$330,28,0),0)</f>
        <v>0</v>
      </c>
      <c r="N138" s="22"/>
    </row>
    <row r="139" spans="2:15" x14ac:dyDescent="0.25">
      <c r="B139" s="19">
        <v>55</v>
      </c>
      <c r="C139" t="s">
        <v>33</v>
      </c>
      <c r="E139" s="23">
        <f>IFERROR(VLOOKUP(G4,Program!$B$5:$BB$325,29,0),0)</f>
        <v>465249362.38999987</v>
      </c>
      <c r="F139" s="22"/>
      <c r="I139" s="23">
        <f>IFERROR(VLOOKUP(K4,Program!$B$5:$BB$325,29,0),0)</f>
        <v>19571572.130000003</v>
      </c>
      <c r="J139" s="22"/>
      <c r="M139" s="23">
        <f>IFERROR(VLOOKUP(O4,Program!$B$5:$BB$325,29,0),0)</f>
        <v>16155626.720000004</v>
      </c>
      <c r="N139" s="22"/>
    </row>
    <row r="140" spans="2:15" x14ac:dyDescent="0.25">
      <c r="B140" s="19">
        <v>56</v>
      </c>
      <c r="C140" t="s">
        <v>32</v>
      </c>
      <c r="E140" s="23">
        <f>IFERROR(VLOOKUP(G4,Program!$B$5:$BB$325,30,0),0)</f>
        <v>9405564.4699999969</v>
      </c>
      <c r="F140" s="22"/>
      <c r="I140" s="23">
        <f>IFERROR(VLOOKUP(K4,Program!$B$5:$BB$325,30,0),0)</f>
        <v>831005.29</v>
      </c>
      <c r="J140" s="22"/>
      <c r="M140" s="23">
        <f>IFERROR(VLOOKUP(O4,Program!$B$5:$BB$325,30,0),0)</f>
        <v>0</v>
      </c>
      <c r="N140" s="22"/>
    </row>
    <row r="141" spans="2:15" x14ac:dyDescent="0.25">
      <c r="B141" s="19">
        <v>57</v>
      </c>
      <c r="C141" t="s">
        <v>31</v>
      </c>
      <c r="E141" s="23">
        <f>IFERROR(VLOOKUP(G4,Program!$B$5:$BB$325,31,0),0)</f>
        <v>2274221.6199999996</v>
      </c>
      <c r="F141" s="22"/>
      <c r="I141" s="23">
        <f>IFERROR(VLOOKUP(K4,Program!$B$5:$BB$325,31,0),0)</f>
        <v>454320.57</v>
      </c>
      <c r="J141" s="22"/>
      <c r="M141" s="23">
        <f>IFERROR(VLOOKUP(O4,Program!$B$5:$BB$325,31,0),0)</f>
        <v>0</v>
      </c>
      <c r="N141" s="22"/>
    </row>
    <row r="142" spans="2:15" x14ac:dyDescent="0.25">
      <c r="B142" s="19">
        <v>58</v>
      </c>
      <c r="C142" t="s">
        <v>30</v>
      </c>
      <c r="E142" s="23">
        <f>IFERROR(VLOOKUP(G4,Program!$B$5:$BB$325,32,0),0)</f>
        <v>136490952.93000001</v>
      </c>
      <c r="F142" s="22"/>
      <c r="I142" s="23">
        <f>IFERROR(VLOOKUP(K4,Program!$B$5:$BB$325,32,0),0)</f>
        <v>4691117.7499999991</v>
      </c>
      <c r="J142" s="22"/>
      <c r="M142" s="23">
        <f>IFERROR(VLOOKUP(O4,Program!$B$5:$BB$325,32,0),0)</f>
        <v>5368324.07</v>
      </c>
      <c r="N142" s="22"/>
    </row>
    <row r="143" spans="2:15" x14ac:dyDescent="0.25">
      <c r="B143" s="19">
        <v>59</v>
      </c>
      <c r="C143" t="s">
        <v>29</v>
      </c>
      <c r="E143" s="23">
        <f>IFERROR(VLOOKUP(G4,Program!$B$5:$BB$325,33,0),0)</f>
        <v>62850.86</v>
      </c>
      <c r="F143" s="22"/>
      <c r="I143" s="23">
        <f>IFERROR(VLOOKUP(K4,Program!$B$5:$BB$325,33,0),0)</f>
        <v>0</v>
      </c>
      <c r="J143" s="22"/>
      <c r="M143" s="23">
        <f>IFERROR(VLOOKUP(O4,Program!$B$5:$BB$325,33,0),0)</f>
        <v>0</v>
      </c>
      <c r="N143" s="22"/>
    </row>
    <row r="144" spans="2:15" x14ac:dyDescent="0.25">
      <c r="B144" s="19">
        <v>61</v>
      </c>
      <c r="C144" t="s">
        <v>28</v>
      </c>
      <c r="E144" s="23">
        <f>IFERROR(VLOOKUP(G4,Program!$B$5:$BB$325,34,0),0)</f>
        <v>20904726.059999999</v>
      </c>
      <c r="F144" s="22"/>
      <c r="I144" s="23">
        <f>IFERROR(VLOOKUP(K4,Program!$B$5:$BB$325,34,0),0)</f>
        <v>5726969.629999999</v>
      </c>
      <c r="J144" s="22"/>
      <c r="M144" s="23">
        <f>IFERROR(VLOOKUP(O4,Program!$B$5:$BB$325,34,0),0)</f>
        <v>0</v>
      </c>
      <c r="N144" s="22"/>
    </row>
    <row r="145" spans="2:15" x14ac:dyDescent="0.25">
      <c r="B145" s="19">
        <v>62</v>
      </c>
      <c r="C145" t="s">
        <v>27</v>
      </c>
      <c r="E145" s="23">
        <f>IFERROR(VLOOKUP(G4,Program!$B$5:$BB$325,35,0),0)</f>
        <v>175905.49</v>
      </c>
      <c r="F145" s="22"/>
      <c r="I145" s="23">
        <f>IFERROR(VLOOKUP(K4,Program!$B$5:$BB$325,35,0),0)</f>
        <v>0</v>
      </c>
      <c r="J145" s="22"/>
      <c r="M145" s="23">
        <f>IFERROR(VLOOKUP(O4,Program!$B$5:$BB$325,35,0),0)</f>
        <v>0</v>
      </c>
      <c r="N145" s="22"/>
    </row>
    <row r="146" spans="2:15" x14ac:dyDescent="0.25">
      <c r="B146" s="19">
        <v>64</v>
      </c>
      <c r="C146" t="s">
        <v>26</v>
      </c>
      <c r="E146" s="23">
        <f>IFERROR(VLOOKUP(G4,Program!$B$5:$BB$325,36,0),0)</f>
        <v>17346148.349999998</v>
      </c>
      <c r="F146" s="22"/>
      <c r="I146" s="23">
        <f>IFERROR(VLOOKUP(K4,Program!$B$5:$BB$325,36,0),0)</f>
        <v>831829.37</v>
      </c>
      <c r="J146" s="22"/>
      <c r="M146" s="23">
        <f>IFERROR(VLOOKUP(O4,Program!$B$5:$BB$325,36,0),0)</f>
        <v>233632.01</v>
      </c>
      <c r="N146" s="22"/>
    </row>
    <row r="147" spans="2:15" x14ac:dyDescent="0.25">
      <c r="B147" s="19">
        <v>65</v>
      </c>
      <c r="C147" t="s">
        <v>25</v>
      </c>
      <c r="E147" s="23">
        <f>IFERROR(VLOOKUP(G4,Program!$B$5:$BB$325,37,0),0)</f>
        <v>271060551.50999993</v>
      </c>
      <c r="F147" s="22"/>
      <c r="I147" s="23">
        <f>IFERROR(VLOOKUP(K4,Program!$B$5:$BB$325,37,0),0)</f>
        <v>39232814.710000001</v>
      </c>
      <c r="J147" s="22"/>
      <c r="M147" s="23">
        <f>IFERROR(VLOOKUP(O4,Program!$B$5:$BB$325,37,0),0)</f>
        <v>7355374.1999999993</v>
      </c>
      <c r="N147" s="22"/>
    </row>
    <row r="148" spans="2:15" x14ac:dyDescent="0.25">
      <c r="B148" s="19">
        <v>67</v>
      </c>
      <c r="C148" t="s">
        <v>24</v>
      </c>
      <c r="E148" s="23">
        <f>IFERROR(VLOOKUP(G4,Program!$B$5:$BB$325,38,0),0)</f>
        <v>188120.51</v>
      </c>
      <c r="F148" s="22"/>
      <c r="I148" s="23">
        <f>IFERROR(VLOOKUP(K4,Program!$B$5:$BB$325,38,0),0)</f>
        <v>0</v>
      </c>
      <c r="J148" s="22"/>
      <c r="M148" s="23">
        <f>IFERROR(VLOOKUP(O4,Program!$B$5:$BB$325,38,0),0)</f>
        <v>0</v>
      </c>
      <c r="N148" s="22"/>
    </row>
    <row r="149" spans="2:15" x14ac:dyDescent="0.25">
      <c r="B149" s="19">
        <v>68</v>
      </c>
      <c r="C149" t="s">
        <v>23</v>
      </c>
      <c r="E149" s="23">
        <f>IFERROR(VLOOKUP(G4,Program!$B$5:$BB$325,39,0),0)</f>
        <v>4978119.0199999996</v>
      </c>
      <c r="F149" s="22"/>
      <c r="I149" s="23">
        <f>IFERROR(VLOOKUP(K4,Program!$B$5:$BB$325,39,0),0)</f>
        <v>141885.75</v>
      </c>
      <c r="J149" s="22"/>
      <c r="M149" s="23">
        <f>IFERROR(VLOOKUP(O4,Program!$B$5:$BB$325,39,0),0)</f>
        <v>288520.48</v>
      </c>
      <c r="N149" s="22"/>
    </row>
    <row r="150" spans="2:15" x14ac:dyDescent="0.25">
      <c r="B150" s="19">
        <v>69</v>
      </c>
      <c r="C150" t="s">
        <v>22</v>
      </c>
      <c r="E150" s="23">
        <f>IFERROR(VLOOKUP(G4,Program!$B$5:$BB$325,40,0),0)</f>
        <v>11189848.280000001</v>
      </c>
      <c r="F150" s="22"/>
      <c r="I150" s="23">
        <f>IFERROR(VLOOKUP(K4,Program!$B$5:$BB$325,40,0),0)</f>
        <v>13234.730000000001</v>
      </c>
      <c r="J150" s="22"/>
      <c r="M150" s="23">
        <f>IFERROR(VLOOKUP(O4,Program!$B$5:$BB$325,40,0),0)</f>
        <v>463922.51999999996</v>
      </c>
      <c r="N150" s="22"/>
    </row>
    <row r="151" spans="2:15" x14ac:dyDescent="0.25">
      <c r="B151" s="21"/>
      <c r="C151" s="20" t="s">
        <v>21</v>
      </c>
      <c r="E151" s="4">
        <f>SUM(E135:E150)</f>
        <v>1290466341.1899998</v>
      </c>
      <c r="F151" s="5">
        <f>E151/$E$100</f>
        <v>6.5227285003613231E-2</v>
      </c>
      <c r="G151" s="4">
        <f>E151/$E$5</f>
        <v>1194.4890172594139</v>
      </c>
      <c r="I151" s="4">
        <f>SUM(I135:I150)</f>
        <v>86342938.390000001</v>
      </c>
      <c r="J151" s="5">
        <f>I151/I100</f>
        <v>7.6802873357513651E-2</v>
      </c>
      <c r="K151" s="4">
        <f>I151/I5</f>
        <v>1698.4073869355336</v>
      </c>
      <c r="M151" s="4">
        <f>SUM(M135:M150)</f>
        <v>46235166.219999999</v>
      </c>
      <c r="N151" s="5">
        <f>M151/M100</f>
        <v>8.3491289623596837E-2</v>
      </c>
      <c r="O151" s="4">
        <f>M151/M5</f>
        <v>1596.4922606573718</v>
      </c>
    </row>
    <row r="152" spans="2:15" x14ac:dyDescent="0.25">
      <c r="B152" s="19"/>
    </row>
    <row r="153" spans="2:15" x14ac:dyDescent="0.25">
      <c r="B153" s="19">
        <v>71</v>
      </c>
      <c r="C153" t="s">
        <v>20</v>
      </c>
      <c r="E153" s="23">
        <f>IFERROR(VLOOKUP(G4,Program!$B$5:$BB$325,41,0),0)</f>
        <v>1197358.76</v>
      </c>
      <c r="F153" s="22"/>
      <c r="I153" s="23">
        <f>IFERROR(VLOOKUP(K4,Program!$B$5:$BB$325,41,0),0)</f>
        <v>0</v>
      </c>
      <c r="J153" s="22"/>
      <c r="M153" s="23">
        <f>IFERROR(VLOOKUP(O4,Program!$B$5:$BB$325,41,0),0)</f>
        <v>0</v>
      </c>
      <c r="N153" s="22"/>
    </row>
    <row r="154" spans="2:15" x14ac:dyDescent="0.25">
      <c r="B154" s="19">
        <v>73</v>
      </c>
      <c r="C154" t="s">
        <v>19</v>
      </c>
      <c r="E154" s="23">
        <f>IFERROR(VLOOKUP(G4,Program!$B$5:$BB$325,42,0),0)</f>
        <v>3586849.5799999991</v>
      </c>
      <c r="F154" s="22"/>
      <c r="I154" s="23">
        <f>IFERROR(VLOOKUP(K4,Program!$B$5:$BB$325,42,0),0)</f>
        <v>268747.99</v>
      </c>
      <c r="J154" s="22"/>
      <c r="M154" s="23">
        <f>IFERROR(VLOOKUP(O4,Program!$B$5:$BB$325,42,0),0)</f>
        <v>62613.270000000004</v>
      </c>
      <c r="N154" s="22"/>
    </row>
    <row r="155" spans="2:15" x14ac:dyDescent="0.25">
      <c r="B155" s="19">
        <v>74</v>
      </c>
      <c r="C155" t="s">
        <v>18</v>
      </c>
      <c r="E155" s="23">
        <f>IFERROR(VLOOKUP(G4,Program!$B$5:$BB$325,43,0),0)</f>
        <v>47461376.139999986</v>
      </c>
      <c r="F155" s="22"/>
      <c r="I155" s="23">
        <f>IFERROR(VLOOKUP(K4,Program!$B$5:$BB$325,43,0),0)</f>
        <v>1728735.15</v>
      </c>
      <c r="J155" s="22"/>
      <c r="M155" s="23">
        <f>IFERROR(VLOOKUP(O4,Program!$B$5:$BB$325,43,0),0)</f>
        <v>2002548.08</v>
      </c>
      <c r="N155" s="22"/>
    </row>
    <row r="156" spans="2:15" x14ac:dyDescent="0.25">
      <c r="B156" s="19">
        <v>76</v>
      </c>
      <c r="C156" t="s">
        <v>17</v>
      </c>
      <c r="E156" s="23">
        <f>IFERROR(VLOOKUP(G4,Program!$B$5:$BB$325,44,0),0)</f>
        <v>738371.2699999999</v>
      </c>
      <c r="F156" s="22"/>
      <c r="I156" s="23">
        <f>IFERROR(VLOOKUP(K4,Program!$B$5:$BB$325,44,0),0)</f>
        <v>0</v>
      </c>
      <c r="J156" s="22"/>
      <c r="M156" s="23">
        <f>IFERROR(VLOOKUP(O4,Program!$B$5:$BB$325,44,0),0)</f>
        <v>0</v>
      </c>
      <c r="N156" s="22"/>
    </row>
    <row r="157" spans="2:15" x14ac:dyDescent="0.25">
      <c r="B157" s="19">
        <v>78</v>
      </c>
      <c r="C157" t="s">
        <v>16</v>
      </c>
      <c r="E157" s="23">
        <f>IFERROR(VLOOKUP(G4,Program!$B$5:$BB$325,45,0),0)</f>
        <v>1086463.3999999999</v>
      </c>
      <c r="F157" s="22"/>
      <c r="I157" s="23">
        <f>IFERROR(VLOOKUP(K4,Program!$B$5:$BB$325,45,0),0)</f>
        <v>0</v>
      </c>
      <c r="J157" s="22"/>
      <c r="M157" s="23">
        <f>IFERROR(VLOOKUP(O4,Program!$B$5:$BB$325,45,0),0)</f>
        <v>0</v>
      </c>
      <c r="N157" s="22"/>
    </row>
    <row r="158" spans="2:15" x14ac:dyDescent="0.25">
      <c r="B158" s="19">
        <v>79</v>
      </c>
      <c r="C158" t="s">
        <v>15</v>
      </c>
      <c r="E158" s="23">
        <f>IFERROR(VLOOKUP(G4,Program!$B$5:$BB$325,46,0),0)</f>
        <v>136113890.94000003</v>
      </c>
      <c r="F158" s="22"/>
      <c r="I158" s="23">
        <f>IFERROR(VLOOKUP(K4,Program!$B$5:$BB$325,46,0),0)</f>
        <v>46251533.580000013</v>
      </c>
      <c r="J158" s="22"/>
      <c r="M158" s="23">
        <f>IFERROR(VLOOKUP(O4,Program!$B$5:$BB$325,46,0),0)</f>
        <v>1176174.48</v>
      </c>
      <c r="N158" s="22"/>
    </row>
    <row r="159" spans="2:15" x14ac:dyDescent="0.25">
      <c r="B159" s="21"/>
      <c r="C159" s="20" t="s">
        <v>14</v>
      </c>
      <c r="E159" s="4">
        <f>SUM(E153:E158)</f>
        <v>190184310.09</v>
      </c>
      <c r="F159" s="5">
        <f>E159/$E$100</f>
        <v>9.6129637802227063E-3</v>
      </c>
      <c r="G159" s="4">
        <f>E159/$E$5</f>
        <v>176.0395156436833</v>
      </c>
      <c r="I159" s="4">
        <f>SUM(I153:I158)</f>
        <v>48249016.720000014</v>
      </c>
      <c r="J159" s="5">
        <f>I159/I100</f>
        <v>4.2917963991828886E-2</v>
      </c>
      <c r="K159" s="4">
        <f>I159/I5</f>
        <v>949.08151074824798</v>
      </c>
      <c r="M159" s="4">
        <f>SUM(M153:M158)</f>
        <v>3241335.83</v>
      </c>
      <c r="N159" s="5">
        <f>M159/M100</f>
        <v>5.8531920759659298E-3</v>
      </c>
      <c r="O159" s="4">
        <f>M159/M5</f>
        <v>111.9227633391309</v>
      </c>
    </row>
    <row r="160" spans="2:15" x14ac:dyDescent="0.25">
      <c r="B160" s="19"/>
    </row>
    <row r="161" spans="2:15" x14ac:dyDescent="0.25">
      <c r="B161" s="19">
        <v>81</v>
      </c>
      <c r="C161" t="s">
        <v>13</v>
      </c>
      <c r="E161" s="23">
        <f>IFERROR(VLOOKUP(G4,Program!$B$5:$BB$325,47,0),0)</f>
        <v>1371262.99</v>
      </c>
      <c r="F161" s="22"/>
      <c r="I161" s="23">
        <f>IFERROR(VLOOKUP(K4,Program!$B$5:$BB$325,47,0),0)</f>
        <v>1281575.67</v>
      </c>
      <c r="J161" s="22"/>
      <c r="M161" s="23">
        <f>IFERROR(VLOOKUP(O4,Program!$B$5:$BB$325,47,0),0)</f>
        <v>0</v>
      </c>
      <c r="N161" s="22"/>
    </row>
    <row r="162" spans="2:15" x14ac:dyDescent="0.25">
      <c r="B162" s="19">
        <v>86</v>
      </c>
      <c r="C162" t="s">
        <v>12</v>
      </c>
      <c r="E162" s="23">
        <f>IFERROR(VLOOKUP(G4,Program!$B$5:$BB$325,48,0),0)</f>
        <v>3032850.2499999995</v>
      </c>
      <c r="F162" s="22"/>
      <c r="I162" s="23">
        <f>IFERROR(VLOOKUP(K4,Program!$B$5:$BB$325,48,0),0)</f>
        <v>0</v>
      </c>
      <c r="J162" s="22"/>
      <c r="M162" s="23">
        <f>IFERROR(VLOOKUP(O4,Program!$B$5:$BB$325,48,0),0)</f>
        <v>0</v>
      </c>
      <c r="N162" s="22"/>
    </row>
    <row r="163" spans="2:15" x14ac:dyDescent="0.25">
      <c r="B163" s="19">
        <v>88</v>
      </c>
      <c r="C163" t="s">
        <v>11</v>
      </c>
      <c r="E163" s="23">
        <f>IFERROR(VLOOKUP(G4,Program!$B$5:$BB$325,49,0),0)</f>
        <v>98112915.869999975</v>
      </c>
      <c r="F163" s="22"/>
      <c r="I163" s="23">
        <f>IFERROR(VLOOKUP(K4,Program!$B$5:$BB$325,49,0),0)</f>
        <v>0</v>
      </c>
      <c r="J163" s="22"/>
      <c r="M163" s="23">
        <f>IFERROR(VLOOKUP(O4,Program!$B$5:$BB$325,49,0),0)</f>
        <v>8916772.4599999972</v>
      </c>
      <c r="N163" s="22"/>
    </row>
    <row r="164" spans="2:15" x14ac:dyDescent="0.25">
      <c r="B164" s="19">
        <v>89</v>
      </c>
      <c r="C164" t="s">
        <v>10</v>
      </c>
      <c r="E164" s="23">
        <f>IFERROR(VLOOKUP(G4,Program!$B$5:$BB$325,50,0),0)</f>
        <v>46895927.600000009</v>
      </c>
      <c r="F164" s="22"/>
      <c r="I164" s="23">
        <f>IFERROR(VLOOKUP(K4,Program!$B$5:$BB$325,50,0),0)</f>
        <v>559252.94999999995</v>
      </c>
      <c r="J164" s="22"/>
      <c r="M164" s="23">
        <f>IFERROR(VLOOKUP(O4,Program!$B$5:$BB$325,50,0),0)</f>
        <v>5611959.6899999995</v>
      </c>
      <c r="N164" s="22"/>
    </row>
    <row r="165" spans="2:15" x14ac:dyDescent="0.25">
      <c r="B165" s="21"/>
      <c r="C165" s="20" t="s">
        <v>9</v>
      </c>
      <c r="E165" s="4">
        <f>SUM(E161:E164)</f>
        <v>149412956.70999998</v>
      </c>
      <c r="F165" s="5">
        <f>E165/$E$100</f>
        <v>7.5521547517222575E-3</v>
      </c>
      <c r="G165" s="4">
        <f>E165/$E$5</f>
        <v>138.30049659549715</v>
      </c>
      <c r="I165" s="4">
        <f>SUM(I161:I164)</f>
        <v>1840828.6199999999</v>
      </c>
      <c r="J165" s="5">
        <f>I165/I100</f>
        <v>1.6374347458056973E-3</v>
      </c>
      <c r="K165" s="4">
        <f>I165/I5</f>
        <v>36.209989891338282</v>
      </c>
      <c r="M165" s="4">
        <f>SUM(M161:M164)</f>
        <v>14528732.149999997</v>
      </c>
      <c r="N165" s="5">
        <f>M165/M100</f>
        <v>2.6235929985141782E-2</v>
      </c>
      <c r="O165" s="4">
        <f>M165/M5</f>
        <v>501.67459816777824</v>
      </c>
    </row>
    <row r="166" spans="2:15" x14ac:dyDescent="0.25">
      <c r="B166" s="19"/>
    </row>
    <row r="167" spans="2:15" x14ac:dyDescent="0.25">
      <c r="B167" s="21">
        <v>97</v>
      </c>
      <c r="C167" s="20" t="s">
        <v>8</v>
      </c>
      <c r="E167" s="4">
        <f>IFERROR(VLOOKUP(G4,Program!$B$5:$BB$325,51,0),0)</f>
        <v>2577759711.4699988</v>
      </c>
      <c r="F167" s="5">
        <f>E167/$E$100</f>
        <v>0.13029419056047239</v>
      </c>
      <c r="G167" s="4">
        <f>E167/$E$5</f>
        <v>2386.0410505905338</v>
      </c>
      <c r="I167" s="4">
        <f>IFERROR(VLOOKUP(K4,Program!$B$5:$BB$325,51,0),0)</f>
        <v>152734369.38000003</v>
      </c>
      <c r="J167" s="5">
        <f>I167/I100</f>
        <v>0.13585868917093097</v>
      </c>
      <c r="K167" s="4">
        <f>I167/I5</f>
        <v>3004.358967055678</v>
      </c>
      <c r="M167" s="4">
        <f>IFERROR(VLOOKUP(O4,Program!$B$5:$BB$325,51,0),0)</f>
        <v>66167496.419999979</v>
      </c>
      <c r="N167" s="5">
        <f>M167/M100</f>
        <v>0.11948501668586679</v>
      </c>
      <c r="O167" s="4">
        <f>M167/M5</f>
        <v>2284.7521611355055</v>
      </c>
    </row>
    <row r="168" spans="2:15" x14ac:dyDescent="0.25">
      <c r="B168" s="19"/>
    </row>
    <row r="169" spans="2:15" x14ac:dyDescent="0.25">
      <c r="B169" s="21">
        <v>98</v>
      </c>
      <c r="C169" s="20" t="s">
        <v>7</v>
      </c>
      <c r="E169" s="4">
        <f>IFERROR(VLOOKUP(G4,Program!$B$5:$BB$325,52,0),0)</f>
        <v>560208450.01999998</v>
      </c>
      <c r="F169" s="5">
        <f>E169/$E$100</f>
        <v>2.8316024265453439E-2</v>
      </c>
      <c r="G169" s="4">
        <f>E169/$E$5</f>
        <v>518.54342850022931</v>
      </c>
      <c r="I169" s="4">
        <f>IFERROR(VLOOKUP(K4,Program!$B$5:$BB$325,52,0),0)</f>
        <v>18158820.660000004</v>
      </c>
      <c r="J169" s="5">
        <f>I169/I100</f>
        <v>1.615244546314059E-2</v>
      </c>
      <c r="K169" s="4">
        <f>I169/I5</f>
        <v>357.19279100366498</v>
      </c>
      <c r="M169" s="4">
        <f>IFERROR(VLOOKUP(O4,Program!$B$5:$BB$325,52,0),0)</f>
        <v>20107572.580000002</v>
      </c>
      <c r="N169" s="5">
        <f>M169/M100</f>
        <v>3.6310179094329084E-2</v>
      </c>
      <c r="O169" s="4">
        <f>M169/M5</f>
        <v>694.31098942800315</v>
      </c>
    </row>
    <row r="170" spans="2:15" x14ac:dyDescent="0.25">
      <c r="B170" s="19"/>
    </row>
    <row r="171" spans="2:15" x14ac:dyDescent="0.25">
      <c r="B171" s="21">
        <v>99</v>
      </c>
      <c r="C171" s="20" t="s">
        <v>6</v>
      </c>
      <c r="E171" s="4">
        <f>IFERROR(VLOOKUP(G4,Program!$B$5:$BB$325,53,0),0)</f>
        <v>758826712.85000014</v>
      </c>
      <c r="F171" s="5">
        <f>E171/$E$100</f>
        <v>3.8355286525163568E-2</v>
      </c>
      <c r="G171" s="4">
        <f>E171/$E$5</f>
        <v>702.38962890465211</v>
      </c>
      <c r="I171" s="4">
        <f>IFERROR(VLOOKUP(K4,Program!$B$5:$BB$325,53,0),0)</f>
        <v>65059584.349999994</v>
      </c>
      <c r="J171" s="5">
        <f>I171/I100</f>
        <v>5.7871125429572345E-2</v>
      </c>
      <c r="K171" s="4">
        <f>I171/I5</f>
        <v>1279.7535121157398</v>
      </c>
      <c r="M171" s="4">
        <f>IFERROR(VLOOKUP(O4,Program!$B$5:$BB$325,53,0),0)</f>
        <v>12766286.57</v>
      </c>
      <c r="N171" s="5">
        <f>M171/M100</f>
        <v>2.3053312371842157E-2</v>
      </c>
      <c r="O171" s="4">
        <f>M171/M5</f>
        <v>440.81765834601441</v>
      </c>
    </row>
    <row r="172" spans="2:15" x14ac:dyDescent="0.25">
      <c r="B172" s="19"/>
    </row>
  </sheetData>
  <sheetProtection sheet="1" selectLockedCells="1"/>
  <mergeCells count="3">
    <mergeCell ref="E2:G2"/>
    <mergeCell ref="I2:K2"/>
    <mergeCell ref="M2:O2"/>
  </mergeCells>
  <pageMargins left="0.7" right="0.7" top="0.75" bottom="0.75" header="0.3" footer="0.3"/>
  <pageSetup orientation="portrait" r:id="rId1"/>
  <ignoredErrors>
    <ignoredError sqref="B138 B102:B10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91E1D7-95B6-41E5-9713-0A3926D90413}">
          <x14:formula1>
            <xm:f>Items!$B$4:$B$322</xm:f>
          </x14:formula1>
          <xm:sqref>M2:O2 I2:K2</xm:sqref>
        </x14:dataValidation>
        <x14:dataValidation type="list" allowBlank="1" showInputMessage="1" showErrorMessage="1" xr:uid="{85E83E2F-B67C-4330-A62C-C17CF5E3A1C0}">
          <x14:formula1>
            <xm:f>'District Lists'!$F$4:$F$322</xm:f>
          </x14:formula1>
          <xm:sqref>E2:G2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5E90-701B-409F-9F3D-70CF2E375069}">
  <sheetPr>
    <tabColor theme="9" tint="0.79998168889431442"/>
  </sheetPr>
  <dimension ref="B2:O360"/>
  <sheetViews>
    <sheetView zoomScaleNormal="100" workbookViewId="0">
      <selection sqref="A1:XFD1"/>
    </sheetView>
  </sheetViews>
  <sheetFormatPr defaultColWidth="9.140625" defaultRowHeight="15" x14ac:dyDescent="0.25"/>
  <cols>
    <col min="2" max="2" width="9.7109375" style="19" customWidth="1"/>
    <col min="3" max="3" width="29.42578125" bestFit="1" customWidth="1"/>
    <col min="5" max="5" width="9.5703125" style="19" customWidth="1"/>
    <col min="6" max="6" width="29.42578125" bestFit="1" customWidth="1"/>
    <col min="8" max="8" width="9.7109375" style="19" customWidth="1"/>
    <col min="9" max="9" width="29.42578125" bestFit="1" customWidth="1"/>
    <col min="10" max="10" width="9.140625" customWidth="1"/>
    <col min="11" max="11" width="9.7109375" style="19" customWidth="1"/>
    <col min="12" max="12" width="29.42578125" bestFit="1" customWidth="1"/>
    <col min="14" max="14" width="9.7109375" style="19" customWidth="1"/>
    <col min="15" max="15" width="29.42578125" bestFit="1" customWidth="1"/>
  </cols>
  <sheetData>
    <row r="2" spans="2:15" x14ac:dyDescent="0.25">
      <c r="B2" s="76"/>
      <c r="C2" s="75" t="s">
        <v>892</v>
      </c>
      <c r="D2" s="8"/>
      <c r="E2" s="78"/>
      <c r="F2" s="75" t="s">
        <v>902</v>
      </c>
      <c r="G2" s="8"/>
      <c r="H2" s="78"/>
      <c r="I2" s="75" t="s">
        <v>901</v>
      </c>
      <c r="J2" s="8"/>
      <c r="K2" s="78"/>
      <c r="L2" s="75" t="s">
        <v>900</v>
      </c>
      <c r="M2" s="8"/>
      <c r="N2" s="78"/>
      <c r="O2" s="75" t="s">
        <v>899</v>
      </c>
    </row>
    <row r="3" spans="2:15" x14ac:dyDescent="0.25">
      <c r="B3" s="74" t="s">
        <v>892</v>
      </c>
      <c r="C3" s="73" t="s">
        <v>898</v>
      </c>
      <c r="E3" s="74" t="s">
        <v>892</v>
      </c>
      <c r="F3" s="73" t="s">
        <v>898</v>
      </c>
      <c r="H3" s="74" t="s">
        <v>892</v>
      </c>
      <c r="I3" s="73" t="s">
        <v>891</v>
      </c>
      <c r="K3" s="74" t="s">
        <v>892</v>
      </c>
      <c r="L3" s="73" t="s">
        <v>891</v>
      </c>
      <c r="N3" s="74" t="s">
        <v>892</v>
      </c>
      <c r="O3" s="73" t="s">
        <v>891</v>
      </c>
    </row>
    <row r="4" spans="2:15" x14ac:dyDescent="0.25">
      <c r="B4" s="57" t="s">
        <v>777</v>
      </c>
      <c r="C4" s="57" t="s">
        <v>776</v>
      </c>
      <c r="E4" s="57" t="s">
        <v>936</v>
      </c>
      <c r="F4" s="57" t="s">
        <v>778</v>
      </c>
      <c r="H4" s="60"/>
      <c r="I4" s="59" t="s">
        <v>897</v>
      </c>
      <c r="K4" s="77" t="s">
        <v>896</v>
      </c>
      <c r="N4" s="61" t="s">
        <v>376</v>
      </c>
      <c r="O4" t="str">
        <f t="shared" ref="O4:O10" si="0">VLOOKUP(N4,$B$4:$C$321,2,0)</f>
        <v>Chief Leschi Tribal</v>
      </c>
    </row>
    <row r="5" spans="2:15" x14ac:dyDescent="0.25">
      <c r="B5" s="57" t="s">
        <v>775</v>
      </c>
      <c r="C5" s="57" t="s">
        <v>774</v>
      </c>
      <c r="E5" s="57" t="s">
        <v>637</v>
      </c>
      <c r="F5" s="57" t="str">
        <f t="shared" ref="F5:F68" si="1">VLOOKUP(E5,$B$4:$C$321,2,0)</f>
        <v>Aberdeen</v>
      </c>
      <c r="H5" s="65" t="s">
        <v>777</v>
      </c>
      <c r="I5" s="57" t="str">
        <f>VLOOKUP(H5,$B$4:$C$321,2,0)</f>
        <v>Washtucna</v>
      </c>
      <c r="K5" s="57" t="s">
        <v>595</v>
      </c>
      <c r="L5" t="str">
        <f t="shared" ref="L5:L16" si="2">VLOOKUP(K5,$B$4:$C$321,2,0)</f>
        <v>Seattle</v>
      </c>
      <c r="N5" s="61" t="s">
        <v>205</v>
      </c>
      <c r="O5" t="str">
        <f t="shared" si="0"/>
        <v>Lummi Tribal</v>
      </c>
    </row>
    <row r="6" spans="2:15" x14ac:dyDescent="0.25">
      <c r="B6" s="57" t="s">
        <v>773</v>
      </c>
      <c r="C6" s="57" t="s">
        <v>772</v>
      </c>
      <c r="E6" s="57" t="s">
        <v>487</v>
      </c>
      <c r="F6" s="57" t="str">
        <f t="shared" si="1"/>
        <v>Adna</v>
      </c>
      <c r="H6" s="57" t="s">
        <v>775</v>
      </c>
      <c r="I6" s="57" t="str">
        <f>VLOOKUP(H6,$B$4:$C$321,2,0)</f>
        <v>Benge</v>
      </c>
      <c r="K6" s="57" t="s">
        <v>563</v>
      </c>
      <c r="L6" t="str">
        <f t="shared" si="2"/>
        <v>Lake Washington</v>
      </c>
      <c r="N6" s="61" t="s">
        <v>555</v>
      </c>
      <c r="O6" t="str">
        <f t="shared" si="0"/>
        <v>Muckleshoot Tribal</v>
      </c>
    </row>
    <row r="7" spans="2:15" x14ac:dyDescent="0.25">
      <c r="B7" s="57" t="s">
        <v>771</v>
      </c>
      <c r="C7" s="57" t="s">
        <v>770</v>
      </c>
      <c r="E7" s="57" t="s">
        <v>465</v>
      </c>
      <c r="F7" s="57" t="str">
        <f t="shared" si="1"/>
        <v>Almira</v>
      </c>
      <c r="H7" s="57" t="s">
        <v>773</v>
      </c>
      <c r="I7" s="57" t="str">
        <f>VLOOKUP(H7,$B$4:$C$321,2,0)</f>
        <v>Othello</v>
      </c>
      <c r="K7" s="68" t="s">
        <v>312</v>
      </c>
      <c r="L7" t="str">
        <f t="shared" si="2"/>
        <v>Spokane</v>
      </c>
      <c r="N7" s="61" t="s">
        <v>727</v>
      </c>
      <c r="O7" t="str">
        <f t="shared" si="0"/>
        <v>Quillayute Valley</v>
      </c>
    </row>
    <row r="8" spans="2:15" x14ac:dyDescent="0.25">
      <c r="B8" s="57" t="s">
        <v>769</v>
      </c>
      <c r="C8" s="57" t="s">
        <v>768</v>
      </c>
      <c r="E8" s="57" t="s">
        <v>356</v>
      </c>
      <c r="F8" s="57" t="str">
        <f t="shared" si="1"/>
        <v>Anacortes</v>
      </c>
      <c r="H8" s="57" t="s">
        <v>771</v>
      </c>
      <c r="I8" s="57" t="str">
        <f>VLOOKUP(H8,$B$4:$C$321,2,0)</f>
        <v>Lind</v>
      </c>
      <c r="K8" s="57" t="s">
        <v>402</v>
      </c>
      <c r="L8" t="str">
        <f t="shared" si="2"/>
        <v>Tacoma</v>
      </c>
      <c r="N8" s="61" t="s">
        <v>529</v>
      </c>
      <c r="O8" t="str">
        <f t="shared" si="0"/>
        <v>Suquamish (Chef Kitsap) Tribal</v>
      </c>
    </row>
    <row r="9" spans="2:15" x14ac:dyDescent="0.25">
      <c r="B9" s="57" t="s">
        <v>767</v>
      </c>
      <c r="C9" s="57" t="s">
        <v>766</v>
      </c>
      <c r="E9" s="57" t="s">
        <v>332</v>
      </c>
      <c r="F9" s="57" t="str">
        <f t="shared" si="1"/>
        <v>Arlington</v>
      </c>
      <c r="H9" s="57" t="s">
        <v>769</v>
      </c>
      <c r="I9" s="57" t="str">
        <f>VLOOKUP(H9,$B$4:$C$321,2,0)</f>
        <v>Ritzville</v>
      </c>
      <c r="K9" s="57" t="s">
        <v>561</v>
      </c>
      <c r="L9" t="str">
        <f t="shared" si="2"/>
        <v>Kent</v>
      </c>
      <c r="N9" s="61" t="s">
        <v>239</v>
      </c>
      <c r="O9" t="str">
        <f t="shared" si="0"/>
        <v>Wa He Lut Tribal</v>
      </c>
    </row>
    <row r="10" spans="2:15" x14ac:dyDescent="0.25">
      <c r="B10" s="57" t="s">
        <v>765</v>
      </c>
      <c r="C10" s="57" t="s">
        <v>764</v>
      </c>
      <c r="E10" s="57" t="s">
        <v>765</v>
      </c>
      <c r="F10" s="57" t="str">
        <f t="shared" si="1"/>
        <v>Asotin-Anatone</v>
      </c>
      <c r="H10" s="64"/>
      <c r="I10" s="59" t="s">
        <v>895</v>
      </c>
      <c r="K10" s="57" t="s">
        <v>713</v>
      </c>
      <c r="L10" t="str">
        <f t="shared" si="2"/>
        <v>Evergreen (Clark)</v>
      </c>
      <c r="N10" s="61" t="s">
        <v>145</v>
      </c>
      <c r="O10" t="str">
        <f t="shared" si="0"/>
        <v>Yakama Nation Tribal</v>
      </c>
    </row>
    <row r="11" spans="2:15" x14ac:dyDescent="0.25">
      <c r="B11" s="67" t="s">
        <v>763</v>
      </c>
      <c r="C11" s="57" t="s">
        <v>762</v>
      </c>
      <c r="E11" s="57" t="s">
        <v>573</v>
      </c>
      <c r="F11" s="57" t="str">
        <f t="shared" si="1"/>
        <v>Auburn</v>
      </c>
      <c r="H11" s="57" t="s">
        <v>767</v>
      </c>
      <c r="I11" s="57" t="str">
        <f>VLOOKUP(H11,$B$4:$C$321,2,0)</f>
        <v>Clarkston</v>
      </c>
      <c r="K11" s="57" t="s">
        <v>559</v>
      </c>
      <c r="L11" t="str">
        <f t="shared" si="2"/>
        <v>Northshore</v>
      </c>
      <c r="N11" s="61"/>
    </row>
    <row r="12" spans="2:15" x14ac:dyDescent="0.25">
      <c r="B12" s="57" t="s">
        <v>761</v>
      </c>
      <c r="C12" s="57" t="s">
        <v>760</v>
      </c>
      <c r="E12" s="67" t="s">
        <v>539</v>
      </c>
      <c r="F12" s="57" t="str">
        <f t="shared" si="1"/>
        <v>Bainbridge</v>
      </c>
      <c r="H12" s="57" t="s">
        <v>765</v>
      </c>
      <c r="I12" s="57" t="str">
        <f>VLOOKUP(H12,$B$4:$C$321,2,0)</f>
        <v>Asotin-Anatone</v>
      </c>
      <c r="K12" s="57" t="s">
        <v>403</v>
      </c>
      <c r="L12" t="str">
        <f t="shared" si="2"/>
        <v>Puyallup</v>
      </c>
    </row>
    <row r="13" spans="2:15" x14ac:dyDescent="0.25">
      <c r="B13" s="58" t="s">
        <v>759</v>
      </c>
      <c r="C13" s="57" t="s">
        <v>758</v>
      </c>
      <c r="E13" s="57" t="s">
        <v>709</v>
      </c>
      <c r="F13" s="57" t="str">
        <f t="shared" si="1"/>
        <v>Battle Ground</v>
      </c>
      <c r="H13" s="60"/>
      <c r="I13" s="59" t="s">
        <v>894</v>
      </c>
      <c r="K13" s="57" t="s">
        <v>723</v>
      </c>
      <c r="L13" t="str">
        <f t="shared" si="2"/>
        <v>Vancouver</v>
      </c>
    </row>
    <row r="14" spans="2:15" x14ac:dyDescent="0.25">
      <c r="B14" s="57" t="s">
        <v>757</v>
      </c>
      <c r="C14" s="57" t="s">
        <v>756</v>
      </c>
      <c r="E14" s="58" t="s">
        <v>579</v>
      </c>
      <c r="F14" s="57" t="str">
        <f t="shared" si="1"/>
        <v>Bellevue</v>
      </c>
      <c r="H14" s="67" t="s">
        <v>763</v>
      </c>
      <c r="I14" s="57" t="str">
        <f t="shared" ref="I14:I19" si="3">VLOOKUP(H14,$B$4:$C$321,2,0)</f>
        <v>Kennewick</v>
      </c>
      <c r="K14" s="57" t="s">
        <v>593</v>
      </c>
      <c r="L14" t="str">
        <f t="shared" si="2"/>
        <v>Federal Way</v>
      </c>
    </row>
    <row r="15" spans="2:15" x14ac:dyDescent="0.25">
      <c r="B15" s="57" t="s">
        <v>755</v>
      </c>
      <c r="C15" s="57" t="s">
        <v>754</v>
      </c>
      <c r="E15" s="57" t="s">
        <v>221</v>
      </c>
      <c r="F15" s="57" t="str">
        <f t="shared" si="1"/>
        <v>Bellingham</v>
      </c>
      <c r="H15" s="57" t="s">
        <v>761</v>
      </c>
      <c r="I15" s="57" t="str">
        <f t="shared" si="3"/>
        <v>Paterson</v>
      </c>
      <c r="K15" s="57" t="s">
        <v>334</v>
      </c>
      <c r="L15" t="str">
        <f t="shared" si="2"/>
        <v>Edmonds</v>
      </c>
      <c r="N15" s="76"/>
      <c r="O15" s="75" t="s">
        <v>893</v>
      </c>
    </row>
    <row r="16" spans="2:15" x14ac:dyDescent="0.25">
      <c r="B16" s="57" t="s">
        <v>753</v>
      </c>
      <c r="C16" s="57" t="s">
        <v>752</v>
      </c>
      <c r="E16" s="57" t="s">
        <v>775</v>
      </c>
      <c r="F16" s="57" t="str">
        <f t="shared" si="1"/>
        <v>Benge</v>
      </c>
      <c r="H16" s="58" t="s">
        <v>759</v>
      </c>
      <c r="I16" s="57" t="str">
        <f t="shared" si="3"/>
        <v>Kiona Benton</v>
      </c>
      <c r="K16" s="57" t="s">
        <v>567</v>
      </c>
      <c r="L16" t="str">
        <f t="shared" si="2"/>
        <v>Issaquah</v>
      </c>
      <c r="N16" s="74" t="s">
        <v>892</v>
      </c>
      <c r="O16" s="73" t="s">
        <v>891</v>
      </c>
    </row>
    <row r="17" spans="2:15" x14ac:dyDescent="0.25">
      <c r="B17" s="57" t="s">
        <v>751</v>
      </c>
      <c r="C17" s="57" t="s">
        <v>750</v>
      </c>
      <c r="E17" s="57" t="s">
        <v>384</v>
      </c>
      <c r="F17" s="57" t="str">
        <f t="shared" si="1"/>
        <v>Bethel</v>
      </c>
      <c r="H17" s="57" t="s">
        <v>757</v>
      </c>
      <c r="I17" s="57" t="str">
        <f t="shared" si="3"/>
        <v>Finley</v>
      </c>
      <c r="K17" s="66" t="s">
        <v>890</v>
      </c>
      <c r="N17" s="72" t="s">
        <v>531</v>
      </c>
      <c r="O17" t="str">
        <f t="shared" ref="O17:O32" si="4">VLOOKUP(N17,$B$4:$C$321,2,0)</f>
        <v>Catalyst Charter</v>
      </c>
    </row>
    <row r="18" spans="2:15" x14ac:dyDescent="0.25">
      <c r="B18" s="57" t="s">
        <v>749</v>
      </c>
      <c r="C18" s="57" t="s">
        <v>748</v>
      </c>
      <c r="E18" s="57" t="s">
        <v>513</v>
      </c>
      <c r="F18" s="57" t="str">
        <f t="shared" si="1"/>
        <v>Bickleton</v>
      </c>
      <c r="H18" s="57" t="s">
        <v>755</v>
      </c>
      <c r="I18" s="57" t="str">
        <f t="shared" si="3"/>
        <v>Prosser</v>
      </c>
      <c r="K18" s="57" t="s">
        <v>384</v>
      </c>
      <c r="L18" t="str">
        <f t="shared" ref="L18:L36" si="5">VLOOKUP(K18,$B$4:$C$321,2,0)</f>
        <v>Bethel</v>
      </c>
      <c r="N18" s="65" t="s">
        <v>374</v>
      </c>
      <c r="O18" t="str">
        <f t="shared" si="4"/>
        <v>Impact Comm Bay Charter</v>
      </c>
    </row>
    <row r="19" spans="2:15" x14ac:dyDescent="0.25">
      <c r="B19" s="57" t="s">
        <v>747</v>
      </c>
      <c r="C19" s="57" t="s">
        <v>746</v>
      </c>
      <c r="E19" s="57" t="s">
        <v>217</v>
      </c>
      <c r="F19" s="57" t="str">
        <f t="shared" si="1"/>
        <v>Blaine</v>
      </c>
      <c r="H19" s="57" t="s">
        <v>753</v>
      </c>
      <c r="I19" s="57" t="str">
        <f t="shared" si="3"/>
        <v>Richland</v>
      </c>
      <c r="K19" s="57" t="s">
        <v>340</v>
      </c>
      <c r="L19" t="str">
        <f t="shared" si="5"/>
        <v>Everett</v>
      </c>
      <c r="N19" s="65" t="s">
        <v>547</v>
      </c>
      <c r="O19" t="str">
        <f t="shared" si="4"/>
        <v>Impact Puget Sound Charter</v>
      </c>
    </row>
    <row r="20" spans="2:15" x14ac:dyDescent="0.25">
      <c r="B20" s="57" t="s">
        <v>745</v>
      </c>
      <c r="C20" s="57" t="s">
        <v>744</v>
      </c>
      <c r="E20" s="57" t="s">
        <v>483</v>
      </c>
      <c r="F20" s="57" t="str">
        <f t="shared" si="1"/>
        <v>Boistfort</v>
      </c>
      <c r="H20" s="60"/>
      <c r="I20" s="59" t="s">
        <v>889</v>
      </c>
      <c r="K20" s="57" t="s">
        <v>579</v>
      </c>
      <c r="L20" t="str">
        <f t="shared" si="5"/>
        <v>Bellevue</v>
      </c>
      <c r="N20" s="65" t="s">
        <v>545</v>
      </c>
      <c r="O20" t="str">
        <f t="shared" si="4"/>
        <v>Impact Salish Sea Charter</v>
      </c>
    </row>
    <row r="21" spans="2:15" x14ac:dyDescent="0.25">
      <c r="B21" s="57" t="s">
        <v>743</v>
      </c>
      <c r="C21" s="57" t="s">
        <v>742</v>
      </c>
      <c r="E21" s="57" t="s">
        <v>541</v>
      </c>
      <c r="F21" s="57" t="str">
        <f t="shared" si="1"/>
        <v>Bremerton</v>
      </c>
      <c r="H21" s="57" t="s">
        <v>751</v>
      </c>
      <c r="I21" s="57" t="str">
        <f t="shared" ref="I21:I28" si="6">VLOOKUP(H21,$B$4:$C$321,2,0)</f>
        <v>Manson</v>
      </c>
      <c r="K21" s="67" t="s">
        <v>763</v>
      </c>
      <c r="L21" t="str">
        <f t="shared" si="5"/>
        <v>Kennewick</v>
      </c>
      <c r="N21" s="65" t="s">
        <v>282</v>
      </c>
      <c r="O21" t="str">
        <f t="shared" si="4"/>
        <v>Lumen Charter</v>
      </c>
    </row>
    <row r="22" spans="2:15" x14ac:dyDescent="0.25">
      <c r="B22" s="57" t="s">
        <v>741</v>
      </c>
      <c r="C22" s="57" t="s">
        <v>740</v>
      </c>
      <c r="E22" s="57" t="s">
        <v>433</v>
      </c>
      <c r="F22" s="57" t="str">
        <f t="shared" si="1"/>
        <v>Brewster</v>
      </c>
      <c r="H22" s="57" t="s">
        <v>749</v>
      </c>
      <c r="I22" s="57" t="str">
        <f t="shared" si="6"/>
        <v>Stehekin</v>
      </c>
      <c r="K22" s="57" t="s">
        <v>587</v>
      </c>
      <c r="L22" t="str">
        <f t="shared" si="5"/>
        <v>Highline</v>
      </c>
      <c r="N22" s="65" t="s">
        <v>737</v>
      </c>
      <c r="O22" t="str">
        <f t="shared" si="4"/>
        <v>Pinnacle Prep Charter</v>
      </c>
    </row>
    <row r="23" spans="2:15" x14ac:dyDescent="0.25">
      <c r="B23" s="57" t="s">
        <v>739</v>
      </c>
      <c r="C23" s="57" t="s">
        <v>738</v>
      </c>
      <c r="E23" s="57" t="s">
        <v>687</v>
      </c>
      <c r="F23" s="57" t="str">
        <f t="shared" si="1"/>
        <v>Bridgeport</v>
      </c>
      <c r="H23" s="57" t="s">
        <v>747</v>
      </c>
      <c r="I23" s="57" t="str">
        <f t="shared" si="6"/>
        <v>Entiat</v>
      </c>
      <c r="K23" s="57" t="s">
        <v>667</v>
      </c>
      <c r="L23" t="str">
        <f t="shared" si="5"/>
        <v>Pasco</v>
      </c>
      <c r="N23" s="65" t="s">
        <v>280</v>
      </c>
      <c r="O23" t="str">
        <f t="shared" si="4"/>
        <v>Pride Prep Charter</v>
      </c>
    </row>
    <row r="24" spans="2:15" x14ac:dyDescent="0.25">
      <c r="B24" s="61" t="s">
        <v>737</v>
      </c>
      <c r="C24" s="57" t="s">
        <v>736</v>
      </c>
      <c r="E24" s="57" t="s">
        <v>603</v>
      </c>
      <c r="F24" s="57" t="str">
        <f t="shared" si="1"/>
        <v>Brinnon</v>
      </c>
      <c r="H24" s="57" t="s">
        <v>745</v>
      </c>
      <c r="I24" s="57" t="str">
        <f t="shared" si="6"/>
        <v>Lake Chelan</v>
      </c>
      <c r="K24" s="57" t="s">
        <v>573</v>
      </c>
      <c r="L24" t="str">
        <f t="shared" si="5"/>
        <v>Auburn</v>
      </c>
      <c r="N24" s="65" t="s">
        <v>177</v>
      </c>
      <c r="O24" t="str">
        <f t="shared" si="4"/>
        <v>Pullman Mont Charter</v>
      </c>
    </row>
    <row r="25" spans="2:15" x14ac:dyDescent="0.25">
      <c r="B25" s="57" t="s">
        <v>735</v>
      </c>
      <c r="C25" s="57" t="s">
        <v>734</v>
      </c>
      <c r="E25" s="61" t="s">
        <v>360</v>
      </c>
      <c r="F25" s="57" t="str">
        <f t="shared" si="1"/>
        <v>Burlington Edison</v>
      </c>
      <c r="H25" s="57" t="s">
        <v>743</v>
      </c>
      <c r="I25" s="57" t="str">
        <f t="shared" si="6"/>
        <v>Cashmere</v>
      </c>
      <c r="K25" s="57" t="s">
        <v>171</v>
      </c>
      <c r="L25" t="str">
        <f t="shared" si="5"/>
        <v>Yakima</v>
      </c>
      <c r="N25" s="72" t="s">
        <v>551</v>
      </c>
      <c r="O25" t="str">
        <f t="shared" si="4"/>
        <v>Rainier Prep Charter</v>
      </c>
    </row>
    <row r="26" spans="2:15" x14ac:dyDescent="0.25">
      <c r="B26" s="57" t="s">
        <v>733</v>
      </c>
      <c r="C26" s="57" t="s">
        <v>732</v>
      </c>
      <c r="E26" s="57" t="s">
        <v>711</v>
      </c>
      <c r="F26" s="57" t="str">
        <f t="shared" si="1"/>
        <v>Camas</v>
      </c>
      <c r="H26" s="57" t="s">
        <v>741</v>
      </c>
      <c r="I26" s="57" t="str">
        <f t="shared" si="6"/>
        <v>Cascade</v>
      </c>
      <c r="K26" s="57" t="s">
        <v>336</v>
      </c>
      <c r="L26" t="str">
        <f t="shared" si="5"/>
        <v>Mukilteo</v>
      </c>
      <c r="N26" s="65" t="s">
        <v>549</v>
      </c>
      <c r="O26" t="str">
        <f t="shared" si="4"/>
        <v>RVLA Charter</v>
      </c>
    </row>
    <row r="27" spans="2:15" x14ac:dyDescent="0.25">
      <c r="B27" s="57" t="s">
        <v>731</v>
      </c>
      <c r="C27" s="57" t="s">
        <v>730</v>
      </c>
      <c r="E27" s="57" t="s">
        <v>729</v>
      </c>
      <c r="F27" s="57" t="str">
        <f t="shared" si="1"/>
        <v>Cape Flattery</v>
      </c>
      <c r="H27" s="57" t="s">
        <v>739</v>
      </c>
      <c r="I27" s="57" t="str">
        <f t="shared" si="6"/>
        <v>Wenatchee</v>
      </c>
      <c r="K27" s="58" t="s">
        <v>583</v>
      </c>
      <c r="L27" t="str">
        <f t="shared" si="5"/>
        <v>Renton</v>
      </c>
      <c r="N27" s="65" t="s">
        <v>284</v>
      </c>
      <c r="O27" t="str">
        <f t="shared" si="4"/>
        <v>Spokane Int'l Charter</v>
      </c>
    </row>
    <row r="28" spans="2:15" x14ac:dyDescent="0.25">
      <c r="B28" s="57" t="s">
        <v>729</v>
      </c>
      <c r="C28" s="57" t="s">
        <v>728</v>
      </c>
      <c r="E28" s="57" t="s">
        <v>400</v>
      </c>
      <c r="F28" s="57" t="str">
        <f t="shared" si="1"/>
        <v>Carbonado</v>
      </c>
      <c r="H28" s="61" t="s">
        <v>737</v>
      </c>
      <c r="I28" s="57" t="str">
        <f t="shared" si="6"/>
        <v>Pinnacle Prep Charter</v>
      </c>
      <c r="K28" s="57" t="s">
        <v>253</v>
      </c>
      <c r="L28" t="str">
        <f t="shared" si="5"/>
        <v>North Thurston</v>
      </c>
      <c r="N28" s="65" t="s">
        <v>553</v>
      </c>
      <c r="O28" t="str">
        <f t="shared" si="4"/>
        <v>Summit Atlas Charter</v>
      </c>
    </row>
    <row r="29" spans="2:15" x14ac:dyDescent="0.25">
      <c r="B29" s="57" t="s">
        <v>727</v>
      </c>
      <c r="C29" s="57" t="s">
        <v>726</v>
      </c>
      <c r="E29" s="57" t="s">
        <v>741</v>
      </c>
      <c r="F29" s="57" t="str">
        <f t="shared" si="1"/>
        <v>Cascade</v>
      </c>
      <c r="H29" s="64"/>
      <c r="I29" s="59" t="s">
        <v>888</v>
      </c>
      <c r="K29" s="57" t="s">
        <v>300</v>
      </c>
      <c r="L29" t="str">
        <f t="shared" si="5"/>
        <v>Central Valley</v>
      </c>
      <c r="N29" s="65" t="s">
        <v>372</v>
      </c>
      <c r="O29" t="str">
        <f t="shared" si="4"/>
        <v>Summit Olympus Charter</v>
      </c>
    </row>
    <row r="30" spans="2:15" x14ac:dyDescent="0.25">
      <c r="B30" s="57" t="s">
        <v>725</v>
      </c>
      <c r="C30" s="57" t="s">
        <v>724</v>
      </c>
      <c r="E30" s="57" t="s">
        <v>743</v>
      </c>
      <c r="F30" s="57" t="str">
        <f t="shared" si="1"/>
        <v>Cashmere</v>
      </c>
      <c r="H30" s="57" t="s">
        <v>735</v>
      </c>
      <c r="I30" s="57" t="str">
        <f t="shared" ref="I30:I35" si="7">VLOOKUP(H30,$B$4:$C$321,2,0)</f>
        <v>Port Angeles</v>
      </c>
      <c r="K30" s="57" t="s">
        <v>753</v>
      </c>
      <c r="L30" t="str">
        <f t="shared" si="5"/>
        <v>Richland</v>
      </c>
      <c r="N30" s="65" t="s">
        <v>557</v>
      </c>
      <c r="O30" t="str">
        <f t="shared" si="4"/>
        <v>Summit Sierra Charter</v>
      </c>
    </row>
    <row r="31" spans="2:15" x14ac:dyDescent="0.25">
      <c r="B31" s="57" t="s">
        <v>723</v>
      </c>
      <c r="C31" s="57" t="s">
        <v>722</v>
      </c>
      <c r="E31" s="57" t="s">
        <v>697</v>
      </c>
      <c r="F31" s="57" t="str">
        <f t="shared" si="1"/>
        <v>Castle Rock</v>
      </c>
      <c r="H31" s="57" t="s">
        <v>733</v>
      </c>
      <c r="I31" s="57" t="str">
        <f t="shared" si="7"/>
        <v>Crescent</v>
      </c>
      <c r="K31" s="57" t="s">
        <v>390</v>
      </c>
      <c r="L31" t="str">
        <f t="shared" si="5"/>
        <v>Clover Park</v>
      </c>
      <c r="N31" s="65" t="s">
        <v>207</v>
      </c>
      <c r="O31" t="str">
        <f t="shared" si="4"/>
        <v>Whatcom Int'g Charter</v>
      </c>
    </row>
    <row r="32" spans="2:15" x14ac:dyDescent="0.25">
      <c r="B32" s="57" t="s">
        <v>721</v>
      </c>
      <c r="C32" s="57" t="s">
        <v>720</v>
      </c>
      <c r="E32" s="57" t="s">
        <v>531</v>
      </c>
      <c r="F32" s="57" t="str">
        <f t="shared" si="1"/>
        <v>Catalyst Charter</v>
      </c>
      <c r="H32" s="57" t="s">
        <v>731</v>
      </c>
      <c r="I32" s="57" t="str">
        <f t="shared" si="7"/>
        <v>Sequim</v>
      </c>
      <c r="K32" s="57" t="s">
        <v>709</v>
      </c>
      <c r="L32" t="str">
        <f t="shared" si="5"/>
        <v>Battle Ground</v>
      </c>
      <c r="N32" s="65" t="s">
        <v>543</v>
      </c>
      <c r="O32" t="str">
        <f t="shared" si="4"/>
        <v>Why Not You Charter</v>
      </c>
    </row>
    <row r="33" spans="2:14" x14ac:dyDescent="0.25">
      <c r="B33" s="63" t="s">
        <v>719</v>
      </c>
      <c r="C33" s="57" t="s">
        <v>718</v>
      </c>
      <c r="E33" s="57" t="s">
        <v>511</v>
      </c>
      <c r="F33" s="57" t="str">
        <f t="shared" si="1"/>
        <v>Centerville</v>
      </c>
      <c r="H33" s="57" t="s">
        <v>729</v>
      </c>
      <c r="I33" s="57" t="str">
        <f t="shared" si="7"/>
        <v>Cape Flattery</v>
      </c>
      <c r="K33" s="57" t="s">
        <v>221</v>
      </c>
      <c r="L33" t="str">
        <f t="shared" si="5"/>
        <v>Bellingham</v>
      </c>
      <c r="N33" s="65"/>
    </row>
    <row r="34" spans="2:14" x14ac:dyDescent="0.25">
      <c r="B34" s="57" t="s">
        <v>717</v>
      </c>
      <c r="C34" s="57" t="s">
        <v>716</v>
      </c>
      <c r="E34" s="63" t="s">
        <v>535</v>
      </c>
      <c r="F34" s="57" t="str">
        <f t="shared" si="1"/>
        <v>Central Kitsap</v>
      </c>
      <c r="H34" s="57" t="s">
        <v>727</v>
      </c>
      <c r="I34" s="57" t="str">
        <f t="shared" si="7"/>
        <v>Quillayute Valley</v>
      </c>
      <c r="K34" s="57" t="s">
        <v>535</v>
      </c>
      <c r="L34" t="str">
        <f t="shared" si="5"/>
        <v>Central Kitsap</v>
      </c>
      <c r="N34" s="71"/>
    </row>
    <row r="35" spans="2:14" x14ac:dyDescent="0.25">
      <c r="B35" s="57" t="s">
        <v>715</v>
      </c>
      <c r="C35" s="57" t="s">
        <v>714</v>
      </c>
      <c r="E35" s="57" t="s">
        <v>300</v>
      </c>
      <c r="F35" s="57" t="str">
        <f t="shared" si="1"/>
        <v>Central Valley</v>
      </c>
      <c r="H35" s="57" t="s">
        <v>725</v>
      </c>
      <c r="I35" s="57" t="str">
        <f t="shared" si="7"/>
        <v>Quileute Tribal</v>
      </c>
      <c r="K35" s="57" t="s">
        <v>302</v>
      </c>
      <c r="L35" t="str">
        <f t="shared" si="5"/>
        <v>Mead</v>
      </c>
      <c r="N35" s="65"/>
    </row>
    <row r="36" spans="2:14" x14ac:dyDescent="0.25">
      <c r="B36" s="57" t="s">
        <v>713</v>
      </c>
      <c r="C36" s="57" t="s">
        <v>712</v>
      </c>
      <c r="E36" s="57" t="s">
        <v>471</v>
      </c>
      <c r="F36" s="57" t="str">
        <f t="shared" si="1"/>
        <v>Centralia</v>
      </c>
      <c r="H36" s="60"/>
      <c r="I36" s="59" t="s">
        <v>887</v>
      </c>
      <c r="K36" s="57" t="s">
        <v>330</v>
      </c>
      <c r="L36" t="str">
        <f t="shared" si="5"/>
        <v>Marysville</v>
      </c>
      <c r="N36" s="65"/>
    </row>
    <row r="37" spans="2:14" x14ac:dyDescent="0.25">
      <c r="B37" s="57" t="s">
        <v>711</v>
      </c>
      <c r="C37" s="57" t="s">
        <v>710</v>
      </c>
      <c r="E37" s="57" t="s">
        <v>475</v>
      </c>
      <c r="F37" s="57" t="str">
        <f t="shared" si="1"/>
        <v>Chehalis</v>
      </c>
      <c r="H37" s="57" t="s">
        <v>723</v>
      </c>
      <c r="I37" s="57" t="str">
        <f t="shared" ref="I37:I45" si="8">VLOOKUP(H37,$B$4:$C$321,2,0)</f>
        <v>Vancouver</v>
      </c>
      <c r="K37" s="66" t="s">
        <v>886</v>
      </c>
      <c r="N37" s="65"/>
    </row>
    <row r="38" spans="2:14" x14ac:dyDescent="0.25">
      <c r="B38" s="57" t="s">
        <v>709</v>
      </c>
      <c r="C38" s="57" t="s">
        <v>708</v>
      </c>
      <c r="E38" s="57" t="s">
        <v>296</v>
      </c>
      <c r="F38" s="57" t="str">
        <f t="shared" si="1"/>
        <v>Cheney</v>
      </c>
      <c r="H38" s="57" t="s">
        <v>721</v>
      </c>
      <c r="I38" s="57" t="str">
        <f t="shared" si="8"/>
        <v>Hockinson</v>
      </c>
      <c r="K38" s="57" t="s">
        <v>533</v>
      </c>
      <c r="L38" t="str">
        <f t="shared" ref="L38:L65" si="9">VLOOKUP(K38,$B$4:$C$321,2,0)</f>
        <v>South Kitsap</v>
      </c>
      <c r="N38" s="65"/>
    </row>
    <row r="39" spans="2:14" x14ac:dyDescent="0.25">
      <c r="B39" s="57" t="s">
        <v>707</v>
      </c>
      <c r="C39" s="57" t="s">
        <v>706</v>
      </c>
      <c r="E39" s="57" t="s">
        <v>277</v>
      </c>
      <c r="F39" s="57" t="str">
        <f t="shared" si="1"/>
        <v>Chewelah</v>
      </c>
      <c r="H39" s="63" t="s">
        <v>719</v>
      </c>
      <c r="I39" s="57" t="str">
        <f t="shared" si="8"/>
        <v>Lacenter</v>
      </c>
      <c r="K39" s="57" t="s">
        <v>249</v>
      </c>
      <c r="L39" t="str">
        <f t="shared" si="9"/>
        <v>Olympia</v>
      </c>
      <c r="N39" s="65"/>
    </row>
    <row r="40" spans="2:14" x14ac:dyDescent="0.25">
      <c r="B40" s="58" t="s">
        <v>705</v>
      </c>
      <c r="C40" s="57" t="s">
        <v>704</v>
      </c>
      <c r="E40" s="57" t="s">
        <v>376</v>
      </c>
      <c r="F40" s="57" t="str">
        <f t="shared" si="1"/>
        <v>Chief Leschi Tribal</v>
      </c>
      <c r="H40" s="57" t="s">
        <v>717</v>
      </c>
      <c r="I40" s="57" t="str">
        <f t="shared" si="8"/>
        <v>Green Mountain</v>
      </c>
      <c r="K40" s="57" t="s">
        <v>396</v>
      </c>
      <c r="L40" t="str">
        <f t="shared" si="9"/>
        <v>Sumner</v>
      </c>
      <c r="N40" s="70"/>
    </row>
    <row r="41" spans="2:14" x14ac:dyDescent="0.25">
      <c r="B41" s="57" t="s">
        <v>703</v>
      </c>
      <c r="C41" s="57" t="s">
        <v>702</v>
      </c>
      <c r="E41" s="58" t="s">
        <v>599</v>
      </c>
      <c r="F41" s="57" t="str">
        <f t="shared" si="1"/>
        <v>Chimacum</v>
      </c>
      <c r="H41" s="57" t="s">
        <v>715</v>
      </c>
      <c r="I41" s="57" t="str">
        <f t="shared" si="8"/>
        <v>Washougal</v>
      </c>
      <c r="K41" s="57" t="s">
        <v>565</v>
      </c>
      <c r="L41" t="str">
        <f t="shared" si="9"/>
        <v>Shoreline</v>
      </c>
      <c r="N41" s="65"/>
    </row>
    <row r="42" spans="2:14" x14ac:dyDescent="0.25">
      <c r="B42" s="57" t="s">
        <v>701</v>
      </c>
      <c r="C42" s="57" t="s">
        <v>700</v>
      </c>
      <c r="E42" s="57" t="s">
        <v>767</v>
      </c>
      <c r="F42" s="57" t="str">
        <f t="shared" si="1"/>
        <v>Clarkston</v>
      </c>
      <c r="H42" s="57" t="s">
        <v>713</v>
      </c>
      <c r="I42" s="57" t="str">
        <f t="shared" si="8"/>
        <v>Evergreen (Clark)</v>
      </c>
      <c r="K42" s="57" t="s">
        <v>324</v>
      </c>
      <c r="L42" t="str">
        <f t="shared" si="9"/>
        <v>Snohomish</v>
      </c>
      <c r="N42" s="65"/>
    </row>
    <row r="43" spans="2:14" x14ac:dyDescent="0.25">
      <c r="B43" s="57" t="s">
        <v>699</v>
      </c>
      <c r="C43" s="57" t="s">
        <v>698</v>
      </c>
      <c r="E43" s="57" t="s">
        <v>517</v>
      </c>
      <c r="F43" s="57" t="str">
        <f t="shared" si="1"/>
        <v>Cle Elum-Roslyn</v>
      </c>
      <c r="H43" s="57" t="s">
        <v>711</v>
      </c>
      <c r="I43" s="57" t="str">
        <f t="shared" si="8"/>
        <v>Camas</v>
      </c>
      <c r="K43" s="58" t="s">
        <v>338</v>
      </c>
      <c r="L43" t="str">
        <f t="shared" si="9"/>
        <v>Lake Stevens</v>
      </c>
      <c r="N43" s="65"/>
    </row>
    <row r="44" spans="2:14" x14ac:dyDescent="0.25">
      <c r="B44" s="57" t="s">
        <v>697</v>
      </c>
      <c r="C44" s="57" t="s">
        <v>696</v>
      </c>
      <c r="E44" s="57" t="s">
        <v>390</v>
      </c>
      <c r="F44" s="57" t="str">
        <f t="shared" si="1"/>
        <v>Clover Park</v>
      </c>
      <c r="H44" s="57" t="s">
        <v>709</v>
      </c>
      <c r="I44" s="57" t="str">
        <f t="shared" si="8"/>
        <v>Battle Ground</v>
      </c>
      <c r="K44" s="57" t="s">
        <v>571</v>
      </c>
      <c r="L44" t="str">
        <f t="shared" si="9"/>
        <v>Tahoma</v>
      </c>
      <c r="N44" s="65"/>
    </row>
    <row r="45" spans="2:14" x14ac:dyDescent="0.25">
      <c r="B45" s="57" t="s">
        <v>695</v>
      </c>
      <c r="C45" s="57" t="s">
        <v>694</v>
      </c>
      <c r="E45" s="57" t="s">
        <v>195</v>
      </c>
      <c r="F45" s="57" t="str">
        <f t="shared" si="1"/>
        <v>Colfax</v>
      </c>
      <c r="H45" s="57" t="s">
        <v>707</v>
      </c>
      <c r="I45" s="57" t="str">
        <f t="shared" si="8"/>
        <v>Ridgefield</v>
      </c>
      <c r="K45" s="57" t="s">
        <v>388</v>
      </c>
      <c r="L45" t="str">
        <f t="shared" si="9"/>
        <v>Peninsula</v>
      </c>
      <c r="N45" s="65"/>
    </row>
    <row r="46" spans="2:14" x14ac:dyDescent="0.25">
      <c r="B46" s="65" t="s">
        <v>693</v>
      </c>
      <c r="C46" s="57" t="s">
        <v>692</v>
      </c>
      <c r="E46" s="57" t="s">
        <v>231</v>
      </c>
      <c r="F46" s="57" t="str">
        <f t="shared" si="1"/>
        <v>College Place</v>
      </c>
      <c r="H46" s="60"/>
      <c r="I46" s="59" t="s">
        <v>885</v>
      </c>
      <c r="K46" s="57" t="s">
        <v>645</v>
      </c>
      <c r="L46" t="str">
        <f t="shared" si="9"/>
        <v>Moses Lake</v>
      </c>
      <c r="N46" s="65"/>
    </row>
    <row r="47" spans="2:14" x14ac:dyDescent="0.25">
      <c r="B47" s="57" t="s">
        <v>691</v>
      </c>
      <c r="C47" s="57" t="s">
        <v>690</v>
      </c>
      <c r="E47" s="65" t="s">
        <v>187</v>
      </c>
      <c r="F47" s="57" t="str">
        <f t="shared" si="1"/>
        <v>Colton</v>
      </c>
      <c r="H47" s="58" t="s">
        <v>705</v>
      </c>
      <c r="I47" s="57" t="str">
        <f>VLOOKUP(H47,$B$4:$C$321,2,0)</f>
        <v>Dayton</v>
      </c>
      <c r="K47" s="57" t="s">
        <v>437</v>
      </c>
      <c r="L47" t="str">
        <f t="shared" si="9"/>
        <v>Omak</v>
      </c>
      <c r="N47" s="65"/>
    </row>
    <row r="48" spans="2:14" x14ac:dyDescent="0.25">
      <c r="B48" s="57" t="s">
        <v>689</v>
      </c>
      <c r="C48" s="57" t="s">
        <v>688</v>
      </c>
      <c r="E48" s="57" t="s">
        <v>263</v>
      </c>
      <c r="F48" s="57" t="str">
        <f t="shared" si="1"/>
        <v>Columbia (Stevenson)</v>
      </c>
      <c r="H48" s="57" t="s">
        <v>703</v>
      </c>
      <c r="I48" s="57" t="str">
        <f>VLOOKUP(H48,$B$4:$C$321,2,0)</f>
        <v>Starbuck</v>
      </c>
      <c r="K48" s="57" t="s">
        <v>386</v>
      </c>
      <c r="L48" t="str">
        <f t="shared" si="9"/>
        <v>Franklin Pierce</v>
      </c>
      <c r="N48" s="65"/>
    </row>
    <row r="49" spans="2:14" x14ac:dyDescent="0.25">
      <c r="B49" s="57" t="s">
        <v>687</v>
      </c>
      <c r="C49" s="57" t="s">
        <v>686</v>
      </c>
      <c r="E49" s="57" t="s">
        <v>227</v>
      </c>
      <c r="F49" s="57" t="str">
        <f t="shared" si="1"/>
        <v>Columbia (Walla)</v>
      </c>
      <c r="H49" s="64"/>
      <c r="I49" s="59" t="s">
        <v>884</v>
      </c>
      <c r="K49" s="57" t="s">
        <v>739</v>
      </c>
      <c r="L49" t="str">
        <f t="shared" si="9"/>
        <v>Wenatchee</v>
      </c>
      <c r="N49" s="65"/>
    </row>
    <row r="50" spans="2:14" x14ac:dyDescent="0.25">
      <c r="B50" s="57" t="s">
        <v>685</v>
      </c>
      <c r="C50" s="57" t="s">
        <v>684</v>
      </c>
      <c r="E50" s="57" t="s">
        <v>271</v>
      </c>
      <c r="F50" s="57" t="str">
        <f t="shared" si="1"/>
        <v>Colville</v>
      </c>
      <c r="H50" s="57" t="s">
        <v>701</v>
      </c>
      <c r="I50" s="57" t="str">
        <f t="shared" ref="I50:I55" si="10">VLOOKUP(H50,$B$4:$C$321,2,0)</f>
        <v>Longview</v>
      </c>
      <c r="K50" s="57" t="s">
        <v>711</v>
      </c>
      <c r="L50" t="str">
        <f t="shared" si="9"/>
        <v>Camas</v>
      </c>
      <c r="N50" s="65"/>
    </row>
    <row r="51" spans="2:14" x14ac:dyDescent="0.25">
      <c r="B51" s="57" t="s">
        <v>683</v>
      </c>
      <c r="C51" s="57" t="s">
        <v>682</v>
      </c>
      <c r="E51" s="57" t="s">
        <v>362</v>
      </c>
      <c r="F51" s="57" t="str">
        <f t="shared" si="1"/>
        <v>Concrete</v>
      </c>
      <c r="H51" s="57" t="s">
        <v>699</v>
      </c>
      <c r="I51" s="57" t="str">
        <f t="shared" si="10"/>
        <v>Toutle Lake</v>
      </c>
      <c r="K51" s="57" t="s">
        <v>569</v>
      </c>
      <c r="L51" t="str">
        <f t="shared" si="9"/>
        <v>Snoqualmie Valley</v>
      </c>
      <c r="N51" s="64"/>
    </row>
    <row r="52" spans="2:14" x14ac:dyDescent="0.25">
      <c r="B52" s="57" t="s">
        <v>681</v>
      </c>
      <c r="C52" s="57" t="s">
        <v>680</v>
      </c>
      <c r="E52" s="57" t="s">
        <v>352</v>
      </c>
      <c r="F52" s="57" t="str">
        <f t="shared" si="1"/>
        <v>Conway</v>
      </c>
      <c r="H52" s="57" t="s">
        <v>697</v>
      </c>
      <c r="I52" s="57" t="str">
        <f t="shared" si="10"/>
        <v>Castle Rock</v>
      </c>
      <c r="K52" s="57" t="s">
        <v>350</v>
      </c>
      <c r="L52" t="str">
        <f t="shared" si="9"/>
        <v>Mt Vernon</v>
      </c>
      <c r="N52" s="65"/>
    </row>
    <row r="53" spans="2:14" x14ac:dyDescent="0.25">
      <c r="B53" s="57" t="s">
        <v>679</v>
      </c>
      <c r="C53" s="57" t="s">
        <v>678</v>
      </c>
      <c r="E53" s="57" t="s">
        <v>621</v>
      </c>
      <c r="F53" s="57" t="str">
        <f t="shared" si="1"/>
        <v>Cosmopolis</v>
      </c>
      <c r="H53" s="57" t="s">
        <v>695</v>
      </c>
      <c r="I53" s="57" t="str">
        <f t="shared" si="10"/>
        <v>Kalama</v>
      </c>
      <c r="K53" s="57" t="s">
        <v>161</v>
      </c>
      <c r="L53" t="str">
        <f t="shared" si="9"/>
        <v>Sunnyside</v>
      </c>
      <c r="N53" s="65"/>
    </row>
    <row r="54" spans="2:14" x14ac:dyDescent="0.25">
      <c r="B54" s="63" t="s">
        <v>677</v>
      </c>
      <c r="C54" s="57" t="s">
        <v>676</v>
      </c>
      <c r="E54" s="57" t="s">
        <v>651</v>
      </c>
      <c r="F54" s="57" t="str">
        <f t="shared" si="1"/>
        <v>Coulee/Hartline</v>
      </c>
      <c r="H54" s="65" t="s">
        <v>693</v>
      </c>
      <c r="I54" s="57" t="str">
        <f t="shared" si="10"/>
        <v>Woodland</v>
      </c>
      <c r="K54" s="57" t="s">
        <v>251</v>
      </c>
      <c r="L54" t="str">
        <f t="shared" si="9"/>
        <v>Tumwater</v>
      </c>
      <c r="N54" s="65"/>
    </row>
    <row r="55" spans="2:14" x14ac:dyDescent="0.25">
      <c r="B55" s="57" t="s">
        <v>675</v>
      </c>
      <c r="C55" s="57" t="s">
        <v>674</v>
      </c>
      <c r="E55" s="63" t="s">
        <v>609</v>
      </c>
      <c r="F55" s="57" t="str">
        <f t="shared" si="1"/>
        <v>Coupeville</v>
      </c>
      <c r="H55" s="57" t="s">
        <v>691</v>
      </c>
      <c r="I55" s="57" t="str">
        <f t="shared" si="10"/>
        <v>Kelso</v>
      </c>
      <c r="K55" s="57" t="s">
        <v>701</v>
      </c>
      <c r="L55" t="str">
        <f t="shared" si="9"/>
        <v>Longview</v>
      </c>
      <c r="N55" s="65"/>
    </row>
    <row r="56" spans="2:14" x14ac:dyDescent="0.25">
      <c r="B56" s="57" t="s">
        <v>673</v>
      </c>
      <c r="C56" s="57" t="s">
        <v>672</v>
      </c>
      <c r="E56" s="57" t="s">
        <v>733</v>
      </c>
      <c r="F56" s="57" t="str">
        <f t="shared" si="1"/>
        <v>Crescent</v>
      </c>
      <c r="H56" s="60"/>
      <c r="I56" s="59" t="s">
        <v>883</v>
      </c>
      <c r="K56" s="57" t="s">
        <v>326</v>
      </c>
      <c r="L56" t="str">
        <f t="shared" si="9"/>
        <v>Monroe</v>
      </c>
      <c r="N56" s="65"/>
    </row>
    <row r="57" spans="2:14" x14ac:dyDescent="0.25">
      <c r="B57" s="57" t="s">
        <v>671</v>
      </c>
      <c r="C57" s="57" t="s">
        <v>670</v>
      </c>
      <c r="E57" s="57" t="s">
        <v>463</v>
      </c>
      <c r="F57" s="57" t="str">
        <f t="shared" si="1"/>
        <v>Creston</v>
      </c>
      <c r="H57" s="57" t="s">
        <v>689</v>
      </c>
      <c r="I57" s="57" t="str">
        <f t="shared" ref="I57:I62" si="11">VLOOKUP(H57,$B$4:$C$321,2,0)</f>
        <v>Orondo</v>
      </c>
      <c r="K57" s="57" t="s">
        <v>683</v>
      </c>
      <c r="L57" t="str">
        <f t="shared" si="9"/>
        <v>Eastmont</v>
      </c>
      <c r="N57" s="70"/>
    </row>
    <row r="58" spans="2:14" x14ac:dyDescent="0.25">
      <c r="B58" s="57" t="s">
        <v>669</v>
      </c>
      <c r="C58" s="57" t="s">
        <v>668</v>
      </c>
      <c r="E58" s="57" t="s">
        <v>675</v>
      </c>
      <c r="F58" s="57" t="str">
        <f t="shared" si="1"/>
        <v>Curlew</v>
      </c>
      <c r="H58" s="57" t="s">
        <v>687</v>
      </c>
      <c r="I58" s="57" t="str">
        <f t="shared" si="11"/>
        <v>Bridgeport</v>
      </c>
      <c r="K58" s="57" t="s">
        <v>398</v>
      </c>
      <c r="L58" t="str">
        <f t="shared" si="9"/>
        <v>University Place</v>
      </c>
      <c r="N58" s="65"/>
    </row>
    <row r="59" spans="2:14" x14ac:dyDescent="0.25">
      <c r="B59" s="57" t="s">
        <v>667</v>
      </c>
      <c r="C59" s="57" t="s">
        <v>666</v>
      </c>
      <c r="E59" s="57" t="s">
        <v>409</v>
      </c>
      <c r="F59" s="57" t="str">
        <f t="shared" si="1"/>
        <v>Cusick</v>
      </c>
      <c r="H59" s="57" t="s">
        <v>685</v>
      </c>
      <c r="I59" s="57" t="str">
        <f t="shared" si="11"/>
        <v>Palisades</v>
      </c>
      <c r="K59" s="57" t="s">
        <v>611</v>
      </c>
      <c r="L59" t="str">
        <f t="shared" si="9"/>
        <v>Oak Harbor</v>
      </c>
      <c r="N59" s="65"/>
    </row>
    <row r="60" spans="2:14" x14ac:dyDescent="0.25">
      <c r="B60" s="57" t="s">
        <v>665</v>
      </c>
      <c r="C60" s="57" t="s">
        <v>664</v>
      </c>
      <c r="E60" s="57" t="s">
        <v>527</v>
      </c>
      <c r="F60" s="57" t="str">
        <f t="shared" si="1"/>
        <v>Damman</v>
      </c>
      <c r="H60" s="57" t="s">
        <v>683</v>
      </c>
      <c r="I60" s="57" t="str">
        <f t="shared" si="11"/>
        <v>Eastmont</v>
      </c>
      <c r="K60" s="57" t="s">
        <v>233</v>
      </c>
      <c r="L60" t="str">
        <f t="shared" si="9"/>
        <v>Walla Walla</v>
      </c>
      <c r="N60" s="65"/>
    </row>
    <row r="61" spans="2:14" x14ac:dyDescent="0.25">
      <c r="B61" s="57" t="s">
        <v>663</v>
      </c>
      <c r="C61" s="57" t="s">
        <v>662</v>
      </c>
      <c r="E61" s="57" t="s">
        <v>318</v>
      </c>
      <c r="F61" s="57" t="str">
        <f t="shared" si="1"/>
        <v>Darrington</v>
      </c>
      <c r="H61" s="57" t="s">
        <v>681</v>
      </c>
      <c r="I61" s="57" t="str">
        <f t="shared" si="11"/>
        <v>Mansfield</v>
      </c>
      <c r="K61" s="57" t="s">
        <v>255</v>
      </c>
      <c r="L61" t="str">
        <f t="shared" si="9"/>
        <v>Yelm</v>
      </c>
      <c r="N61" s="57"/>
    </row>
    <row r="62" spans="2:14" x14ac:dyDescent="0.25">
      <c r="B62" s="57" t="s">
        <v>661</v>
      </c>
      <c r="C62" s="57" t="s">
        <v>660</v>
      </c>
      <c r="E62" s="57" t="s">
        <v>455</v>
      </c>
      <c r="F62" s="57" t="str">
        <f t="shared" si="1"/>
        <v>Davenport</v>
      </c>
      <c r="H62" s="57" t="s">
        <v>679</v>
      </c>
      <c r="I62" s="57" t="str">
        <f t="shared" si="11"/>
        <v>Waterville</v>
      </c>
      <c r="K62" s="57" t="s">
        <v>537</v>
      </c>
      <c r="L62" t="str">
        <f t="shared" si="9"/>
        <v>North Kitsap</v>
      </c>
      <c r="N62" s="57"/>
    </row>
    <row r="63" spans="2:14" x14ac:dyDescent="0.25">
      <c r="B63" s="57" t="s">
        <v>659</v>
      </c>
      <c r="C63" s="57" t="s">
        <v>658</v>
      </c>
      <c r="E63" s="57" t="s">
        <v>705</v>
      </c>
      <c r="F63" s="57" t="str">
        <f t="shared" si="1"/>
        <v>Dayton</v>
      </c>
      <c r="H63" s="60"/>
      <c r="I63" s="59" t="s">
        <v>882</v>
      </c>
      <c r="K63" s="57" t="s">
        <v>332</v>
      </c>
      <c r="L63" t="str">
        <f t="shared" si="9"/>
        <v>Arlington</v>
      </c>
      <c r="N63" s="57"/>
    </row>
    <row r="64" spans="2:14" x14ac:dyDescent="0.25">
      <c r="B64" s="57" t="s">
        <v>657</v>
      </c>
      <c r="C64" s="57" t="s">
        <v>656</v>
      </c>
      <c r="E64" s="57" t="s">
        <v>288</v>
      </c>
      <c r="F64" s="57" t="str">
        <f t="shared" si="1"/>
        <v>Deer Park</v>
      </c>
      <c r="H64" s="63" t="s">
        <v>677</v>
      </c>
      <c r="I64" s="57" t="str">
        <f>VLOOKUP(H64,$B$4:$C$321,2,0)</f>
        <v>Keller</v>
      </c>
      <c r="K64" s="57" t="s">
        <v>149</v>
      </c>
      <c r="L64" t="str">
        <f t="shared" si="9"/>
        <v>West Valley (Yakima)</v>
      </c>
      <c r="N64" s="57"/>
    </row>
    <row r="65" spans="2:14" x14ac:dyDescent="0.25">
      <c r="B65" s="57" t="s">
        <v>655</v>
      </c>
      <c r="C65" s="57" t="s">
        <v>654</v>
      </c>
      <c r="E65" s="57" t="s">
        <v>394</v>
      </c>
      <c r="F65" s="57" t="str">
        <f t="shared" si="1"/>
        <v>Dieringer</v>
      </c>
      <c r="H65" s="57" t="s">
        <v>675</v>
      </c>
      <c r="I65" s="57" t="str">
        <f>VLOOKUP(H65,$B$4:$C$321,2,0)</f>
        <v>Curlew</v>
      </c>
      <c r="K65" s="57" t="s">
        <v>296</v>
      </c>
      <c r="L65" t="str">
        <f t="shared" si="9"/>
        <v>Cheney</v>
      </c>
      <c r="N65" s="57"/>
    </row>
    <row r="66" spans="2:14" x14ac:dyDescent="0.25">
      <c r="B66" s="57" t="s">
        <v>653</v>
      </c>
      <c r="C66" s="57" t="s">
        <v>652</v>
      </c>
      <c r="E66" s="57" t="s">
        <v>235</v>
      </c>
      <c r="F66" s="57" t="str">
        <f t="shared" si="1"/>
        <v>Dixie</v>
      </c>
      <c r="H66" s="57" t="s">
        <v>673</v>
      </c>
      <c r="I66" s="57" t="str">
        <f>VLOOKUP(H66,$B$4:$C$321,2,0)</f>
        <v>Orient</v>
      </c>
      <c r="K66" s="66" t="s">
        <v>881</v>
      </c>
      <c r="N66" s="57"/>
    </row>
    <row r="67" spans="2:14" x14ac:dyDescent="0.25">
      <c r="B67" s="57" t="s">
        <v>651</v>
      </c>
      <c r="C67" s="57" t="s">
        <v>650</v>
      </c>
      <c r="E67" s="57" t="s">
        <v>294</v>
      </c>
      <c r="F67" s="57" t="str">
        <f t="shared" si="1"/>
        <v>East Valley (Spokane)</v>
      </c>
      <c r="H67" s="57" t="s">
        <v>671</v>
      </c>
      <c r="I67" s="57" t="str">
        <f>VLOOKUP(H67,$B$4:$C$321,2,0)</f>
        <v>Inchelium</v>
      </c>
      <c r="K67" s="57" t="s">
        <v>691</v>
      </c>
      <c r="L67" t="str">
        <f t="shared" ref="L67:L97" si="12">VLOOKUP(K67,$B$4:$C$321,2,0)</f>
        <v>Kelso</v>
      </c>
      <c r="N67" s="57"/>
    </row>
    <row r="68" spans="2:14" x14ac:dyDescent="0.25">
      <c r="B68" s="57" t="s">
        <v>649</v>
      </c>
      <c r="C68" s="57" t="s">
        <v>648</v>
      </c>
      <c r="E68" s="57" t="s">
        <v>169</v>
      </c>
      <c r="F68" s="57" t="str">
        <f t="shared" si="1"/>
        <v>East Valley (Yakima)</v>
      </c>
      <c r="H68" s="57" t="s">
        <v>669</v>
      </c>
      <c r="I68" s="57" t="str">
        <f>VLOOKUP(H68,$B$4:$C$321,2,0)</f>
        <v>Republic</v>
      </c>
      <c r="K68" s="57" t="s">
        <v>541</v>
      </c>
      <c r="L68" t="str">
        <f t="shared" si="12"/>
        <v>Bremerton</v>
      </c>
      <c r="N68" s="57"/>
    </row>
    <row r="69" spans="2:14" x14ac:dyDescent="0.25">
      <c r="B69" s="57" t="s">
        <v>647</v>
      </c>
      <c r="C69" s="57" t="s">
        <v>646</v>
      </c>
      <c r="E69" s="57" t="s">
        <v>683</v>
      </c>
      <c r="F69" s="57" t="str">
        <f t="shared" ref="F69:F132" si="13">VLOOKUP(E69,$B$4:$C$321,2,0)</f>
        <v>Eastmont</v>
      </c>
      <c r="H69" s="64"/>
      <c r="I69" s="59" t="s">
        <v>880</v>
      </c>
      <c r="K69" s="57" t="s">
        <v>314</v>
      </c>
      <c r="L69" t="str">
        <f t="shared" si="12"/>
        <v>Stanwood</v>
      </c>
      <c r="N69" s="57"/>
    </row>
    <row r="70" spans="2:14" x14ac:dyDescent="0.25">
      <c r="B70" s="57" t="s">
        <v>645</v>
      </c>
      <c r="C70" s="57" t="s">
        <v>644</v>
      </c>
      <c r="E70" s="57" t="s">
        <v>525</v>
      </c>
      <c r="F70" s="57" t="str">
        <f t="shared" si="13"/>
        <v>Easton</v>
      </c>
      <c r="H70" s="57" t="s">
        <v>667</v>
      </c>
      <c r="I70" s="57" t="str">
        <f>VLOOKUP(H70,$B$4:$C$321,2,0)</f>
        <v>Pasco</v>
      </c>
      <c r="K70" s="57" t="s">
        <v>773</v>
      </c>
      <c r="L70" t="str">
        <f t="shared" si="12"/>
        <v>Othello</v>
      </c>
      <c r="N70" s="57"/>
    </row>
    <row r="71" spans="2:14" x14ac:dyDescent="0.25">
      <c r="B71" s="57" t="s">
        <v>643</v>
      </c>
      <c r="C71" s="57" t="s">
        <v>642</v>
      </c>
      <c r="E71" s="57" t="s">
        <v>382</v>
      </c>
      <c r="F71" s="57" t="str">
        <f t="shared" si="13"/>
        <v>Eatonville</v>
      </c>
      <c r="H71" s="57" t="s">
        <v>665</v>
      </c>
      <c r="I71" s="57" t="str">
        <f>VLOOKUP(H71,$B$4:$C$321,2,0)</f>
        <v>North Franklin</v>
      </c>
      <c r="K71" s="57" t="s">
        <v>159</v>
      </c>
      <c r="L71" t="str">
        <f t="shared" si="12"/>
        <v>Toppenish</v>
      </c>
      <c r="N71" s="57"/>
    </row>
    <row r="72" spans="2:14" x14ac:dyDescent="0.25">
      <c r="B72" s="57" t="s">
        <v>641</v>
      </c>
      <c r="C72" s="57" t="s">
        <v>640</v>
      </c>
      <c r="E72" s="57" t="s">
        <v>334</v>
      </c>
      <c r="F72" s="57" t="str">
        <f t="shared" si="13"/>
        <v>Edmonds</v>
      </c>
      <c r="H72" s="57" t="s">
        <v>663</v>
      </c>
      <c r="I72" s="57" t="str">
        <f>VLOOKUP(H72,$B$4:$C$321,2,0)</f>
        <v>Star</v>
      </c>
      <c r="K72" s="57" t="s">
        <v>449</v>
      </c>
      <c r="L72" t="str">
        <f t="shared" si="12"/>
        <v>Shelton</v>
      </c>
      <c r="N72" s="57"/>
    </row>
    <row r="73" spans="2:14" x14ac:dyDescent="0.25">
      <c r="B73" s="57" t="s">
        <v>639</v>
      </c>
      <c r="C73" s="57" t="s">
        <v>638</v>
      </c>
      <c r="E73" s="57" t="s">
        <v>521</v>
      </c>
      <c r="F73" s="57" t="str">
        <f t="shared" si="13"/>
        <v>Ellensburg</v>
      </c>
      <c r="H73" s="57" t="s">
        <v>661</v>
      </c>
      <c r="I73" s="57" t="str">
        <f>VLOOKUP(H73,$B$4:$C$321,2,0)</f>
        <v>Kahlotus</v>
      </c>
      <c r="K73" s="57" t="s">
        <v>219</v>
      </c>
      <c r="L73" t="str">
        <f t="shared" si="12"/>
        <v>Ferndale</v>
      </c>
      <c r="N73" s="57"/>
    </row>
    <row r="74" spans="2:14" x14ac:dyDescent="0.25">
      <c r="B74" s="57" t="s">
        <v>637</v>
      </c>
      <c r="C74" s="57" t="s">
        <v>636</v>
      </c>
      <c r="E74" s="57" t="s">
        <v>627</v>
      </c>
      <c r="F74" s="57" t="str">
        <f t="shared" si="13"/>
        <v>Elma</v>
      </c>
      <c r="H74" s="60"/>
      <c r="I74" s="59" t="s">
        <v>190</v>
      </c>
      <c r="K74" s="57" t="s">
        <v>358</v>
      </c>
      <c r="L74" t="str">
        <f t="shared" si="12"/>
        <v>Sedro Woolley</v>
      </c>
      <c r="N74" s="57"/>
    </row>
    <row r="75" spans="2:14" x14ac:dyDescent="0.25">
      <c r="B75" s="57" t="s">
        <v>635</v>
      </c>
      <c r="C75" s="57" t="s">
        <v>634</v>
      </c>
      <c r="E75" s="57" t="s">
        <v>185</v>
      </c>
      <c r="F75" s="57" t="str">
        <f t="shared" si="13"/>
        <v>Endicott</v>
      </c>
      <c r="H75" s="57" t="s">
        <v>659</v>
      </c>
      <c r="I75" s="57" t="str">
        <f>VLOOKUP(H75,$B$4:$C$321,2,0)</f>
        <v>Pomeroy</v>
      </c>
      <c r="K75" s="57" t="s">
        <v>589</v>
      </c>
      <c r="L75" t="str">
        <f t="shared" si="12"/>
        <v>Mercer Island</v>
      </c>
      <c r="N75" s="57"/>
    </row>
    <row r="76" spans="2:14" x14ac:dyDescent="0.25">
      <c r="B76" s="57" t="s">
        <v>633</v>
      </c>
      <c r="C76" s="57" t="s">
        <v>632</v>
      </c>
      <c r="E76" s="57" t="s">
        <v>747</v>
      </c>
      <c r="F76" s="57" t="str">
        <f t="shared" si="13"/>
        <v>Entiat</v>
      </c>
      <c r="H76" s="60"/>
      <c r="I76" s="59" t="s">
        <v>879</v>
      </c>
      <c r="K76" s="57" t="s">
        <v>591</v>
      </c>
      <c r="L76" t="str">
        <f t="shared" si="12"/>
        <v>Enumclaw</v>
      </c>
      <c r="N76" s="57"/>
    </row>
    <row r="77" spans="2:14" x14ac:dyDescent="0.25">
      <c r="B77" s="57" t="s">
        <v>631</v>
      </c>
      <c r="C77" s="57" t="s">
        <v>630</v>
      </c>
      <c r="E77" s="57" t="s">
        <v>591</v>
      </c>
      <c r="F77" s="57" t="str">
        <f t="shared" si="13"/>
        <v>Enumclaw</v>
      </c>
      <c r="H77" s="57" t="s">
        <v>657</v>
      </c>
      <c r="I77" s="57" t="str">
        <f t="shared" ref="I77:I86" si="14">VLOOKUP(H77,$B$4:$C$321,2,0)</f>
        <v>Wahluke</v>
      </c>
      <c r="K77" s="57" t="s">
        <v>380</v>
      </c>
      <c r="L77" t="str">
        <f t="shared" si="12"/>
        <v>White River</v>
      </c>
      <c r="N77" s="57"/>
    </row>
    <row r="78" spans="2:14" x14ac:dyDescent="0.25">
      <c r="B78" s="57" t="s">
        <v>629</v>
      </c>
      <c r="C78" s="57" t="s">
        <v>628</v>
      </c>
      <c r="E78" s="57" t="s">
        <v>643</v>
      </c>
      <c r="F78" s="57" t="str">
        <f t="shared" si="13"/>
        <v>Ephrata</v>
      </c>
      <c r="H78" s="57" t="s">
        <v>655</v>
      </c>
      <c r="I78" s="57" t="str">
        <f t="shared" si="14"/>
        <v>Quincy</v>
      </c>
      <c r="K78" s="57" t="s">
        <v>378</v>
      </c>
      <c r="L78" t="str">
        <f t="shared" si="12"/>
        <v>Fife</v>
      </c>
      <c r="N78" s="57"/>
    </row>
    <row r="79" spans="2:14" x14ac:dyDescent="0.25">
      <c r="B79" s="57" t="s">
        <v>627</v>
      </c>
      <c r="C79" s="57" t="s">
        <v>626</v>
      </c>
      <c r="E79" s="57" t="s">
        <v>493</v>
      </c>
      <c r="F79" s="57" t="str">
        <f t="shared" si="13"/>
        <v>Evaline</v>
      </c>
      <c r="H79" s="57" t="s">
        <v>653</v>
      </c>
      <c r="I79" s="57" t="str">
        <f t="shared" si="14"/>
        <v>Warden</v>
      </c>
      <c r="K79" s="57" t="s">
        <v>294</v>
      </c>
      <c r="L79" t="str">
        <f t="shared" si="12"/>
        <v>East Valley (Spokane)</v>
      </c>
      <c r="N79" s="57"/>
    </row>
    <row r="80" spans="2:14" x14ac:dyDescent="0.25">
      <c r="B80" s="57" t="s">
        <v>625</v>
      </c>
      <c r="C80" s="57" t="s">
        <v>624</v>
      </c>
      <c r="E80" s="57" t="s">
        <v>340</v>
      </c>
      <c r="F80" s="57" t="str">
        <f t="shared" si="13"/>
        <v>Everett</v>
      </c>
      <c r="H80" s="57" t="s">
        <v>651</v>
      </c>
      <c r="I80" s="57" t="str">
        <f t="shared" si="14"/>
        <v>Coulee/Hartline</v>
      </c>
      <c r="K80" s="57" t="s">
        <v>167</v>
      </c>
      <c r="L80" t="str">
        <f t="shared" si="12"/>
        <v>Selah</v>
      </c>
      <c r="N80" s="57"/>
    </row>
    <row r="81" spans="2:14" x14ac:dyDescent="0.25">
      <c r="B81" s="57" t="s">
        <v>623</v>
      </c>
      <c r="C81" s="57" t="s">
        <v>622</v>
      </c>
      <c r="E81" s="57" t="s">
        <v>713</v>
      </c>
      <c r="F81" s="57" t="str">
        <f t="shared" si="13"/>
        <v>Evergreen (Clark)</v>
      </c>
      <c r="H81" s="57" t="s">
        <v>649</v>
      </c>
      <c r="I81" s="57" t="str">
        <f t="shared" si="14"/>
        <v>Soap Lake</v>
      </c>
      <c r="K81" s="57" t="s">
        <v>539</v>
      </c>
      <c r="L81" t="str">
        <f t="shared" si="12"/>
        <v>Bainbridge</v>
      </c>
      <c r="N81" s="66"/>
    </row>
    <row r="82" spans="2:14" x14ac:dyDescent="0.25">
      <c r="B82" s="57" t="s">
        <v>621</v>
      </c>
      <c r="C82" s="57" t="s">
        <v>620</v>
      </c>
      <c r="E82" s="57" t="s">
        <v>265</v>
      </c>
      <c r="F82" s="57" t="str">
        <f t="shared" si="13"/>
        <v>Evergreen (Stevevenson)</v>
      </c>
      <c r="H82" s="57" t="s">
        <v>647</v>
      </c>
      <c r="I82" s="57" t="str">
        <f t="shared" si="14"/>
        <v>Royal</v>
      </c>
      <c r="K82" s="57" t="s">
        <v>163</v>
      </c>
      <c r="L82" t="str">
        <f t="shared" si="12"/>
        <v>Grandview</v>
      </c>
      <c r="N82" s="57"/>
    </row>
    <row r="83" spans="2:14" x14ac:dyDescent="0.25">
      <c r="B83" s="57" t="s">
        <v>619</v>
      </c>
      <c r="C83" s="57" t="s">
        <v>618</v>
      </c>
      <c r="E83" s="57" t="s">
        <v>593</v>
      </c>
      <c r="F83" s="57" t="str">
        <f t="shared" si="13"/>
        <v>Federal Way</v>
      </c>
      <c r="H83" s="57" t="s">
        <v>645</v>
      </c>
      <c r="I83" s="57" t="str">
        <f t="shared" si="14"/>
        <v>Moses Lake</v>
      </c>
      <c r="K83" s="57" t="s">
        <v>727</v>
      </c>
      <c r="L83" t="str">
        <f t="shared" si="12"/>
        <v>Quillayute Valley</v>
      </c>
      <c r="N83" s="57"/>
    </row>
    <row r="84" spans="2:14" x14ac:dyDescent="0.25">
      <c r="B84" s="65" t="s">
        <v>617</v>
      </c>
      <c r="C84" s="57" t="s">
        <v>616</v>
      </c>
      <c r="E84" s="57" t="s">
        <v>219</v>
      </c>
      <c r="F84" s="57" t="str">
        <f t="shared" si="13"/>
        <v>Ferndale</v>
      </c>
      <c r="H84" s="57" t="s">
        <v>643</v>
      </c>
      <c r="I84" s="57" t="str">
        <f t="shared" si="14"/>
        <v>Ephrata</v>
      </c>
      <c r="K84" s="57" t="s">
        <v>735</v>
      </c>
      <c r="L84" t="str">
        <f t="shared" si="12"/>
        <v>Port Angeles</v>
      </c>
      <c r="N84" s="57"/>
    </row>
    <row r="85" spans="2:14" x14ac:dyDescent="0.25">
      <c r="B85" s="57" t="s">
        <v>615</v>
      </c>
      <c r="C85" s="57" t="s">
        <v>614</v>
      </c>
      <c r="E85" s="65" t="s">
        <v>378</v>
      </c>
      <c r="F85" s="57" t="str">
        <f t="shared" si="13"/>
        <v>Fife</v>
      </c>
      <c r="H85" s="57" t="s">
        <v>641</v>
      </c>
      <c r="I85" s="57" t="str">
        <f t="shared" si="14"/>
        <v>Wilson Creek</v>
      </c>
      <c r="K85" s="57" t="s">
        <v>290</v>
      </c>
      <c r="L85" t="str">
        <f t="shared" si="12"/>
        <v>West Valley (Spokane)</v>
      </c>
      <c r="N85" s="57"/>
    </row>
    <row r="86" spans="2:14" x14ac:dyDescent="0.25">
      <c r="B86" s="57" t="s">
        <v>613</v>
      </c>
      <c r="C86" s="57" t="s">
        <v>612</v>
      </c>
      <c r="E86" s="57" t="s">
        <v>757</v>
      </c>
      <c r="F86" s="57" t="str">
        <f t="shared" si="13"/>
        <v>Finley</v>
      </c>
      <c r="H86" s="57" t="s">
        <v>639</v>
      </c>
      <c r="I86" s="57" t="str">
        <f t="shared" si="14"/>
        <v>Grand Coulee Dam</v>
      </c>
      <c r="K86" s="57" t="s">
        <v>471</v>
      </c>
      <c r="L86" t="str">
        <f t="shared" si="12"/>
        <v>Centralia</v>
      </c>
      <c r="N86" s="57"/>
    </row>
    <row r="87" spans="2:14" x14ac:dyDescent="0.25">
      <c r="B87" s="57" t="s">
        <v>611</v>
      </c>
      <c r="C87" s="57" t="s">
        <v>610</v>
      </c>
      <c r="E87" s="57" t="s">
        <v>386</v>
      </c>
      <c r="F87" s="57" t="str">
        <f t="shared" si="13"/>
        <v>Franklin Pierce</v>
      </c>
      <c r="H87" s="64"/>
      <c r="I87" s="59" t="s">
        <v>878</v>
      </c>
      <c r="K87" s="57" t="s">
        <v>215</v>
      </c>
      <c r="L87" t="str">
        <f t="shared" si="12"/>
        <v>Lynden</v>
      </c>
      <c r="N87" s="57"/>
    </row>
    <row r="88" spans="2:14" x14ac:dyDescent="0.25">
      <c r="B88" s="57" t="s">
        <v>609</v>
      </c>
      <c r="C88" s="57" t="s">
        <v>608</v>
      </c>
      <c r="E88" s="57" t="s">
        <v>298</v>
      </c>
      <c r="F88" s="57" t="str">
        <f t="shared" si="13"/>
        <v>Freeman</v>
      </c>
      <c r="H88" s="57" t="s">
        <v>637</v>
      </c>
      <c r="I88" s="57" t="str">
        <f t="shared" ref="I88:I100" si="15">VLOOKUP(H88,$B$4:$C$321,2,0)</f>
        <v>Aberdeen</v>
      </c>
      <c r="K88" s="57" t="s">
        <v>360</v>
      </c>
      <c r="L88" t="str">
        <f t="shared" si="12"/>
        <v>Burlington Edison</v>
      </c>
      <c r="N88" s="57"/>
    </row>
    <row r="89" spans="2:14" x14ac:dyDescent="0.25">
      <c r="B89" s="57" t="s">
        <v>607</v>
      </c>
      <c r="C89" s="57" t="s">
        <v>606</v>
      </c>
      <c r="E89" s="57" t="s">
        <v>191</v>
      </c>
      <c r="F89" s="57" t="str">
        <f t="shared" si="13"/>
        <v>Garfield</v>
      </c>
      <c r="H89" s="57" t="s">
        <v>635</v>
      </c>
      <c r="I89" s="57" t="str">
        <f t="shared" si="15"/>
        <v>Hoquiam</v>
      </c>
      <c r="K89" s="57" t="s">
        <v>707</v>
      </c>
      <c r="L89" t="str">
        <f t="shared" si="12"/>
        <v>Ridgefield</v>
      </c>
      <c r="N89" s="57"/>
    </row>
    <row r="90" spans="2:14" x14ac:dyDescent="0.25">
      <c r="B90" s="57" t="s">
        <v>605</v>
      </c>
      <c r="C90" s="57" t="s">
        <v>604</v>
      </c>
      <c r="E90" s="57" t="s">
        <v>507</v>
      </c>
      <c r="F90" s="57" t="str">
        <f t="shared" si="13"/>
        <v>Glenwood</v>
      </c>
      <c r="H90" s="57" t="s">
        <v>633</v>
      </c>
      <c r="I90" s="57" t="str">
        <f t="shared" si="15"/>
        <v>North Beach</v>
      </c>
      <c r="K90" s="57" t="s">
        <v>151</v>
      </c>
      <c r="L90" t="str">
        <f t="shared" si="12"/>
        <v>Wapato</v>
      </c>
      <c r="N90" s="57"/>
    </row>
    <row r="91" spans="2:14" x14ac:dyDescent="0.25">
      <c r="B91" s="57" t="s">
        <v>603</v>
      </c>
      <c r="C91" s="57" t="s">
        <v>602</v>
      </c>
      <c r="E91" s="57" t="s">
        <v>501</v>
      </c>
      <c r="F91" s="57" t="str">
        <f t="shared" si="13"/>
        <v>Goldendale</v>
      </c>
      <c r="H91" s="57" t="s">
        <v>631</v>
      </c>
      <c r="I91" s="57" t="str">
        <f t="shared" si="15"/>
        <v>Mc Cleary</v>
      </c>
      <c r="K91" s="57" t="s">
        <v>169</v>
      </c>
      <c r="L91" t="str">
        <f t="shared" si="12"/>
        <v>East Valley (Yakima)</v>
      </c>
      <c r="N91" s="57"/>
    </row>
    <row r="92" spans="2:14" x14ac:dyDescent="0.25">
      <c r="B92" s="57" t="s">
        <v>601</v>
      </c>
      <c r="C92" s="57" t="s">
        <v>600</v>
      </c>
      <c r="E92" s="57" t="s">
        <v>639</v>
      </c>
      <c r="F92" s="57" t="str">
        <f t="shared" si="13"/>
        <v>Grand Coulee Dam</v>
      </c>
      <c r="H92" s="57" t="s">
        <v>629</v>
      </c>
      <c r="I92" s="57" t="str">
        <f t="shared" si="15"/>
        <v>Montesano</v>
      </c>
      <c r="K92" s="57" t="s">
        <v>521</v>
      </c>
      <c r="L92" t="str">
        <f t="shared" si="12"/>
        <v>Ellensburg</v>
      </c>
      <c r="N92" s="57"/>
    </row>
    <row r="93" spans="2:14" x14ac:dyDescent="0.25">
      <c r="B93" s="58" t="s">
        <v>599</v>
      </c>
      <c r="C93" s="57" t="s">
        <v>598</v>
      </c>
      <c r="E93" s="57" t="s">
        <v>163</v>
      </c>
      <c r="F93" s="57" t="str">
        <f t="shared" si="13"/>
        <v>Grandview</v>
      </c>
      <c r="H93" s="57" t="s">
        <v>627</v>
      </c>
      <c r="I93" s="57" t="str">
        <f t="shared" si="15"/>
        <v>Elma</v>
      </c>
      <c r="K93" s="57" t="s">
        <v>637</v>
      </c>
      <c r="L93" t="str">
        <f t="shared" si="12"/>
        <v>Aberdeen</v>
      </c>
      <c r="N93" s="57"/>
    </row>
    <row r="94" spans="2:14" x14ac:dyDescent="0.25">
      <c r="B94" s="57" t="s">
        <v>597</v>
      </c>
      <c r="C94" s="57" t="s">
        <v>596</v>
      </c>
      <c r="E94" s="58" t="s">
        <v>155</v>
      </c>
      <c r="F94" s="57" t="str">
        <f t="shared" si="13"/>
        <v>Granger</v>
      </c>
      <c r="H94" s="57" t="s">
        <v>625</v>
      </c>
      <c r="I94" s="57" t="str">
        <f t="shared" si="15"/>
        <v>Taholah</v>
      </c>
      <c r="K94" s="57" t="s">
        <v>405</v>
      </c>
      <c r="L94" t="str">
        <f t="shared" si="12"/>
        <v>Steilacoom Hist.</v>
      </c>
      <c r="N94" s="57"/>
    </row>
    <row r="95" spans="2:14" x14ac:dyDescent="0.25">
      <c r="B95" s="57" t="s">
        <v>595</v>
      </c>
      <c r="C95" s="57" t="s">
        <v>594</v>
      </c>
      <c r="E95" s="57" t="s">
        <v>316</v>
      </c>
      <c r="F95" s="57" t="str">
        <f t="shared" si="13"/>
        <v>Granite Falls</v>
      </c>
      <c r="H95" s="57" t="s">
        <v>623</v>
      </c>
      <c r="I95" s="57" t="str">
        <f t="shared" si="15"/>
        <v>Quinault</v>
      </c>
      <c r="K95" s="57" t="s">
        <v>575</v>
      </c>
      <c r="L95" t="str">
        <f t="shared" si="12"/>
        <v>Riverview</v>
      </c>
      <c r="N95" s="57"/>
    </row>
    <row r="96" spans="2:14" x14ac:dyDescent="0.25">
      <c r="B96" s="57" t="s">
        <v>593</v>
      </c>
      <c r="C96" s="57" t="s">
        <v>592</v>
      </c>
      <c r="E96" s="57" t="s">
        <v>451</v>
      </c>
      <c r="F96" s="57" t="str">
        <f t="shared" si="13"/>
        <v>Grapeview</v>
      </c>
      <c r="H96" s="57" t="s">
        <v>621</v>
      </c>
      <c r="I96" s="57" t="str">
        <f t="shared" si="15"/>
        <v>Cosmopolis</v>
      </c>
      <c r="K96" s="57" t="s">
        <v>655</v>
      </c>
      <c r="L96" t="str">
        <f t="shared" si="12"/>
        <v>Quincy</v>
      </c>
      <c r="N96" s="57"/>
    </row>
    <row r="97" spans="2:14" x14ac:dyDescent="0.25">
      <c r="B97" s="57" t="s">
        <v>591</v>
      </c>
      <c r="C97" s="57" t="s">
        <v>590</v>
      </c>
      <c r="E97" s="57" t="s">
        <v>308</v>
      </c>
      <c r="F97" s="57" t="str">
        <f t="shared" si="13"/>
        <v>Great Northern</v>
      </c>
      <c r="H97" s="57" t="s">
        <v>619</v>
      </c>
      <c r="I97" s="57" t="str">
        <f t="shared" si="15"/>
        <v>Satsop</v>
      </c>
      <c r="K97" s="57" t="s">
        <v>475</v>
      </c>
      <c r="L97" t="str">
        <f t="shared" si="12"/>
        <v>Chehalis</v>
      </c>
      <c r="N97" s="57"/>
    </row>
    <row r="98" spans="2:14" x14ac:dyDescent="0.25">
      <c r="B98" s="57" t="s">
        <v>589</v>
      </c>
      <c r="C98" s="57" t="s">
        <v>588</v>
      </c>
      <c r="E98" s="57" t="s">
        <v>717</v>
      </c>
      <c r="F98" s="57" t="str">
        <f t="shared" si="13"/>
        <v>Green Mountain</v>
      </c>
      <c r="H98" s="65" t="s">
        <v>617</v>
      </c>
      <c r="I98" s="57" t="str">
        <f t="shared" si="15"/>
        <v>Wishkah Valley</v>
      </c>
      <c r="K98" s="66" t="s">
        <v>877</v>
      </c>
      <c r="N98" s="57"/>
    </row>
    <row r="99" spans="2:14" x14ac:dyDescent="0.25">
      <c r="B99" s="57" t="s">
        <v>587</v>
      </c>
      <c r="C99" s="57" t="s">
        <v>586</v>
      </c>
      <c r="E99" s="57" t="s">
        <v>245</v>
      </c>
      <c r="F99" s="57" t="str">
        <f t="shared" si="13"/>
        <v>Griffin</v>
      </c>
      <c r="H99" s="57" t="s">
        <v>615</v>
      </c>
      <c r="I99" s="57" t="str">
        <f t="shared" si="15"/>
        <v>Ocosta</v>
      </c>
      <c r="K99" s="57" t="s">
        <v>715</v>
      </c>
      <c r="L99" t="str">
        <f t="shared" ref="L99:L118" si="16">VLOOKUP(K99,$B$4:$C$321,2,0)</f>
        <v>Washougal</v>
      </c>
      <c r="N99" s="57"/>
    </row>
    <row r="100" spans="2:14" x14ac:dyDescent="0.25">
      <c r="B100" s="57" t="s">
        <v>585</v>
      </c>
      <c r="C100" s="57" t="s">
        <v>584</v>
      </c>
      <c r="E100" s="57" t="s">
        <v>457</v>
      </c>
      <c r="F100" s="57" t="str">
        <f t="shared" si="13"/>
        <v>Harrington</v>
      </c>
      <c r="H100" s="57" t="s">
        <v>613</v>
      </c>
      <c r="I100" s="57" t="str">
        <f t="shared" si="15"/>
        <v>Oakville</v>
      </c>
      <c r="K100" s="57" t="s">
        <v>577</v>
      </c>
      <c r="L100" t="str">
        <f t="shared" si="16"/>
        <v>Tukwila</v>
      </c>
      <c r="N100" s="57"/>
    </row>
    <row r="101" spans="2:14" x14ac:dyDescent="0.25">
      <c r="B101" s="58" t="s">
        <v>583</v>
      </c>
      <c r="C101" s="57" t="s">
        <v>582</v>
      </c>
      <c r="E101" s="57" t="s">
        <v>157</v>
      </c>
      <c r="F101" s="57" t="str">
        <f t="shared" si="13"/>
        <v>Highland</v>
      </c>
      <c r="H101" s="60"/>
      <c r="I101" s="59" t="s">
        <v>876</v>
      </c>
      <c r="K101" s="57" t="s">
        <v>197</v>
      </c>
      <c r="L101" t="str">
        <f t="shared" si="16"/>
        <v>Pullman</v>
      </c>
      <c r="N101" s="57"/>
    </row>
    <row r="102" spans="2:14" x14ac:dyDescent="0.25">
      <c r="B102" s="57" t="s">
        <v>581</v>
      </c>
      <c r="C102" s="57" t="s">
        <v>580</v>
      </c>
      <c r="E102" s="58" t="s">
        <v>587</v>
      </c>
      <c r="F102" s="57" t="str">
        <f t="shared" si="13"/>
        <v>Highline</v>
      </c>
      <c r="H102" s="57" t="s">
        <v>611</v>
      </c>
      <c r="I102" s="57" t="str">
        <f>VLOOKUP(H102,$B$4:$C$321,2,0)</f>
        <v>Oak Harbor</v>
      </c>
      <c r="K102" s="57" t="s">
        <v>643</v>
      </c>
      <c r="L102" t="str">
        <f t="shared" si="16"/>
        <v>Ephrata</v>
      </c>
      <c r="N102" s="57"/>
    </row>
    <row r="103" spans="2:14" x14ac:dyDescent="0.25">
      <c r="B103" s="57" t="s">
        <v>579</v>
      </c>
      <c r="C103" s="57" t="s">
        <v>578</v>
      </c>
      <c r="E103" s="57" t="s">
        <v>721</v>
      </c>
      <c r="F103" s="57" t="str">
        <f t="shared" si="13"/>
        <v>Hockinson</v>
      </c>
      <c r="H103" s="57" t="s">
        <v>609</v>
      </c>
      <c r="I103" s="57" t="str">
        <f>VLOOKUP(H103,$B$4:$C$321,2,0)</f>
        <v>Coupeville</v>
      </c>
      <c r="K103" s="57" t="s">
        <v>392</v>
      </c>
      <c r="L103" t="str">
        <f t="shared" si="16"/>
        <v>Orting</v>
      </c>
      <c r="N103" s="57"/>
    </row>
    <row r="104" spans="2:14" x14ac:dyDescent="0.25">
      <c r="B104" s="57" t="s">
        <v>577</v>
      </c>
      <c r="C104" s="57" t="s">
        <v>576</v>
      </c>
      <c r="E104" s="57" t="s">
        <v>441</v>
      </c>
      <c r="F104" s="57" t="str">
        <f t="shared" si="13"/>
        <v>Hood Canal</v>
      </c>
      <c r="H104" s="57" t="s">
        <v>607</v>
      </c>
      <c r="I104" s="57" t="str">
        <f>VLOOKUP(H104,$B$4:$C$321,2,0)</f>
        <v>South Whidbey</v>
      </c>
      <c r="K104" s="57" t="s">
        <v>356</v>
      </c>
      <c r="L104" t="str">
        <f t="shared" si="16"/>
        <v>Anacortes</v>
      </c>
      <c r="N104" s="57"/>
    </row>
    <row r="105" spans="2:14" x14ac:dyDescent="0.25">
      <c r="B105" s="57" t="s">
        <v>575</v>
      </c>
      <c r="C105" s="57" t="s">
        <v>574</v>
      </c>
      <c r="E105" s="57" t="s">
        <v>635</v>
      </c>
      <c r="F105" s="57" t="str">
        <f t="shared" si="13"/>
        <v>Hoquiam</v>
      </c>
      <c r="H105" s="60"/>
      <c r="I105" s="59" t="s">
        <v>875</v>
      </c>
      <c r="K105" s="57" t="s">
        <v>731</v>
      </c>
      <c r="L105" t="str">
        <f t="shared" si="16"/>
        <v>Sequim</v>
      </c>
      <c r="N105" s="57"/>
    </row>
    <row r="106" spans="2:14" x14ac:dyDescent="0.25">
      <c r="B106" s="57" t="s">
        <v>573</v>
      </c>
      <c r="C106" s="57" t="s">
        <v>572</v>
      </c>
      <c r="E106" s="57" t="s">
        <v>547</v>
      </c>
      <c r="F106" s="57" t="str">
        <f t="shared" si="13"/>
        <v>Impact Puget Sound Charter</v>
      </c>
      <c r="H106" s="57" t="s">
        <v>605</v>
      </c>
      <c r="I106" s="57" t="str">
        <f>VLOOKUP(H106,$B$4:$C$321,2,0)</f>
        <v>Queets-Clearwater</v>
      </c>
      <c r="K106" s="57" t="s">
        <v>755</v>
      </c>
      <c r="L106" t="str">
        <f t="shared" si="16"/>
        <v>Prosser</v>
      </c>
      <c r="N106" s="57"/>
    </row>
    <row r="107" spans="2:14" x14ac:dyDescent="0.25">
      <c r="B107" s="57" t="s">
        <v>571</v>
      </c>
      <c r="C107" s="57" t="s">
        <v>570</v>
      </c>
      <c r="E107" s="57" t="s">
        <v>374</v>
      </c>
      <c r="F107" s="57" t="str">
        <f t="shared" si="13"/>
        <v>Impact Comm Bay Charter</v>
      </c>
      <c r="H107" s="57" t="s">
        <v>603</v>
      </c>
      <c r="I107" s="57" t="str">
        <f>VLOOKUP(H107,$B$4:$C$321,2,0)</f>
        <v>Brinnon</v>
      </c>
      <c r="K107" s="68" t="s">
        <v>288</v>
      </c>
      <c r="L107" t="str">
        <f t="shared" si="16"/>
        <v>Deer Park</v>
      </c>
      <c r="N107" s="57"/>
    </row>
    <row r="108" spans="2:14" x14ac:dyDescent="0.25">
      <c r="B108" s="57" t="s">
        <v>569</v>
      </c>
      <c r="C108" s="57" t="s">
        <v>568</v>
      </c>
      <c r="E108" s="57" t="s">
        <v>545</v>
      </c>
      <c r="F108" s="57" t="str">
        <f t="shared" si="13"/>
        <v>Impact Salish Sea Charter</v>
      </c>
      <c r="H108" s="57" t="s">
        <v>601</v>
      </c>
      <c r="I108" s="57" t="str">
        <f>VLOOKUP(H108,$B$4:$C$321,2,0)</f>
        <v>Quilcene</v>
      </c>
      <c r="K108" s="57" t="s">
        <v>767</v>
      </c>
      <c r="L108" t="str">
        <f t="shared" si="16"/>
        <v>Clarkston</v>
      </c>
      <c r="N108" s="57"/>
    </row>
    <row r="109" spans="2:14" x14ac:dyDescent="0.25">
      <c r="B109" s="57" t="s">
        <v>567</v>
      </c>
      <c r="C109" s="57" t="s">
        <v>566</v>
      </c>
      <c r="E109" s="57" t="s">
        <v>671</v>
      </c>
      <c r="F109" s="57" t="str">
        <f t="shared" si="13"/>
        <v>Inchelium</v>
      </c>
      <c r="H109" s="58" t="s">
        <v>599</v>
      </c>
      <c r="I109" s="57" t="str">
        <f>VLOOKUP(H109,$B$4:$C$321,2,0)</f>
        <v>Chimacum</v>
      </c>
      <c r="K109" s="57" t="s">
        <v>322</v>
      </c>
      <c r="L109" t="str">
        <f t="shared" si="16"/>
        <v>Lakewood</v>
      </c>
      <c r="N109" s="57"/>
    </row>
    <row r="110" spans="2:14" x14ac:dyDescent="0.25">
      <c r="B110" s="57" t="s">
        <v>565</v>
      </c>
      <c r="C110" s="57" t="s">
        <v>564</v>
      </c>
      <c r="E110" s="57" t="s">
        <v>328</v>
      </c>
      <c r="F110" s="57" t="str">
        <f t="shared" si="13"/>
        <v>Index</v>
      </c>
      <c r="H110" s="57" t="s">
        <v>597</v>
      </c>
      <c r="I110" s="57" t="str">
        <f>VLOOKUP(H110,$B$4:$C$321,2,0)</f>
        <v>Port Townsend</v>
      </c>
      <c r="K110" s="57" t="s">
        <v>657</v>
      </c>
      <c r="L110" t="str">
        <f t="shared" si="16"/>
        <v>Wahluke</v>
      </c>
      <c r="N110" s="57"/>
    </row>
    <row r="111" spans="2:14" x14ac:dyDescent="0.25">
      <c r="B111" s="57" t="s">
        <v>563</v>
      </c>
      <c r="C111" s="57" t="s">
        <v>562</v>
      </c>
      <c r="E111" s="57" t="s">
        <v>567</v>
      </c>
      <c r="F111" s="57" t="str">
        <f t="shared" si="13"/>
        <v>Issaquah</v>
      </c>
      <c r="H111" s="64"/>
      <c r="I111" s="59" t="s">
        <v>874</v>
      </c>
      <c r="K111" s="65" t="s">
        <v>693</v>
      </c>
      <c r="L111" t="str">
        <f t="shared" si="16"/>
        <v>Woodland</v>
      </c>
      <c r="N111" s="57"/>
    </row>
    <row r="112" spans="2:14" x14ac:dyDescent="0.25">
      <c r="B112" s="57" t="s">
        <v>561</v>
      </c>
      <c r="C112" s="57" t="s">
        <v>560</v>
      </c>
      <c r="E112" s="57" t="s">
        <v>661</v>
      </c>
      <c r="F112" s="57" t="str">
        <f t="shared" si="13"/>
        <v>Kahlotus</v>
      </c>
      <c r="H112" s="57" t="s">
        <v>595</v>
      </c>
      <c r="I112" s="57" t="str">
        <f t="shared" ref="I112:I138" si="17">VLOOKUP(H112,$B$4:$C$321,2,0)</f>
        <v>Seattle</v>
      </c>
      <c r="K112" s="57" t="s">
        <v>443</v>
      </c>
      <c r="L112" t="str">
        <f t="shared" si="16"/>
        <v>North Mason</v>
      </c>
      <c r="N112" s="57"/>
    </row>
    <row r="113" spans="2:14" x14ac:dyDescent="0.25">
      <c r="B113" s="57" t="s">
        <v>559</v>
      </c>
      <c r="C113" s="57" t="s">
        <v>558</v>
      </c>
      <c r="E113" s="57" t="s">
        <v>695</v>
      </c>
      <c r="F113" s="57" t="str">
        <f t="shared" si="13"/>
        <v>Kalama</v>
      </c>
      <c r="H113" s="57" t="s">
        <v>593</v>
      </c>
      <c r="I113" s="57" t="str">
        <f t="shared" si="17"/>
        <v>Federal Way</v>
      </c>
      <c r="K113" s="57" t="s">
        <v>501</v>
      </c>
      <c r="L113" t="str">
        <f t="shared" si="16"/>
        <v>Goldendale</v>
      </c>
      <c r="N113" s="57"/>
    </row>
    <row r="114" spans="2:14" x14ac:dyDescent="0.25">
      <c r="B114" s="57" t="s">
        <v>557</v>
      </c>
      <c r="C114" s="57" t="s">
        <v>556</v>
      </c>
      <c r="E114" s="57" t="s">
        <v>677</v>
      </c>
      <c r="F114" s="57" t="str">
        <f t="shared" si="13"/>
        <v>Keller</v>
      </c>
      <c r="H114" s="57" t="s">
        <v>591</v>
      </c>
      <c r="I114" s="57" t="str">
        <f t="shared" si="17"/>
        <v>Enumclaw</v>
      </c>
      <c r="K114" s="57" t="s">
        <v>217</v>
      </c>
      <c r="L114" t="str">
        <f t="shared" si="16"/>
        <v>Blaine</v>
      </c>
      <c r="N114" s="66"/>
    </row>
    <row r="115" spans="2:14" x14ac:dyDescent="0.25">
      <c r="B115" s="57" t="s">
        <v>555</v>
      </c>
      <c r="C115" s="57" t="s">
        <v>554</v>
      </c>
      <c r="E115" s="57" t="s">
        <v>691</v>
      </c>
      <c r="F115" s="57" t="str">
        <f t="shared" si="13"/>
        <v>Kelso</v>
      </c>
      <c r="H115" s="57" t="s">
        <v>589</v>
      </c>
      <c r="I115" s="57" t="str">
        <f t="shared" si="17"/>
        <v>Mercer Island</v>
      </c>
      <c r="K115" s="57" t="s">
        <v>243</v>
      </c>
      <c r="L115" t="str">
        <f t="shared" si="16"/>
        <v>Rochester</v>
      </c>
      <c r="N115" s="57"/>
    </row>
    <row r="116" spans="2:14" x14ac:dyDescent="0.25">
      <c r="B116" s="57" t="s">
        <v>553</v>
      </c>
      <c r="C116" s="57" t="s">
        <v>552</v>
      </c>
      <c r="E116" s="57" t="s">
        <v>763</v>
      </c>
      <c r="F116" s="57" t="str">
        <f t="shared" si="13"/>
        <v>Kennewick</v>
      </c>
      <c r="H116" s="57" t="s">
        <v>587</v>
      </c>
      <c r="I116" s="57" t="str">
        <f t="shared" si="17"/>
        <v>Highline</v>
      </c>
      <c r="K116" s="57" t="s">
        <v>316</v>
      </c>
      <c r="L116" t="str">
        <f t="shared" si="16"/>
        <v>Granite Falls</v>
      </c>
      <c r="N116" s="57"/>
    </row>
    <row r="117" spans="2:14" x14ac:dyDescent="0.25">
      <c r="B117" s="57" t="s">
        <v>551</v>
      </c>
      <c r="C117" s="57" t="s">
        <v>550</v>
      </c>
      <c r="E117" s="57" t="s">
        <v>561</v>
      </c>
      <c r="F117" s="57" t="str">
        <f t="shared" si="13"/>
        <v>Kent</v>
      </c>
      <c r="H117" s="57" t="s">
        <v>585</v>
      </c>
      <c r="I117" s="57" t="str">
        <f t="shared" si="17"/>
        <v>Vashon Island</v>
      </c>
      <c r="K117" s="57" t="s">
        <v>447</v>
      </c>
      <c r="L117" t="str">
        <f t="shared" si="16"/>
        <v>Mary M Knight</v>
      </c>
      <c r="N117" s="57"/>
    </row>
    <row r="118" spans="2:14" x14ac:dyDescent="0.25">
      <c r="B118" s="57" t="s">
        <v>549</v>
      </c>
      <c r="C118" s="57" t="s">
        <v>548</v>
      </c>
      <c r="E118" s="57" t="s">
        <v>257</v>
      </c>
      <c r="F118" s="57" t="str">
        <f t="shared" si="13"/>
        <v>Kettle Falls</v>
      </c>
      <c r="H118" s="58" t="s">
        <v>583</v>
      </c>
      <c r="I118" s="57" t="str">
        <f t="shared" si="17"/>
        <v>Renton</v>
      </c>
      <c r="K118" s="57" t="s">
        <v>665</v>
      </c>
      <c r="L118" t="str">
        <f t="shared" si="16"/>
        <v>North Franklin</v>
      </c>
      <c r="N118" s="57"/>
    </row>
    <row r="119" spans="2:14" x14ac:dyDescent="0.25">
      <c r="B119" s="57" t="s">
        <v>547</v>
      </c>
      <c r="C119" s="57" t="s">
        <v>546</v>
      </c>
      <c r="E119" s="57" t="s">
        <v>759</v>
      </c>
      <c r="F119" s="57" t="str">
        <f t="shared" si="13"/>
        <v>Kiona Benton</v>
      </c>
      <c r="H119" s="57" t="s">
        <v>581</v>
      </c>
      <c r="I119" s="57" t="str">
        <f t="shared" si="17"/>
        <v>Skykomish</v>
      </c>
      <c r="K119" s="66" t="s">
        <v>873</v>
      </c>
      <c r="N119" s="57"/>
    </row>
    <row r="120" spans="2:14" x14ac:dyDescent="0.25">
      <c r="B120" s="67" t="s">
        <v>545</v>
      </c>
      <c r="C120" s="69" t="s">
        <v>544</v>
      </c>
      <c r="E120" s="57" t="s">
        <v>519</v>
      </c>
      <c r="F120" s="57" t="str">
        <f t="shared" si="13"/>
        <v>Kittitas</v>
      </c>
      <c r="H120" s="57" t="s">
        <v>579</v>
      </c>
      <c r="I120" s="57" t="str">
        <f t="shared" si="17"/>
        <v>Bellevue</v>
      </c>
      <c r="K120" s="57" t="s">
        <v>320</v>
      </c>
      <c r="L120" t="str">
        <f t="shared" ref="L120:L156" si="18">VLOOKUP(K120,$B$4:$C$321,2,0)</f>
        <v>Sultan</v>
      </c>
      <c r="N120" s="57"/>
    </row>
    <row r="121" spans="2:14" x14ac:dyDescent="0.25">
      <c r="B121" s="61" t="s">
        <v>543</v>
      </c>
      <c r="C121" s="57" t="s">
        <v>542</v>
      </c>
      <c r="E121" s="67" t="s">
        <v>505</v>
      </c>
      <c r="F121" s="69" t="str">
        <f t="shared" si="13"/>
        <v>Klickitat</v>
      </c>
      <c r="H121" s="57" t="s">
        <v>577</v>
      </c>
      <c r="I121" s="57" t="str">
        <f t="shared" si="17"/>
        <v>Tukwila</v>
      </c>
      <c r="K121" s="57" t="s">
        <v>211</v>
      </c>
      <c r="L121" t="str">
        <f t="shared" si="18"/>
        <v>Nooksack Valley</v>
      </c>
      <c r="N121" s="57"/>
    </row>
    <row r="122" spans="2:14" x14ac:dyDescent="0.25">
      <c r="B122" s="57" t="s">
        <v>541</v>
      </c>
      <c r="C122" s="57" t="s">
        <v>540</v>
      </c>
      <c r="E122" s="61" t="s">
        <v>354</v>
      </c>
      <c r="F122" s="57" t="str">
        <f t="shared" si="13"/>
        <v>La Conner</v>
      </c>
      <c r="H122" s="57" t="s">
        <v>575</v>
      </c>
      <c r="I122" s="57" t="str">
        <f t="shared" si="17"/>
        <v>Riverview</v>
      </c>
      <c r="K122" s="57" t="s">
        <v>382</v>
      </c>
      <c r="L122" t="str">
        <f t="shared" si="18"/>
        <v>Eatonville</v>
      </c>
      <c r="N122" s="57"/>
    </row>
    <row r="123" spans="2:14" x14ac:dyDescent="0.25">
      <c r="B123" s="57" t="s">
        <v>539</v>
      </c>
      <c r="C123" s="57" t="s">
        <v>538</v>
      </c>
      <c r="E123" s="57" t="s">
        <v>719</v>
      </c>
      <c r="F123" s="57" t="str">
        <f t="shared" si="13"/>
        <v>Lacenter</v>
      </c>
      <c r="H123" s="57" t="s">
        <v>573</v>
      </c>
      <c r="I123" s="57" t="str">
        <f t="shared" si="17"/>
        <v>Auburn</v>
      </c>
      <c r="K123" s="57" t="s">
        <v>213</v>
      </c>
      <c r="L123" t="str">
        <f t="shared" si="18"/>
        <v>Meridian</v>
      </c>
      <c r="N123" s="68"/>
    </row>
    <row r="124" spans="2:14" x14ac:dyDescent="0.25">
      <c r="B124" s="57" t="s">
        <v>537</v>
      </c>
      <c r="C124" s="57" t="s">
        <v>536</v>
      </c>
      <c r="E124" s="57" t="s">
        <v>203</v>
      </c>
      <c r="F124" s="57" t="str">
        <f t="shared" si="13"/>
        <v>Lacrosse Joint</v>
      </c>
      <c r="H124" s="57" t="s">
        <v>571</v>
      </c>
      <c r="I124" s="57" t="str">
        <f t="shared" si="17"/>
        <v>Tahoma</v>
      </c>
      <c r="K124" s="57" t="s">
        <v>721</v>
      </c>
      <c r="L124" t="str">
        <f t="shared" si="18"/>
        <v>Hockinson</v>
      </c>
      <c r="N124" s="57"/>
    </row>
    <row r="125" spans="2:14" x14ac:dyDescent="0.25">
      <c r="B125" s="57" t="s">
        <v>535</v>
      </c>
      <c r="C125" s="57" t="s">
        <v>534</v>
      </c>
      <c r="E125" s="57" t="s">
        <v>745</v>
      </c>
      <c r="F125" s="57" t="str">
        <f t="shared" si="13"/>
        <v>Lake Chelan</v>
      </c>
      <c r="H125" s="57" t="s">
        <v>569</v>
      </c>
      <c r="I125" s="57" t="str">
        <f t="shared" si="17"/>
        <v>Snoqualmie Valley</v>
      </c>
      <c r="K125" s="57" t="s">
        <v>304</v>
      </c>
      <c r="L125" t="str">
        <f t="shared" si="18"/>
        <v>Medical Lake</v>
      </c>
      <c r="N125" s="57"/>
    </row>
    <row r="126" spans="2:14" x14ac:dyDescent="0.25">
      <c r="B126" s="57" t="s">
        <v>533</v>
      </c>
      <c r="C126" s="57" t="s">
        <v>532</v>
      </c>
      <c r="E126" s="57" t="s">
        <v>338</v>
      </c>
      <c r="F126" s="57" t="str">
        <f t="shared" si="13"/>
        <v>Lake Stevens</v>
      </c>
      <c r="H126" s="57" t="s">
        <v>567</v>
      </c>
      <c r="I126" s="57" t="str">
        <f t="shared" si="17"/>
        <v>Issaquah</v>
      </c>
      <c r="K126" s="57" t="s">
        <v>647</v>
      </c>
      <c r="L126" t="str">
        <f t="shared" si="18"/>
        <v>Royal</v>
      </c>
      <c r="N126" s="57"/>
    </row>
    <row r="127" spans="2:14" x14ac:dyDescent="0.25">
      <c r="B127" s="62" t="s">
        <v>531</v>
      </c>
      <c r="C127" s="62" t="s">
        <v>530</v>
      </c>
      <c r="E127" s="57" t="s">
        <v>563</v>
      </c>
      <c r="F127" s="57" t="str">
        <f t="shared" si="13"/>
        <v>Lake Washington</v>
      </c>
      <c r="H127" s="57" t="s">
        <v>565</v>
      </c>
      <c r="I127" s="57" t="str">
        <f t="shared" si="17"/>
        <v>Shoreline</v>
      </c>
      <c r="K127" s="57" t="s">
        <v>209</v>
      </c>
      <c r="L127" t="str">
        <f t="shared" si="18"/>
        <v>Mount Baker</v>
      </c>
      <c r="N127" s="65"/>
    </row>
    <row r="128" spans="2:14" x14ac:dyDescent="0.25">
      <c r="B128" s="58" t="s">
        <v>529</v>
      </c>
      <c r="C128" s="57" t="s">
        <v>872</v>
      </c>
      <c r="E128" s="62" t="s">
        <v>322</v>
      </c>
      <c r="F128" s="62" t="str">
        <f t="shared" si="13"/>
        <v>Lakewood</v>
      </c>
      <c r="H128" s="57" t="s">
        <v>563</v>
      </c>
      <c r="I128" s="57" t="str">
        <f t="shared" si="17"/>
        <v>Lake Washington</v>
      </c>
      <c r="K128" s="57" t="s">
        <v>231</v>
      </c>
      <c r="L128" t="str">
        <f t="shared" si="18"/>
        <v>College Place</v>
      </c>
      <c r="N128" s="57"/>
    </row>
    <row r="129" spans="2:14" x14ac:dyDescent="0.25">
      <c r="B129" s="57" t="s">
        <v>527</v>
      </c>
      <c r="C129" s="57" t="s">
        <v>526</v>
      </c>
      <c r="E129" s="58" t="s">
        <v>201</v>
      </c>
      <c r="F129" s="57" t="str">
        <f t="shared" si="13"/>
        <v>Lamont</v>
      </c>
      <c r="H129" s="57" t="s">
        <v>561</v>
      </c>
      <c r="I129" s="57" t="str">
        <f t="shared" si="17"/>
        <v>Kent</v>
      </c>
      <c r="K129" s="57" t="s">
        <v>635</v>
      </c>
      <c r="L129" t="str">
        <f t="shared" si="18"/>
        <v>Hoquiam</v>
      </c>
      <c r="N129" s="57"/>
    </row>
    <row r="130" spans="2:14" x14ac:dyDescent="0.25">
      <c r="B130" s="57" t="s">
        <v>525</v>
      </c>
      <c r="C130" s="57" t="s">
        <v>524</v>
      </c>
      <c r="E130" s="57" t="s">
        <v>292</v>
      </c>
      <c r="F130" s="57" t="str">
        <f t="shared" si="13"/>
        <v>Liberty</v>
      </c>
      <c r="H130" s="57" t="s">
        <v>559</v>
      </c>
      <c r="I130" s="57" t="str">
        <f t="shared" si="17"/>
        <v>Northshore</v>
      </c>
      <c r="K130" s="57" t="s">
        <v>271</v>
      </c>
      <c r="L130" t="str">
        <f t="shared" si="18"/>
        <v>Colville</v>
      </c>
      <c r="N130" s="57"/>
    </row>
    <row r="131" spans="2:14" x14ac:dyDescent="0.25">
      <c r="B131" s="58" t="s">
        <v>523</v>
      </c>
      <c r="C131" s="57" t="s">
        <v>522</v>
      </c>
      <c r="E131" s="57" t="s">
        <v>771</v>
      </c>
      <c r="F131" s="57" t="str">
        <f t="shared" si="13"/>
        <v>Lind</v>
      </c>
      <c r="H131" s="57" t="s">
        <v>557</v>
      </c>
      <c r="I131" s="57" t="str">
        <f t="shared" si="17"/>
        <v>Summit Sierra Charter</v>
      </c>
      <c r="K131" s="57" t="s">
        <v>743</v>
      </c>
      <c r="L131" t="str">
        <f t="shared" si="18"/>
        <v>Cashmere</v>
      </c>
      <c r="N131" s="57"/>
    </row>
    <row r="132" spans="2:14" x14ac:dyDescent="0.25">
      <c r="B132" s="57" t="s">
        <v>521</v>
      </c>
      <c r="C132" s="57" t="s">
        <v>520</v>
      </c>
      <c r="E132" s="58" t="s">
        <v>701</v>
      </c>
      <c r="F132" s="57" t="str">
        <f t="shared" si="13"/>
        <v>Longview</v>
      </c>
      <c r="H132" s="57" t="s">
        <v>555</v>
      </c>
      <c r="I132" s="57" t="str">
        <f t="shared" si="17"/>
        <v>Muckleshoot Tribal</v>
      </c>
      <c r="K132" s="63" t="s">
        <v>719</v>
      </c>
      <c r="L132" t="str">
        <f t="shared" si="18"/>
        <v>Lacenter</v>
      </c>
      <c r="N132" s="57"/>
    </row>
    <row r="133" spans="2:14" x14ac:dyDescent="0.25">
      <c r="B133" s="57" t="s">
        <v>519</v>
      </c>
      <c r="C133" s="57" t="s">
        <v>518</v>
      </c>
      <c r="E133" s="57" t="s">
        <v>269</v>
      </c>
      <c r="F133" s="57" t="str">
        <f t="shared" ref="F133:F196" si="19">VLOOKUP(E133,$B$4:$C$321,2,0)</f>
        <v>Loon Lake</v>
      </c>
      <c r="H133" s="57" t="s">
        <v>553</v>
      </c>
      <c r="I133" s="57" t="str">
        <f t="shared" si="17"/>
        <v>Summit Atlas Charter</v>
      </c>
      <c r="K133" s="57" t="s">
        <v>627</v>
      </c>
      <c r="L133" t="str">
        <f t="shared" si="18"/>
        <v>Elma</v>
      </c>
      <c r="N133" s="57"/>
    </row>
    <row r="134" spans="2:14" x14ac:dyDescent="0.25">
      <c r="B134" s="57" t="s">
        <v>517</v>
      </c>
      <c r="C134" s="57" t="s">
        <v>516</v>
      </c>
      <c r="E134" s="57" t="s">
        <v>366</v>
      </c>
      <c r="F134" s="57" t="str">
        <f t="shared" si="19"/>
        <v>Lopez</v>
      </c>
      <c r="H134" s="57" t="s">
        <v>551</v>
      </c>
      <c r="I134" s="57" t="str">
        <f t="shared" si="17"/>
        <v>Rainier Prep Charter</v>
      </c>
      <c r="K134" s="57" t="s">
        <v>585</v>
      </c>
      <c r="L134" t="str">
        <f t="shared" si="18"/>
        <v>Vashon Island</v>
      </c>
      <c r="N134" s="57"/>
    </row>
    <row r="135" spans="2:14" x14ac:dyDescent="0.25">
      <c r="B135" s="65" t="s">
        <v>515</v>
      </c>
      <c r="C135" s="57" t="s">
        <v>514</v>
      </c>
      <c r="E135" s="57" t="s">
        <v>282</v>
      </c>
      <c r="F135" s="57" t="str">
        <f t="shared" si="19"/>
        <v>Lumen Charter</v>
      </c>
      <c r="H135" s="57" t="s">
        <v>549</v>
      </c>
      <c r="I135" s="57" t="str">
        <f t="shared" si="17"/>
        <v>RVLA Charter</v>
      </c>
      <c r="K135" s="57" t="s">
        <v>155</v>
      </c>
      <c r="L135" t="str">
        <f t="shared" si="18"/>
        <v>Granger</v>
      </c>
      <c r="N135" s="57"/>
    </row>
    <row r="136" spans="2:14" x14ac:dyDescent="0.25">
      <c r="B136" s="57" t="s">
        <v>513</v>
      </c>
      <c r="C136" s="57" t="s">
        <v>512</v>
      </c>
      <c r="E136" s="65" t="s">
        <v>205</v>
      </c>
      <c r="F136" s="57" t="str">
        <f t="shared" si="19"/>
        <v>Lummi Tribal</v>
      </c>
      <c r="H136" s="57" t="s">
        <v>547</v>
      </c>
      <c r="I136" s="57" t="str">
        <f t="shared" si="17"/>
        <v>Impact Puget Sound Charter</v>
      </c>
      <c r="K136" s="57" t="s">
        <v>286</v>
      </c>
      <c r="L136" t="str">
        <f t="shared" si="18"/>
        <v>Riverside</v>
      </c>
      <c r="N136" s="66"/>
    </row>
    <row r="137" spans="2:14" x14ac:dyDescent="0.25">
      <c r="B137" s="57" t="s">
        <v>511</v>
      </c>
      <c r="C137" s="57" t="s">
        <v>510</v>
      </c>
      <c r="E137" s="57" t="s">
        <v>497</v>
      </c>
      <c r="F137" s="57" t="str">
        <f t="shared" si="19"/>
        <v>Lyle</v>
      </c>
      <c r="H137" s="67" t="s">
        <v>545</v>
      </c>
      <c r="I137" s="57" t="str">
        <f t="shared" si="17"/>
        <v>Impact Salish Sea Charter</v>
      </c>
      <c r="K137" s="57" t="s">
        <v>629</v>
      </c>
      <c r="L137" t="str">
        <f t="shared" si="18"/>
        <v>Montesano</v>
      </c>
      <c r="N137" s="57"/>
    </row>
    <row r="138" spans="2:14" x14ac:dyDescent="0.25">
      <c r="B138" s="57" t="s">
        <v>509</v>
      </c>
      <c r="C138" s="57" t="s">
        <v>508</v>
      </c>
      <c r="E138" s="57" t="s">
        <v>215</v>
      </c>
      <c r="F138" s="57" t="str">
        <f t="shared" si="19"/>
        <v>Lynden</v>
      </c>
      <c r="H138" s="61" t="s">
        <v>543</v>
      </c>
      <c r="I138" s="57" t="str">
        <f t="shared" si="17"/>
        <v>Why Not You Charter</v>
      </c>
      <c r="K138" s="57" t="s">
        <v>697</v>
      </c>
      <c r="L138" t="str">
        <f t="shared" si="18"/>
        <v>Castle Rock</v>
      </c>
      <c r="N138" s="57"/>
    </row>
    <row r="139" spans="2:14" x14ac:dyDescent="0.25">
      <c r="B139" s="57" t="s">
        <v>507</v>
      </c>
      <c r="C139" s="57" t="s">
        <v>506</v>
      </c>
      <c r="E139" s="57" t="s">
        <v>165</v>
      </c>
      <c r="F139" s="57" t="str">
        <f t="shared" si="19"/>
        <v>Mabton</v>
      </c>
      <c r="H139" s="60"/>
      <c r="I139" s="59" t="s">
        <v>871</v>
      </c>
      <c r="K139" s="57" t="s">
        <v>394</v>
      </c>
      <c r="L139" t="str">
        <f t="shared" si="18"/>
        <v>Dieringer</v>
      </c>
      <c r="N139" s="57"/>
    </row>
    <row r="140" spans="2:14" x14ac:dyDescent="0.25">
      <c r="B140" s="57" t="s">
        <v>505</v>
      </c>
      <c r="C140" s="57" t="s">
        <v>504</v>
      </c>
      <c r="E140" s="57" t="s">
        <v>681</v>
      </c>
      <c r="F140" s="57" t="str">
        <f t="shared" si="19"/>
        <v>Mansfield</v>
      </c>
      <c r="H140" s="57" t="s">
        <v>541</v>
      </c>
      <c r="I140" s="57" t="str">
        <f t="shared" ref="I140:I146" si="20">VLOOKUP(H140,$B$4:$C$321,2,0)</f>
        <v>Bremerton</v>
      </c>
      <c r="K140" s="58" t="s">
        <v>759</v>
      </c>
      <c r="L140" t="str">
        <f t="shared" si="18"/>
        <v>Kiona Benton</v>
      </c>
      <c r="N140" s="57"/>
    </row>
    <row r="141" spans="2:14" x14ac:dyDescent="0.25">
      <c r="B141" s="57" t="s">
        <v>503</v>
      </c>
      <c r="C141" s="57" t="s">
        <v>502</v>
      </c>
      <c r="E141" s="57" t="s">
        <v>751</v>
      </c>
      <c r="F141" s="57" t="str">
        <f t="shared" si="19"/>
        <v>Manson</v>
      </c>
      <c r="H141" s="57" t="s">
        <v>539</v>
      </c>
      <c r="I141" s="57" t="str">
        <f t="shared" si="20"/>
        <v>Bainbridge</v>
      </c>
      <c r="K141" s="57" t="s">
        <v>306</v>
      </c>
      <c r="L141" t="str">
        <f t="shared" si="18"/>
        <v>Nine Mile Falls</v>
      </c>
      <c r="N141" s="57"/>
    </row>
    <row r="142" spans="2:14" x14ac:dyDescent="0.25">
      <c r="B142" s="57" t="s">
        <v>501</v>
      </c>
      <c r="C142" s="57" t="s">
        <v>500</v>
      </c>
      <c r="E142" s="57" t="s">
        <v>447</v>
      </c>
      <c r="F142" s="57" t="str">
        <f t="shared" si="19"/>
        <v>Mary M Knight</v>
      </c>
      <c r="H142" s="57" t="s">
        <v>537</v>
      </c>
      <c r="I142" s="57" t="str">
        <f t="shared" si="20"/>
        <v>North Kitsap</v>
      </c>
      <c r="K142" s="57" t="s">
        <v>745</v>
      </c>
      <c r="L142" t="str">
        <f t="shared" si="18"/>
        <v>Lake Chelan</v>
      </c>
      <c r="N142" s="57"/>
    </row>
    <row r="143" spans="2:14" x14ac:dyDescent="0.25">
      <c r="B143" s="57" t="s">
        <v>499</v>
      </c>
      <c r="C143" s="57" t="s">
        <v>498</v>
      </c>
      <c r="E143" s="57" t="s">
        <v>261</v>
      </c>
      <c r="F143" s="57" t="str">
        <f t="shared" si="19"/>
        <v>Mary Walker</v>
      </c>
      <c r="H143" s="57" t="s">
        <v>535</v>
      </c>
      <c r="I143" s="57" t="str">
        <f t="shared" si="20"/>
        <v>Central Kitsap</v>
      </c>
      <c r="K143" s="57" t="s">
        <v>241</v>
      </c>
      <c r="L143" t="str">
        <f t="shared" si="18"/>
        <v>Tenino</v>
      </c>
      <c r="N143" s="57"/>
    </row>
    <row r="144" spans="2:14" x14ac:dyDescent="0.25">
      <c r="B144" s="57" t="s">
        <v>497</v>
      </c>
      <c r="C144" s="57" t="s">
        <v>496</v>
      </c>
      <c r="E144" s="57" t="s">
        <v>330</v>
      </c>
      <c r="F144" s="57" t="str">
        <f t="shared" si="19"/>
        <v>Marysville</v>
      </c>
      <c r="H144" s="57" t="s">
        <v>533</v>
      </c>
      <c r="I144" s="57" t="str">
        <f t="shared" si="20"/>
        <v>South Kitsap</v>
      </c>
      <c r="K144" s="63" t="s">
        <v>273</v>
      </c>
      <c r="L144" t="str">
        <f t="shared" si="18"/>
        <v>Valley</v>
      </c>
      <c r="N144" s="57"/>
    </row>
    <row r="145" spans="2:14" x14ac:dyDescent="0.25">
      <c r="B145" s="57" t="s">
        <v>495</v>
      </c>
      <c r="C145" s="57" t="s">
        <v>494</v>
      </c>
      <c r="E145" s="57" t="s">
        <v>631</v>
      </c>
      <c r="F145" s="57" t="str">
        <f t="shared" si="19"/>
        <v>Mc Cleary</v>
      </c>
      <c r="H145" s="62" t="s">
        <v>531</v>
      </c>
      <c r="I145" s="57" t="str">
        <f t="shared" si="20"/>
        <v>Catalyst Charter</v>
      </c>
      <c r="K145" s="57" t="s">
        <v>153</v>
      </c>
      <c r="L145" t="str">
        <f t="shared" si="18"/>
        <v>Zillah</v>
      </c>
      <c r="N145" s="57"/>
    </row>
    <row r="146" spans="2:14" x14ac:dyDescent="0.25">
      <c r="B146" s="57" t="s">
        <v>493</v>
      </c>
      <c r="C146" s="57" t="s">
        <v>492</v>
      </c>
      <c r="E146" s="57" t="s">
        <v>302</v>
      </c>
      <c r="F146" s="57" t="str">
        <f t="shared" si="19"/>
        <v>Mead</v>
      </c>
      <c r="H146" s="58" t="s">
        <v>529</v>
      </c>
      <c r="I146" s="57" t="str">
        <f t="shared" si="20"/>
        <v>Suquamish (Chef Kitsap) Tribal</v>
      </c>
      <c r="K146" s="57" t="s">
        <v>173</v>
      </c>
      <c r="L146" t="str">
        <f t="shared" si="18"/>
        <v>Naches Valley</v>
      </c>
      <c r="N146" s="57"/>
    </row>
    <row r="147" spans="2:14" x14ac:dyDescent="0.25">
      <c r="B147" s="57" t="s">
        <v>491</v>
      </c>
      <c r="C147" s="57" t="s">
        <v>490</v>
      </c>
      <c r="E147" s="57" t="s">
        <v>304</v>
      </c>
      <c r="F147" s="57" t="str">
        <f t="shared" si="19"/>
        <v>Medical Lake</v>
      </c>
      <c r="H147" s="60"/>
      <c r="I147" s="59" t="s">
        <v>518</v>
      </c>
      <c r="K147" s="57" t="s">
        <v>741</v>
      </c>
      <c r="L147" t="str">
        <f t="shared" si="18"/>
        <v>Cascade</v>
      </c>
      <c r="N147" s="57"/>
    </row>
    <row r="148" spans="2:14" x14ac:dyDescent="0.25">
      <c r="B148" s="57" t="s">
        <v>489</v>
      </c>
      <c r="C148" s="57" t="s">
        <v>488</v>
      </c>
      <c r="E148" s="57" t="s">
        <v>589</v>
      </c>
      <c r="F148" s="57" t="str">
        <f t="shared" si="19"/>
        <v>Mercer Island</v>
      </c>
      <c r="H148" s="57" t="s">
        <v>527</v>
      </c>
      <c r="I148" s="57" t="str">
        <f t="shared" ref="I148:I153" si="21">VLOOKUP(H148,$B$4:$C$321,2,0)</f>
        <v>Damman</v>
      </c>
      <c r="K148" s="57" t="s">
        <v>607</v>
      </c>
      <c r="L148" t="str">
        <f t="shared" si="18"/>
        <v>South Whidbey</v>
      </c>
      <c r="N148" s="57"/>
    </row>
    <row r="149" spans="2:14" x14ac:dyDescent="0.25">
      <c r="B149" s="57" t="s">
        <v>487</v>
      </c>
      <c r="C149" s="57" t="s">
        <v>486</v>
      </c>
      <c r="E149" s="57" t="s">
        <v>213</v>
      </c>
      <c r="F149" s="57" t="str">
        <f t="shared" si="19"/>
        <v>Meridian</v>
      </c>
      <c r="H149" s="57" t="s">
        <v>525</v>
      </c>
      <c r="I149" s="57" t="str">
        <f t="shared" si="21"/>
        <v>Easton</v>
      </c>
      <c r="K149" s="57" t="s">
        <v>499</v>
      </c>
      <c r="L149" t="str">
        <f t="shared" si="18"/>
        <v>White Salmon</v>
      </c>
      <c r="N149" s="63"/>
    </row>
    <row r="150" spans="2:14" x14ac:dyDescent="0.25">
      <c r="B150" s="57" t="s">
        <v>485</v>
      </c>
      <c r="C150" s="57" t="s">
        <v>484</v>
      </c>
      <c r="E150" s="57" t="s">
        <v>429</v>
      </c>
      <c r="F150" s="57" t="str">
        <f t="shared" si="19"/>
        <v>Methow Valley</v>
      </c>
      <c r="H150" s="58" t="s">
        <v>523</v>
      </c>
      <c r="I150" s="57" t="str">
        <f t="shared" si="21"/>
        <v>Thorp</v>
      </c>
      <c r="K150" s="57" t="s">
        <v>427</v>
      </c>
      <c r="L150" t="str">
        <f t="shared" si="18"/>
        <v>Tonasket</v>
      </c>
      <c r="N150" s="57"/>
    </row>
    <row r="151" spans="2:14" x14ac:dyDescent="0.25">
      <c r="B151" s="57" t="s">
        <v>483</v>
      </c>
      <c r="C151" s="57" t="s">
        <v>482</v>
      </c>
      <c r="E151" s="57" t="s">
        <v>344</v>
      </c>
      <c r="F151" s="57" t="str">
        <f t="shared" si="19"/>
        <v>Mill A</v>
      </c>
      <c r="H151" s="57" t="s">
        <v>521</v>
      </c>
      <c r="I151" s="57" t="str">
        <f t="shared" si="21"/>
        <v>Ellensburg</v>
      </c>
      <c r="K151" s="57" t="s">
        <v>597</v>
      </c>
      <c r="L151" t="str">
        <f t="shared" si="18"/>
        <v>Port Townsend</v>
      </c>
      <c r="N151" s="57"/>
    </row>
    <row r="152" spans="2:14" x14ac:dyDescent="0.25">
      <c r="B152" s="57" t="s">
        <v>481</v>
      </c>
      <c r="C152" s="57" t="s">
        <v>480</v>
      </c>
      <c r="E152" s="57" t="s">
        <v>326</v>
      </c>
      <c r="F152" s="57" t="str">
        <f t="shared" si="19"/>
        <v>Monroe</v>
      </c>
      <c r="H152" s="57" t="s">
        <v>519</v>
      </c>
      <c r="I152" s="57" t="str">
        <f t="shared" si="21"/>
        <v>Kittitas</v>
      </c>
      <c r="K152" s="57" t="s">
        <v>435</v>
      </c>
      <c r="L152" t="str">
        <f t="shared" si="18"/>
        <v>Okanogan</v>
      </c>
      <c r="N152" s="57"/>
    </row>
    <row r="153" spans="2:14" x14ac:dyDescent="0.25">
      <c r="B153" s="57" t="s">
        <v>479</v>
      </c>
      <c r="C153" s="57" t="s">
        <v>478</v>
      </c>
      <c r="E153" s="57" t="s">
        <v>629</v>
      </c>
      <c r="F153" s="57" t="str">
        <f t="shared" si="19"/>
        <v>Montesano</v>
      </c>
      <c r="H153" s="57" t="s">
        <v>517</v>
      </c>
      <c r="I153" s="57" t="str">
        <f t="shared" si="21"/>
        <v>Cle Elum-Roslyn</v>
      </c>
      <c r="K153" s="57" t="s">
        <v>157</v>
      </c>
      <c r="L153" t="str">
        <f t="shared" si="18"/>
        <v>Highland</v>
      </c>
      <c r="N153" s="57"/>
    </row>
    <row r="154" spans="2:14" x14ac:dyDescent="0.25">
      <c r="B154" s="57" t="s">
        <v>477</v>
      </c>
      <c r="C154" s="57" t="s">
        <v>476</v>
      </c>
      <c r="E154" s="57" t="s">
        <v>489</v>
      </c>
      <c r="F154" s="57" t="str">
        <f t="shared" si="19"/>
        <v>Morton</v>
      </c>
      <c r="H154" s="64"/>
      <c r="I154" s="59" t="s">
        <v>504</v>
      </c>
      <c r="K154" s="57" t="s">
        <v>257</v>
      </c>
      <c r="L154" t="str">
        <f t="shared" si="18"/>
        <v>Kettle Falls</v>
      </c>
      <c r="N154" s="57"/>
    </row>
    <row r="155" spans="2:14" x14ac:dyDescent="0.25">
      <c r="B155" s="57" t="s">
        <v>475</v>
      </c>
      <c r="C155" s="57" t="s">
        <v>474</v>
      </c>
      <c r="E155" s="57" t="s">
        <v>645</v>
      </c>
      <c r="F155" s="57" t="str">
        <f t="shared" si="19"/>
        <v>Moses Lake</v>
      </c>
      <c r="H155" s="65" t="s">
        <v>515</v>
      </c>
      <c r="I155" s="57" t="str">
        <f t="shared" ref="I155:I164" si="22">VLOOKUP(H155,$B$4:$C$321,2,0)</f>
        <v>Wishram</v>
      </c>
      <c r="K155" s="57" t="s">
        <v>695</v>
      </c>
      <c r="L155" t="str">
        <f t="shared" si="18"/>
        <v>Kalama</v>
      </c>
      <c r="N155" s="57"/>
    </row>
    <row r="156" spans="2:14" x14ac:dyDescent="0.25">
      <c r="B156" s="57" t="s">
        <v>473</v>
      </c>
      <c r="C156" s="57" t="s">
        <v>472</v>
      </c>
      <c r="E156" s="57" t="s">
        <v>491</v>
      </c>
      <c r="F156" s="57" t="str">
        <f t="shared" si="19"/>
        <v>Mossyrock</v>
      </c>
      <c r="H156" s="57" t="s">
        <v>513</v>
      </c>
      <c r="I156" s="57" t="str">
        <f t="shared" si="22"/>
        <v>Bickleton</v>
      </c>
      <c r="K156" s="57" t="s">
        <v>423</v>
      </c>
      <c r="L156" t="str">
        <f t="shared" si="18"/>
        <v>Ocean Beach</v>
      </c>
      <c r="N156" s="57"/>
    </row>
    <row r="157" spans="2:14" x14ac:dyDescent="0.25">
      <c r="B157" s="57" t="s">
        <v>471</v>
      </c>
      <c r="C157" s="57" t="s">
        <v>470</v>
      </c>
      <c r="E157" s="57" t="s">
        <v>147</v>
      </c>
      <c r="F157" s="57" t="str">
        <f t="shared" si="19"/>
        <v>Mount Adams</v>
      </c>
      <c r="H157" s="57" t="s">
        <v>511</v>
      </c>
      <c r="I157" s="57" t="str">
        <f t="shared" si="22"/>
        <v>Centerville</v>
      </c>
      <c r="K157" s="66" t="s">
        <v>870</v>
      </c>
      <c r="N157" s="58"/>
    </row>
    <row r="158" spans="2:14" x14ac:dyDescent="0.25">
      <c r="B158" s="57" t="s">
        <v>469</v>
      </c>
      <c r="C158" s="57" t="s">
        <v>468</v>
      </c>
      <c r="E158" s="57" t="s">
        <v>209</v>
      </c>
      <c r="F158" s="57" t="str">
        <f t="shared" si="19"/>
        <v>Mount Baker</v>
      </c>
      <c r="H158" s="57" t="s">
        <v>509</v>
      </c>
      <c r="I158" s="57" t="str">
        <f t="shared" si="22"/>
        <v>Trout Lake</v>
      </c>
      <c r="K158" s="57" t="s">
        <v>609</v>
      </c>
      <c r="L158" t="str">
        <f t="shared" ref="L158:L189" si="23">VLOOKUP(K158,$B$4:$C$321,2,0)</f>
        <v>Coupeville</v>
      </c>
      <c r="N158" s="57"/>
    </row>
    <row r="159" spans="2:14" x14ac:dyDescent="0.25">
      <c r="B159" s="57" t="s">
        <v>467</v>
      </c>
      <c r="C159" s="57" t="s">
        <v>466</v>
      </c>
      <c r="E159" s="57" t="s">
        <v>346</v>
      </c>
      <c r="F159" s="57" t="str">
        <f t="shared" si="19"/>
        <v>Mount Pleasant</v>
      </c>
      <c r="H159" s="57" t="s">
        <v>507</v>
      </c>
      <c r="I159" s="57" t="str">
        <f t="shared" si="22"/>
        <v>Glenwood</v>
      </c>
      <c r="K159" s="57" t="s">
        <v>411</v>
      </c>
      <c r="L159" t="str">
        <f t="shared" si="23"/>
        <v>Newport</v>
      </c>
      <c r="N159" s="57"/>
    </row>
    <row r="160" spans="2:14" x14ac:dyDescent="0.25">
      <c r="B160" s="57" t="s">
        <v>465</v>
      </c>
      <c r="C160" s="57" t="s">
        <v>464</v>
      </c>
      <c r="E160" s="57" t="s">
        <v>350</v>
      </c>
      <c r="F160" s="57" t="str">
        <f t="shared" si="19"/>
        <v>Mt Vernon</v>
      </c>
      <c r="H160" s="57" t="s">
        <v>505</v>
      </c>
      <c r="I160" s="57" t="str">
        <f t="shared" si="22"/>
        <v>Klickitat</v>
      </c>
      <c r="K160" s="57" t="s">
        <v>433</v>
      </c>
      <c r="L160" t="str">
        <f t="shared" si="23"/>
        <v>Brewster</v>
      </c>
      <c r="N160" s="57"/>
    </row>
    <row r="161" spans="2:14" x14ac:dyDescent="0.25">
      <c r="B161" s="57" t="s">
        <v>463</v>
      </c>
      <c r="C161" s="57" t="s">
        <v>462</v>
      </c>
      <c r="E161" s="57" t="s">
        <v>555</v>
      </c>
      <c r="F161" s="57" t="str">
        <f t="shared" si="19"/>
        <v>Muckleshoot Tribal</v>
      </c>
      <c r="H161" s="57" t="s">
        <v>503</v>
      </c>
      <c r="I161" s="57" t="str">
        <f t="shared" si="22"/>
        <v>Roosevelt</v>
      </c>
      <c r="K161" s="57" t="s">
        <v>247</v>
      </c>
      <c r="L161" t="str">
        <f t="shared" si="23"/>
        <v>Rainier</v>
      </c>
      <c r="N161" s="63"/>
    </row>
    <row r="162" spans="2:14" x14ac:dyDescent="0.25">
      <c r="B162" s="57" t="s">
        <v>461</v>
      </c>
      <c r="C162" s="57" t="s">
        <v>460</v>
      </c>
      <c r="E162" s="57" t="s">
        <v>336</v>
      </c>
      <c r="F162" s="57" t="str">
        <f t="shared" si="19"/>
        <v>Mukilteo</v>
      </c>
      <c r="H162" s="57" t="s">
        <v>501</v>
      </c>
      <c r="I162" s="57" t="str">
        <f t="shared" si="22"/>
        <v>Goldendale</v>
      </c>
      <c r="K162" s="57" t="s">
        <v>757</v>
      </c>
      <c r="L162" t="str">
        <f t="shared" si="23"/>
        <v>Finley</v>
      </c>
      <c r="N162" s="57"/>
    </row>
    <row r="163" spans="2:14" x14ac:dyDescent="0.25">
      <c r="B163" s="57" t="s">
        <v>459</v>
      </c>
      <c r="C163" s="57" t="s">
        <v>458</v>
      </c>
      <c r="E163" s="57" t="s">
        <v>173</v>
      </c>
      <c r="F163" s="57" t="str">
        <f t="shared" si="19"/>
        <v>Naches Valley</v>
      </c>
      <c r="H163" s="57" t="s">
        <v>499</v>
      </c>
      <c r="I163" s="57" t="str">
        <f t="shared" si="22"/>
        <v>White Salmon</v>
      </c>
      <c r="K163" s="57" t="s">
        <v>653</v>
      </c>
      <c r="L163" t="str">
        <f t="shared" si="23"/>
        <v>Warden</v>
      </c>
      <c r="N163" s="57"/>
    </row>
    <row r="164" spans="2:14" x14ac:dyDescent="0.25">
      <c r="B164" s="57" t="s">
        <v>457</v>
      </c>
      <c r="C164" s="57" t="s">
        <v>456</v>
      </c>
      <c r="E164" s="57" t="s">
        <v>495</v>
      </c>
      <c r="F164" s="57" t="str">
        <f t="shared" si="19"/>
        <v>Napavine</v>
      </c>
      <c r="H164" s="57" t="s">
        <v>497</v>
      </c>
      <c r="I164" s="57" t="str">
        <f t="shared" si="22"/>
        <v>Lyle</v>
      </c>
      <c r="K164" s="57" t="s">
        <v>147</v>
      </c>
      <c r="L164" t="str">
        <f t="shared" si="23"/>
        <v>Mount Adams</v>
      </c>
      <c r="N164" s="57"/>
    </row>
    <row r="165" spans="2:14" x14ac:dyDescent="0.25">
      <c r="B165" s="57" t="s">
        <v>455</v>
      </c>
      <c r="C165" s="57" t="s">
        <v>454</v>
      </c>
      <c r="E165" s="57" t="s">
        <v>417</v>
      </c>
      <c r="F165" s="57" t="str">
        <f t="shared" si="19"/>
        <v>Naselle Grays Riv</v>
      </c>
      <c r="H165" s="60"/>
      <c r="I165" s="59" t="s">
        <v>869</v>
      </c>
      <c r="K165" s="57" t="s">
        <v>298</v>
      </c>
      <c r="L165" t="str">
        <f t="shared" si="23"/>
        <v>Freeman</v>
      </c>
      <c r="N165" s="57"/>
    </row>
    <row r="166" spans="2:14" x14ac:dyDescent="0.25">
      <c r="B166" s="57" t="s">
        <v>453</v>
      </c>
      <c r="C166" s="57" t="s">
        <v>452</v>
      </c>
      <c r="E166" s="57" t="s">
        <v>439</v>
      </c>
      <c r="F166" s="57" t="str">
        <f t="shared" si="19"/>
        <v>Nespelem</v>
      </c>
      <c r="H166" s="57" t="s">
        <v>495</v>
      </c>
      <c r="I166" s="57" t="str">
        <f t="shared" ref="I166:I178" si="24">VLOOKUP(H166,$B$4:$C$321,2,0)</f>
        <v>Napavine</v>
      </c>
      <c r="K166" s="57" t="s">
        <v>517</v>
      </c>
      <c r="L166" t="str">
        <f t="shared" si="23"/>
        <v>Cle Elum-Roslyn</v>
      </c>
      <c r="N166" s="57"/>
    </row>
    <row r="167" spans="2:14" x14ac:dyDescent="0.25">
      <c r="B167" s="57" t="s">
        <v>451</v>
      </c>
      <c r="C167" s="57" t="s">
        <v>450</v>
      </c>
      <c r="E167" s="57" t="s">
        <v>411</v>
      </c>
      <c r="F167" s="57" t="str">
        <f t="shared" si="19"/>
        <v>Newport</v>
      </c>
      <c r="H167" s="57" t="s">
        <v>493</v>
      </c>
      <c r="I167" s="57" t="str">
        <f t="shared" si="24"/>
        <v>Evaline</v>
      </c>
      <c r="K167" s="57" t="s">
        <v>165</v>
      </c>
      <c r="L167" t="str">
        <f t="shared" si="23"/>
        <v>Mabton</v>
      </c>
      <c r="N167" s="57"/>
    </row>
    <row r="168" spans="2:14" x14ac:dyDescent="0.25">
      <c r="B168" s="57" t="s">
        <v>449</v>
      </c>
      <c r="C168" s="57" t="s">
        <v>448</v>
      </c>
      <c r="E168" s="57" t="s">
        <v>306</v>
      </c>
      <c r="F168" s="57" t="str">
        <f t="shared" si="19"/>
        <v>Nine Mile Falls</v>
      </c>
      <c r="H168" s="57" t="s">
        <v>491</v>
      </c>
      <c r="I168" s="57" t="str">
        <f t="shared" si="24"/>
        <v>Mossyrock</v>
      </c>
      <c r="K168" s="57" t="s">
        <v>479</v>
      </c>
      <c r="L168" t="str">
        <f t="shared" si="23"/>
        <v>Onalaska</v>
      </c>
      <c r="N168" s="57"/>
    </row>
    <row r="169" spans="2:14" x14ac:dyDescent="0.25">
      <c r="B169" s="57" t="s">
        <v>447</v>
      </c>
      <c r="C169" s="57" t="s">
        <v>446</v>
      </c>
      <c r="E169" s="57" t="s">
        <v>211</v>
      </c>
      <c r="F169" s="57" t="str">
        <f t="shared" si="19"/>
        <v>Nooksack Valley</v>
      </c>
      <c r="H169" s="57" t="s">
        <v>489</v>
      </c>
      <c r="I169" s="57" t="str">
        <f t="shared" si="24"/>
        <v>Morton</v>
      </c>
      <c r="K169" s="57" t="s">
        <v>342</v>
      </c>
      <c r="L169" t="str">
        <f t="shared" si="23"/>
        <v>Stevenson-Carson</v>
      </c>
      <c r="N169" s="57"/>
    </row>
    <row r="170" spans="2:14" x14ac:dyDescent="0.25">
      <c r="B170" s="57" t="s">
        <v>445</v>
      </c>
      <c r="C170" s="57" t="s">
        <v>444</v>
      </c>
      <c r="E170" s="57" t="s">
        <v>633</v>
      </c>
      <c r="F170" s="57" t="str">
        <f t="shared" si="19"/>
        <v>North Beach</v>
      </c>
      <c r="H170" s="57" t="s">
        <v>487</v>
      </c>
      <c r="I170" s="57" t="str">
        <f t="shared" si="24"/>
        <v>Adna</v>
      </c>
      <c r="K170" s="57" t="s">
        <v>481</v>
      </c>
      <c r="L170" t="str">
        <f t="shared" si="23"/>
        <v>Toledo</v>
      </c>
      <c r="N170" s="57"/>
    </row>
    <row r="171" spans="2:14" x14ac:dyDescent="0.25">
      <c r="B171" s="57" t="s">
        <v>443</v>
      </c>
      <c r="C171" s="57" t="s">
        <v>442</v>
      </c>
      <c r="E171" s="57" t="s">
        <v>665</v>
      </c>
      <c r="F171" s="57" t="str">
        <f t="shared" si="19"/>
        <v>North Franklin</v>
      </c>
      <c r="H171" s="57" t="s">
        <v>485</v>
      </c>
      <c r="I171" s="57" t="str">
        <f t="shared" si="24"/>
        <v>Winlock</v>
      </c>
      <c r="K171" s="57" t="s">
        <v>495</v>
      </c>
      <c r="L171" t="str">
        <f t="shared" si="23"/>
        <v>Napavine</v>
      </c>
      <c r="N171" s="57"/>
    </row>
    <row r="172" spans="2:14" x14ac:dyDescent="0.25">
      <c r="B172" s="57" t="s">
        <v>441</v>
      </c>
      <c r="C172" s="57" t="s">
        <v>440</v>
      </c>
      <c r="E172" s="57" t="s">
        <v>537</v>
      </c>
      <c r="F172" s="57" t="str">
        <f t="shared" si="19"/>
        <v>North Kitsap</v>
      </c>
      <c r="H172" s="57" t="s">
        <v>483</v>
      </c>
      <c r="I172" s="57" t="str">
        <f t="shared" si="24"/>
        <v>Boistfort</v>
      </c>
      <c r="K172" s="57" t="s">
        <v>368</v>
      </c>
      <c r="L172" t="str">
        <f t="shared" si="23"/>
        <v>Orcas</v>
      </c>
      <c r="N172" s="57"/>
    </row>
    <row r="173" spans="2:14" x14ac:dyDescent="0.25">
      <c r="B173" s="57" t="s">
        <v>439</v>
      </c>
      <c r="C173" s="57" t="s">
        <v>438</v>
      </c>
      <c r="E173" s="57" t="s">
        <v>443</v>
      </c>
      <c r="F173" s="57" t="str">
        <f t="shared" si="19"/>
        <v>North Mason</v>
      </c>
      <c r="H173" s="57" t="s">
        <v>481</v>
      </c>
      <c r="I173" s="57" t="str">
        <f t="shared" si="24"/>
        <v>Toledo</v>
      </c>
      <c r="K173" s="57" t="s">
        <v>364</v>
      </c>
      <c r="L173" t="str">
        <f t="shared" si="23"/>
        <v>San Juan</v>
      </c>
      <c r="N173" s="57"/>
    </row>
    <row r="174" spans="2:14" x14ac:dyDescent="0.25">
      <c r="B174" s="57" t="s">
        <v>437</v>
      </c>
      <c r="C174" s="57" t="s">
        <v>436</v>
      </c>
      <c r="E174" s="57" t="s">
        <v>413</v>
      </c>
      <c r="F174" s="57" t="str">
        <f t="shared" si="19"/>
        <v>North River</v>
      </c>
      <c r="H174" s="57" t="s">
        <v>479</v>
      </c>
      <c r="I174" s="57" t="str">
        <f t="shared" si="24"/>
        <v>Onalaska</v>
      </c>
      <c r="K174" s="57" t="s">
        <v>687</v>
      </c>
      <c r="L174" t="str">
        <f t="shared" si="23"/>
        <v>Bridgeport</v>
      </c>
      <c r="N174" s="57"/>
    </row>
    <row r="175" spans="2:14" x14ac:dyDescent="0.25">
      <c r="B175" s="57" t="s">
        <v>435</v>
      </c>
      <c r="C175" s="57" t="s">
        <v>434</v>
      </c>
      <c r="E175" s="57" t="s">
        <v>253</v>
      </c>
      <c r="F175" s="57" t="str">
        <f t="shared" si="19"/>
        <v>North Thurston</v>
      </c>
      <c r="H175" s="57" t="s">
        <v>477</v>
      </c>
      <c r="I175" s="57" t="str">
        <f t="shared" si="24"/>
        <v>Pe Ell</v>
      </c>
      <c r="K175" s="57" t="s">
        <v>633</v>
      </c>
      <c r="L175" t="str">
        <f t="shared" si="23"/>
        <v>North Beach</v>
      </c>
      <c r="N175" s="66"/>
    </row>
    <row r="176" spans="2:14" x14ac:dyDescent="0.25">
      <c r="B176" s="57" t="s">
        <v>433</v>
      </c>
      <c r="C176" s="57" t="s">
        <v>432</v>
      </c>
      <c r="E176" s="57" t="s">
        <v>259</v>
      </c>
      <c r="F176" s="57" t="str">
        <f t="shared" si="19"/>
        <v>Northport</v>
      </c>
      <c r="H176" s="57" t="s">
        <v>475</v>
      </c>
      <c r="I176" s="57" t="str">
        <f t="shared" si="24"/>
        <v>Chehalis</v>
      </c>
      <c r="K176" s="58" t="s">
        <v>599</v>
      </c>
      <c r="L176" t="str">
        <f t="shared" si="23"/>
        <v>Chimacum</v>
      </c>
      <c r="N176" s="57"/>
    </row>
    <row r="177" spans="2:14" x14ac:dyDescent="0.25">
      <c r="B177" s="57" t="s">
        <v>431</v>
      </c>
      <c r="C177" s="57" t="s">
        <v>430</v>
      </c>
      <c r="E177" s="57" t="s">
        <v>559</v>
      </c>
      <c r="F177" s="57" t="str">
        <f t="shared" si="19"/>
        <v>Northshore</v>
      </c>
      <c r="H177" s="57" t="s">
        <v>473</v>
      </c>
      <c r="I177" s="57" t="str">
        <f t="shared" si="24"/>
        <v>White Pass</v>
      </c>
      <c r="K177" s="57" t="s">
        <v>280</v>
      </c>
      <c r="L177" t="str">
        <f t="shared" si="23"/>
        <v>Pride Prep Charter</v>
      </c>
      <c r="N177" s="57"/>
    </row>
    <row r="178" spans="2:14" x14ac:dyDescent="0.25">
      <c r="B178" s="57" t="s">
        <v>429</v>
      </c>
      <c r="C178" s="57" t="s">
        <v>428</v>
      </c>
      <c r="E178" s="57" t="s">
        <v>611</v>
      </c>
      <c r="F178" s="57" t="str">
        <f t="shared" si="19"/>
        <v>Oak Harbor</v>
      </c>
      <c r="H178" s="57" t="s">
        <v>471</v>
      </c>
      <c r="I178" s="57" t="str">
        <f t="shared" si="24"/>
        <v>Centralia</v>
      </c>
      <c r="K178" s="57" t="s">
        <v>639</v>
      </c>
      <c r="L178" t="str">
        <f t="shared" si="23"/>
        <v>Grand Coulee Dam</v>
      </c>
      <c r="N178" s="57"/>
    </row>
    <row r="179" spans="2:14" x14ac:dyDescent="0.25">
      <c r="B179" s="57" t="s">
        <v>427</v>
      </c>
      <c r="C179" s="57" t="s">
        <v>426</v>
      </c>
      <c r="E179" s="57" t="s">
        <v>179</v>
      </c>
      <c r="F179" s="57" t="str">
        <f t="shared" si="19"/>
        <v>Oakesdale</v>
      </c>
      <c r="H179" s="60"/>
      <c r="I179" s="59" t="s">
        <v>868</v>
      </c>
      <c r="K179" s="57" t="s">
        <v>227</v>
      </c>
      <c r="L179" t="str">
        <f t="shared" si="23"/>
        <v>Columbia (Walla)</v>
      </c>
      <c r="N179" s="57"/>
    </row>
    <row r="180" spans="2:14" x14ac:dyDescent="0.25">
      <c r="B180" s="57" t="s">
        <v>425</v>
      </c>
      <c r="C180" s="57" t="s">
        <v>424</v>
      </c>
      <c r="E180" s="57" t="s">
        <v>613</v>
      </c>
      <c r="F180" s="57" t="str">
        <f t="shared" si="19"/>
        <v>Oakville</v>
      </c>
      <c r="H180" s="57" t="s">
        <v>469</v>
      </c>
      <c r="I180" s="57" t="str">
        <f t="shared" ref="I180:I187" si="25">VLOOKUP(H180,$B$4:$C$321,2,0)</f>
        <v>Sprague</v>
      </c>
      <c r="K180" s="58" t="s">
        <v>277</v>
      </c>
      <c r="L180" t="str">
        <f t="shared" si="23"/>
        <v>Chewelah</v>
      </c>
      <c r="N180" s="57"/>
    </row>
    <row r="181" spans="2:14" x14ac:dyDescent="0.25">
      <c r="B181" s="57" t="s">
        <v>423</v>
      </c>
      <c r="C181" s="57" t="s">
        <v>422</v>
      </c>
      <c r="E181" s="57" t="s">
        <v>423</v>
      </c>
      <c r="F181" s="57" t="str">
        <f t="shared" si="19"/>
        <v>Ocean Beach</v>
      </c>
      <c r="H181" s="57" t="s">
        <v>467</v>
      </c>
      <c r="I181" s="57" t="str">
        <f t="shared" si="25"/>
        <v>Reardan</v>
      </c>
      <c r="K181" s="57" t="s">
        <v>485</v>
      </c>
      <c r="L181" t="str">
        <f t="shared" si="23"/>
        <v>Winlock</v>
      </c>
      <c r="N181" s="57"/>
    </row>
    <row r="182" spans="2:14" x14ac:dyDescent="0.25">
      <c r="B182" s="68" t="s">
        <v>421</v>
      </c>
      <c r="C182" s="62" t="s">
        <v>420</v>
      </c>
      <c r="E182" s="57" t="s">
        <v>615</v>
      </c>
      <c r="F182" s="57" t="str">
        <f t="shared" si="19"/>
        <v>Ocosta</v>
      </c>
      <c r="H182" s="57" t="s">
        <v>465</v>
      </c>
      <c r="I182" s="57" t="str">
        <f t="shared" si="25"/>
        <v>Almira</v>
      </c>
      <c r="K182" s="57" t="s">
        <v>467</v>
      </c>
      <c r="L182" t="str">
        <f t="shared" si="23"/>
        <v>Reardan</v>
      </c>
      <c r="N182" s="57"/>
    </row>
    <row r="183" spans="2:14" x14ac:dyDescent="0.25">
      <c r="B183" s="57" t="s">
        <v>419</v>
      </c>
      <c r="C183" s="57" t="s">
        <v>418</v>
      </c>
      <c r="E183" s="68" t="s">
        <v>461</v>
      </c>
      <c r="F183" s="62" t="str">
        <f t="shared" si="19"/>
        <v>Odessa</v>
      </c>
      <c r="H183" s="57" t="s">
        <v>463</v>
      </c>
      <c r="I183" s="57" t="str">
        <f t="shared" si="25"/>
        <v>Creston</v>
      </c>
      <c r="K183" s="57" t="s">
        <v>429</v>
      </c>
      <c r="L183" t="str">
        <f t="shared" si="23"/>
        <v>Methow Valley</v>
      </c>
      <c r="N183" s="57"/>
    </row>
    <row r="184" spans="2:14" x14ac:dyDescent="0.25">
      <c r="B184" s="57" t="s">
        <v>417</v>
      </c>
      <c r="C184" s="57" t="s">
        <v>416</v>
      </c>
      <c r="E184" s="57" t="s">
        <v>435</v>
      </c>
      <c r="F184" s="57" t="str">
        <f t="shared" si="19"/>
        <v>Okanogan</v>
      </c>
      <c r="H184" s="57" t="s">
        <v>461</v>
      </c>
      <c r="I184" s="57" t="str">
        <f t="shared" si="25"/>
        <v>Odessa</v>
      </c>
      <c r="K184" s="57" t="s">
        <v>445</v>
      </c>
      <c r="L184" t="str">
        <f t="shared" si="23"/>
        <v>Pioneer</v>
      </c>
      <c r="N184" s="57"/>
    </row>
    <row r="185" spans="2:14" x14ac:dyDescent="0.25">
      <c r="B185" s="57" t="s">
        <v>415</v>
      </c>
      <c r="C185" s="57" t="s">
        <v>414</v>
      </c>
      <c r="E185" s="57" t="s">
        <v>249</v>
      </c>
      <c r="F185" s="57" t="str">
        <f t="shared" si="19"/>
        <v>Olympia</v>
      </c>
      <c r="H185" s="57" t="s">
        <v>459</v>
      </c>
      <c r="I185" s="57" t="str">
        <f t="shared" si="25"/>
        <v>Wilbur</v>
      </c>
      <c r="K185" s="57" t="s">
        <v>699</v>
      </c>
      <c r="L185" t="str">
        <f t="shared" si="23"/>
        <v>Toutle Lake</v>
      </c>
      <c r="N185" s="57"/>
    </row>
    <row r="186" spans="2:14" x14ac:dyDescent="0.25">
      <c r="B186" s="57" t="s">
        <v>413</v>
      </c>
      <c r="C186" s="57" t="s">
        <v>412</v>
      </c>
      <c r="E186" s="57" t="s">
        <v>437</v>
      </c>
      <c r="F186" s="57" t="str">
        <f t="shared" si="19"/>
        <v>Omak</v>
      </c>
      <c r="H186" s="57" t="s">
        <v>457</v>
      </c>
      <c r="I186" s="57" t="str">
        <f t="shared" si="25"/>
        <v>Harrington</v>
      </c>
      <c r="K186" s="57" t="s">
        <v>601</v>
      </c>
      <c r="L186" t="str">
        <f t="shared" si="23"/>
        <v>Quilcene</v>
      </c>
      <c r="N186" s="57"/>
    </row>
    <row r="187" spans="2:14" x14ac:dyDescent="0.25">
      <c r="B187" s="57" t="s">
        <v>411</v>
      </c>
      <c r="C187" s="57" t="s">
        <v>410</v>
      </c>
      <c r="E187" s="57" t="s">
        <v>479</v>
      </c>
      <c r="F187" s="57" t="str">
        <f t="shared" si="19"/>
        <v>Onalaska</v>
      </c>
      <c r="H187" s="57" t="s">
        <v>455</v>
      </c>
      <c r="I187" s="57" t="str">
        <f t="shared" si="25"/>
        <v>Davenport</v>
      </c>
      <c r="K187" s="57" t="s">
        <v>751</v>
      </c>
      <c r="L187" t="str">
        <f t="shared" si="23"/>
        <v>Manson</v>
      </c>
      <c r="N187" s="57"/>
    </row>
    <row r="188" spans="2:14" x14ac:dyDescent="0.25">
      <c r="B188" s="57" t="s">
        <v>409</v>
      </c>
      <c r="C188" s="57" t="s">
        <v>408</v>
      </c>
      <c r="E188" s="57" t="s">
        <v>279</v>
      </c>
      <c r="F188" s="57" t="str">
        <f t="shared" si="19"/>
        <v>Onion Creek</v>
      </c>
      <c r="H188" s="64"/>
      <c r="I188" s="59" t="s">
        <v>867</v>
      </c>
      <c r="K188" s="57" t="s">
        <v>765</v>
      </c>
      <c r="L188" t="str">
        <f t="shared" si="23"/>
        <v>Asotin-Anatone</v>
      </c>
      <c r="N188" s="57"/>
    </row>
    <row r="189" spans="2:14" x14ac:dyDescent="0.25">
      <c r="B189" s="57" t="s">
        <v>407</v>
      </c>
      <c r="C189" s="57" t="s">
        <v>406</v>
      </c>
      <c r="E189" s="57" t="s">
        <v>368</v>
      </c>
      <c r="F189" s="57" t="str">
        <f t="shared" si="19"/>
        <v>Orcas</v>
      </c>
      <c r="H189" s="57" t="s">
        <v>453</v>
      </c>
      <c r="I189" s="57" t="str">
        <f t="shared" ref="I189:I195" si="26">VLOOKUP(H189,$B$4:$C$321,2,0)</f>
        <v>Southside</v>
      </c>
      <c r="K189" s="57" t="s">
        <v>519</v>
      </c>
      <c r="L189" t="str">
        <f t="shared" si="23"/>
        <v>Kittitas</v>
      </c>
      <c r="N189" s="57"/>
    </row>
    <row r="190" spans="2:14" x14ac:dyDescent="0.25">
      <c r="B190" s="57" t="s">
        <v>405</v>
      </c>
      <c r="C190" s="57" t="s">
        <v>404</v>
      </c>
      <c r="E190" s="57" t="s">
        <v>310</v>
      </c>
      <c r="F190" s="57" t="str">
        <f t="shared" si="19"/>
        <v>Orchard Prairie</v>
      </c>
      <c r="H190" s="57" t="s">
        <v>451</v>
      </c>
      <c r="I190" s="57" t="str">
        <f t="shared" si="26"/>
        <v>Grapeview</v>
      </c>
      <c r="K190" s="57" t="s">
        <v>245</v>
      </c>
      <c r="L190" t="str">
        <f t="shared" ref="L190:L206" si="27">VLOOKUP(K190,$B$4:$C$321,2,0)</f>
        <v>Griffin</v>
      </c>
      <c r="N190" s="57"/>
    </row>
    <row r="191" spans="2:14" x14ac:dyDescent="0.25">
      <c r="B191" s="57" t="s">
        <v>403</v>
      </c>
      <c r="C191" s="57" t="s">
        <v>142</v>
      </c>
      <c r="E191" s="57" t="s">
        <v>673</v>
      </c>
      <c r="F191" s="57" t="str">
        <f t="shared" si="19"/>
        <v>Orient</v>
      </c>
      <c r="H191" s="57" t="s">
        <v>449</v>
      </c>
      <c r="I191" s="57" t="str">
        <f t="shared" si="26"/>
        <v>Shelton</v>
      </c>
      <c r="K191" s="57" t="s">
        <v>354</v>
      </c>
      <c r="L191" t="str">
        <f t="shared" si="27"/>
        <v>La Conner</v>
      </c>
      <c r="N191" s="57"/>
    </row>
    <row r="192" spans="2:14" x14ac:dyDescent="0.25">
      <c r="B192" s="57" t="s">
        <v>402</v>
      </c>
      <c r="C192" s="57" t="s">
        <v>401</v>
      </c>
      <c r="E192" s="57" t="s">
        <v>689</v>
      </c>
      <c r="F192" s="57" t="str">
        <f t="shared" si="19"/>
        <v>Orondo</v>
      </c>
      <c r="H192" s="57" t="s">
        <v>447</v>
      </c>
      <c r="I192" s="57" t="str">
        <f t="shared" si="26"/>
        <v>Mary M Knight</v>
      </c>
      <c r="K192" s="57" t="s">
        <v>615</v>
      </c>
      <c r="L192" t="str">
        <f t="shared" si="27"/>
        <v>Ocosta</v>
      </c>
      <c r="N192" s="57"/>
    </row>
    <row r="193" spans="2:14" x14ac:dyDescent="0.25">
      <c r="B193" s="57" t="s">
        <v>400</v>
      </c>
      <c r="C193" s="57" t="s">
        <v>399</v>
      </c>
      <c r="E193" s="57" t="s">
        <v>425</v>
      </c>
      <c r="F193" s="57" t="str">
        <f t="shared" si="19"/>
        <v>Oroville</v>
      </c>
      <c r="H193" s="57" t="s">
        <v>445</v>
      </c>
      <c r="I193" s="57" t="str">
        <f t="shared" si="26"/>
        <v>Pioneer</v>
      </c>
      <c r="K193" s="57" t="s">
        <v>284</v>
      </c>
      <c r="L193" t="str">
        <f t="shared" si="27"/>
        <v>Spokane Int'l Charter</v>
      </c>
      <c r="N193" s="57"/>
    </row>
    <row r="194" spans="2:14" x14ac:dyDescent="0.25">
      <c r="B194" s="57" t="s">
        <v>398</v>
      </c>
      <c r="C194" s="57" t="s">
        <v>397</v>
      </c>
      <c r="E194" s="57" t="s">
        <v>392</v>
      </c>
      <c r="F194" s="57" t="str">
        <f t="shared" si="19"/>
        <v>Orting</v>
      </c>
      <c r="H194" s="57" t="s">
        <v>443</v>
      </c>
      <c r="I194" s="57" t="str">
        <f t="shared" si="26"/>
        <v>North Mason</v>
      </c>
      <c r="K194" s="57" t="s">
        <v>487</v>
      </c>
      <c r="L194" t="str">
        <f t="shared" si="27"/>
        <v>Adna</v>
      </c>
      <c r="N194" s="58"/>
    </row>
    <row r="195" spans="2:14" x14ac:dyDescent="0.25">
      <c r="B195" s="57" t="s">
        <v>396</v>
      </c>
      <c r="C195" s="57" t="s">
        <v>395</v>
      </c>
      <c r="E195" s="57" t="s">
        <v>773</v>
      </c>
      <c r="F195" s="57" t="str">
        <f t="shared" si="19"/>
        <v>Othello</v>
      </c>
      <c r="H195" s="57" t="s">
        <v>441</v>
      </c>
      <c r="I195" s="57" t="str">
        <f t="shared" si="26"/>
        <v>Hood Canal</v>
      </c>
      <c r="K195" s="57" t="s">
        <v>419</v>
      </c>
      <c r="L195" t="str">
        <f t="shared" si="27"/>
        <v>South Bend</v>
      </c>
      <c r="N195" s="57"/>
    </row>
    <row r="196" spans="2:14" x14ac:dyDescent="0.25">
      <c r="B196" s="57" t="s">
        <v>394</v>
      </c>
      <c r="C196" s="57" t="s">
        <v>393</v>
      </c>
      <c r="E196" s="57" t="s">
        <v>685</v>
      </c>
      <c r="F196" s="57" t="str">
        <f t="shared" si="19"/>
        <v>Palisades</v>
      </c>
      <c r="H196" s="60"/>
      <c r="I196" s="59" t="s">
        <v>434</v>
      </c>
      <c r="K196" s="57" t="s">
        <v>175</v>
      </c>
      <c r="L196" t="str">
        <f t="shared" si="27"/>
        <v>Union Gap</v>
      </c>
      <c r="N196" s="57"/>
    </row>
    <row r="197" spans="2:14" x14ac:dyDescent="0.25">
      <c r="B197" s="57" t="s">
        <v>392</v>
      </c>
      <c r="C197" s="57" t="s">
        <v>391</v>
      </c>
      <c r="E197" s="57" t="s">
        <v>193</v>
      </c>
      <c r="F197" s="57" t="str">
        <f t="shared" ref="F197:F260" si="28">VLOOKUP(E197,$B$4:$C$321,2,0)</f>
        <v>Palouse</v>
      </c>
      <c r="H197" s="57" t="s">
        <v>439</v>
      </c>
      <c r="I197" s="57" t="str">
        <f t="shared" ref="I197:I204" si="29">VLOOKUP(H197,$B$4:$C$321,2,0)</f>
        <v>Nespelem</v>
      </c>
      <c r="K197" s="57" t="s">
        <v>491</v>
      </c>
      <c r="L197" t="str">
        <f t="shared" si="27"/>
        <v>Mossyrock</v>
      </c>
      <c r="N197" s="57"/>
    </row>
    <row r="198" spans="2:14" x14ac:dyDescent="0.25">
      <c r="B198" s="57" t="s">
        <v>390</v>
      </c>
      <c r="C198" s="57" t="s">
        <v>389</v>
      </c>
      <c r="E198" s="57" t="s">
        <v>667</v>
      </c>
      <c r="F198" s="57" t="str">
        <f t="shared" si="28"/>
        <v>Pasco</v>
      </c>
      <c r="H198" s="57" t="s">
        <v>437</v>
      </c>
      <c r="I198" s="57" t="str">
        <f t="shared" si="29"/>
        <v>Omak</v>
      </c>
      <c r="K198" s="57" t="s">
        <v>555</v>
      </c>
      <c r="L198" t="str">
        <f t="shared" si="27"/>
        <v>Muckleshoot Tribal</v>
      </c>
      <c r="N198" s="58"/>
    </row>
    <row r="199" spans="2:14" x14ac:dyDescent="0.25">
      <c r="B199" s="57" t="s">
        <v>388</v>
      </c>
      <c r="C199" s="57" t="s">
        <v>387</v>
      </c>
      <c r="E199" s="57" t="s">
        <v>431</v>
      </c>
      <c r="F199" s="57" t="str">
        <f t="shared" si="28"/>
        <v>Pateros</v>
      </c>
      <c r="H199" s="57" t="s">
        <v>435</v>
      </c>
      <c r="I199" s="57" t="str">
        <f t="shared" si="29"/>
        <v>Okanogan</v>
      </c>
      <c r="K199" s="57" t="s">
        <v>376</v>
      </c>
      <c r="L199" t="str">
        <f t="shared" si="27"/>
        <v>Chief Leschi Tribal</v>
      </c>
      <c r="N199" s="57"/>
    </row>
    <row r="200" spans="2:14" x14ac:dyDescent="0.25">
      <c r="B200" s="57" t="s">
        <v>386</v>
      </c>
      <c r="C200" s="57" t="s">
        <v>385</v>
      </c>
      <c r="E200" s="57" t="s">
        <v>761</v>
      </c>
      <c r="F200" s="57" t="str">
        <f t="shared" si="28"/>
        <v>Paterson</v>
      </c>
      <c r="H200" s="57" t="s">
        <v>433</v>
      </c>
      <c r="I200" s="57" t="str">
        <f t="shared" si="29"/>
        <v>Brewster</v>
      </c>
      <c r="K200" s="57" t="s">
        <v>649</v>
      </c>
      <c r="L200" t="str">
        <f t="shared" si="27"/>
        <v>Soap Lake</v>
      </c>
      <c r="N200" s="57"/>
    </row>
    <row r="201" spans="2:14" x14ac:dyDescent="0.25">
      <c r="B201" s="57" t="s">
        <v>384</v>
      </c>
      <c r="C201" s="57" t="s">
        <v>383</v>
      </c>
      <c r="E201" s="57" t="s">
        <v>477</v>
      </c>
      <c r="F201" s="57" t="str">
        <f t="shared" si="28"/>
        <v>Pe Ell</v>
      </c>
      <c r="H201" s="57" t="s">
        <v>431</v>
      </c>
      <c r="I201" s="57" t="str">
        <f t="shared" si="29"/>
        <v>Pateros</v>
      </c>
      <c r="K201" s="57" t="s">
        <v>455</v>
      </c>
      <c r="L201" t="str">
        <f t="shared" si="27"/>
        <v>Davenport</v>
      </c>
      <c r="N201" s="57"/>
    </row>
    <row r="202" spans="2:14" x14ac:dyDescent="0.25">
      <c r="B202" s="57" t="s">
        <v>382</v>
      </c>
      <c r="C202" s="57" t="s">
        <v>381</v>
      </c>
      <c r="E202" s="57" t="s">
        <v>388</v>
      </c>
      <c r="F202" s="57" t="str">
        <f t="shared" si="28"/>
        <v>Peninsula</v>
      </c>
      <c r="H202" s="57" t="s">
        <v>429</v>
      </c>
      <c r="I202" s="57" t="str">
        <f t="shared" si="29"/>
        <v>Methow Valley</v>
      </c>
      <c r="K202" s="57" t="s">
        <v>292</v>
      </c>
      <c r="L202" t="str">
        <f t="shared" si="27"/>
        <v>Liberty</v>
      </c>
      <c r="N202" s="57"/>
    </row>
    <row r="203" spans="2:14" x14ac:dyDescent="0.25">
      <c r="B203" s="57" t="s">
        <v>380</v>
      </c>
      <c r="C203" s="57" t="s">
        <v>379</v>
      </c>
      <c r="E203" s="57" t="s">
        <v>737</v>
      </c>
      <c r="F203" s="57" t="str">
        <f t="shared" si="28"/>
        <v>Pinnacle Prep Charter</v>
      </c>
      <c r="H203" s="57" t="s">
        <v>427</v>
      </c>
      <c r="I203" s="57" t="str">
        <f t="shared" si="29"/>
        <v>Tonasket</v>
      </c>
      <c r="K203" s="68" t="s">
        <v>421</v>
      </c>
      <c r="L203" t="str">
        <f t="shared" si="27"/>
        <v>Raymond</v>
      </c>
      <c r="N203" s="57"/>
    </row>
    <row r="204" spans="2:14" x14ac:dyDescent="0.25">
      <c r="B204" s="57" t="s">
        <v>378</v>
      </c>
      <c r="C204" s="57" t="s">
        <v>377</v>
      </c>
      <c r="E204" s="57" t="s">
        <v>445</v>
      </c>
      <c r="F204" s="57" t="str">
        <f t="shared" si="28"/>
        <v>Pioneer</v>
      </c>
      <c r="H204" s="57" t="s">
        <v>425</v>
      </c>
      <c r="I204" s="57" t="str">
        <f t="shared" si="29"/>
        <v>Oroville</v>
      </c>
      <c r="K204" s="57" t="s">
        <v>425</v>
      </c>
      <c r="L204" t="str">
        <f t="shared" si="27"/>
        <v>Oroville</v>
      </c>
      <c r="N204" s="57"/>
    </row>
    <row r="205" spans="2:14" x14ac:dyDescent="0.25">
      <c r="B205" s="57" t="s">
        <v>376</v>
      </c>
      <c r="C205" s="57" t="s">
        <v>375</v>
      </c>
      <c r="E205" s="57" t="s">
        <v>659</v>
      </c>
      <c r="F205" s="57" t="str">
        <f t="shared" si="28"/>
        <v>Pomeroy</v>
      </c>
      <c r="H205" s="60"/>
      <c r="I205" s="59" t="s">
        <v>866</v>
      </c>
      <c r="K205" s="57" t="s">
        <v>195</v>
      </c>
      <c r="L205" t="str">
        <f t="shared" si="27"/>
        <v>Colfax</v>
      </c>
      <c r="N205" s="57"/>
    </row>
    <row r="206" spans="2:14" x14ac:dyDescent="0.25">
      <c r="B206" s="61" t="s">
        <v>374</v>
      </c>
      <c r="C206" s="57" t="s">
        <v>373</v>
      </c>
      <c r="E206" s="57" t="s">
        <v>735</v>
      </c>
      <c r="F206" s="57" t="str">
        <f t="shared" si="28"/>
        <v>Port Angeles</v>
      </c>
      <c r="H206" s="57" t="s">
        <v>423</v>
      </c>
      <c r="I206" s="57" t="str">
        <f t="shared" ref="I206:I211" si="30">VLOOKUP(H206,$B$4:$C$321,2,0)</f>
        <v>Ocean Beach</v>
      </c>
      <c r="K206" s="57" t="s">
        <v>729</v>
      </c>
      <c r="L206" t="str">
        <f t="shared" si="27"/>
        <v>Cape Flattery</v>
      </c>
      <c r="N206" s="57"/>
    </row>
    <row r="207" spans="2:14" x14ac:dyDescent="0.25">
      <c r="B207" s="57" t="s">
        <v>372</v>
      </c>
      <c r="C207" s="57" t="s">
        <v>371</v>
      </c>
      <c r="E207" s="61" t="s">
        <v>597</v>
      </c>
      <c r="F207" s="57" t="str">
        <f t="shared" si="28"/>
        <v>Port Townsend</v>
      </c>
      <c r="H207" s="68" t="s">
        <v>421</v>
      </c>
      <c r="I207" s="57" t="str">
        <f t="shared" si="30"/>
        <v>Raymond</v>
      </c>
      <c r="K207" s="66" t="s">
        <v>865</v>
      </c>
      <c r="N207" s="57"/>
    </row>
    <row r="208" spans="2:14" x14ac:dyDescent="0.25">
      <c r="B208" s="57" t="s">
        <v>370</v>
      </c>
      <c r="C208" s="57" t="s">
        <v>369</v>
      </c>
      <c r="E208" s="57" t="s">
        <v>223</v>
      </c>
      <c r="F208" s="57" t="str">
        <f t="shared" si="28"/>
        <v>Prescott</v>
      </c>
      <c r="H208" s="57" t="s">
        <v>419</v>
      </c>
      <c r="I208" s="57" t="str">
        <f t="shared" si="30"/>
        <v>South Bend</v>
      </c>
      <c r="K208" s="57" t="s">
        <v>362</v>
      </c>
      <c r="L208" t="str">
        <f t="shared" ref="L208:L239" si="31">VLOOKUP(K208,$B$4:$C$321,2,0)</f>
        <v>Concrete</v>
      </c>
      <c r="N208" s="57"/>
    </row>
    <row r="209" spans="2:14" x14ac:dyDescent="0.25">
      <c r="B209" s="57" t="s">
        <v>368</v>
      </c>
      <c r="C209" s="57" t="s">
        <v>367</v>
      </c>
      <c r="E209" s="57" t="s">
        <v>280</v>
      </c>
      <c r="F209" s="57" t="str">
        <f t="shared" si="28"/>
        <v>Pride Prep Charter</v>
      </c>
      <c r="H209" s="57" t="s">
        <v>417</v>
      </c>
      <c r="I209" s="57" t="str">
        <f t="shared" si="30"/>
        <v>Naselle Grays Riv</v>
      </c>
      <c r="K209" s="57" t="s">
        <v>237</v>
      </c>
      <c r="L209" t="str">
        <f t="shared" si="31"/>
        <v>Wahkiakum</v>
      </c>
      <c r="N209" s="57"/>
    </row>
    <row r="210" spans="2:14" x14ac:dyDescent="0.25">
      <c r="B210" s="57" t="s">
        <v>366</v>
      </c>
      <c r="C210" s="57" t="s">
        <v>365</v>
      </c>
      <c r="E210" s="57" t="s">
        <v>755</v>
      </c>
      <c r="F210" s="57" t="str">
        <f t="shared" si="28"/>
        <v>Prosser</v>
      </c>
      <c r="H210" s="57" t="s">
        <v>415</v>
      </c>
      <c r="I210" s="57" t="str">
        <f t="shared" si="30"/>
        <v>Willapa Valley</v>
      </c>
      <c r="K210" s="57" t="s">
        <v>553</v>
      </c>
      <c r="L210" t="str">
        <f t="shared" si="31"/>
        <v>Summit Atlas Charter</v>
      </c>
      <c r="N210" s="57"/>
    </row>
    <row r="211" spans="2:14" x14ac:dyDescent="0.25">
      <c r="B211" s="57" t="s">
        <v>364</v>
      </c>
      <c r="C211" s="57" t="s">
        <v>363</v>
      </c>
      <c r="E211" s="57" t="s">
        <v>197</v>
      </c>
      <c r="F211" s="57" t="str">
        <f t="shared" si="28"/>
        <v>Pullman</v>
      </c>
      <c r="H211" s="57" t="s">
        <v>413</v>
      </c>
      <c r="I211" s="57" t="str">
        <f t="shared" si="30"/>
        <v>North River</v>
      </c>
      <c r="K211" s="57" t="s">
        <v>352</v>
      </c>
      <c r="L211" t="str">
        <f t="shared" si="31"/>
        <v>Conway</v>
      </c>
      <c r="N211" s="57"/>
    </row>
    <row r="212" spans="2:14" x14ac:dyDescent="0.25">
      <c r="B212" s="57" t="s">
        <v>362</v>
      </c>
      <c r="C212" s="57" t="s">
        <v>361</v>
      </c>
      <c r="E212" s="57" t="s">
        <v>177</v>
      </c>
      <c r="F212" s="57" t="str">
        <f t="shared" si="28"/>
        <v>Pullman Mont Charter</v>
      </c>
      <c r="H212" s="64"/>
      <c r="I212" s="59" t="s">
        <v>864</v>
      </c>
      <c r="K212" s="57" t="s">
        <v>275</v>
      </c>
      <c r="L212" t="str">
        <f t="shared" si="31"/>
        <v>Wellpinit</v>
      </c>
      <c r="N212" s="57"/>
    </row>
    <row r="213" spans="2:14" x14ac:dyDescent="0.25">
      <c r="B213" s="57" t="s">
        <v>360</v>
      </c>
      <c r="C213" s="57" t="s">
        <v>359</v>
      </c>
      <c r="E213" s="57" t="s">
        <v>403</v>
      </c>
      <c r="F213" s="57" t="str">
        <f t="shared" si="28"/>
        <v>Puyallup</v>
      </c>
      <c r="H213" s="57" t="s">
        <v>411</v>
      </c>
      <c r="I213" s="57" t="str">
        <f>VLOOKUP(H213,$B$4:$C$321,2,0)</f>
        <v>Newport</v>
      </c>
      <c r="K213" s="57" t="s">
        <v>261</v>
      </c>
      <c r="L213" t="str">
        <f t="shared" si="31"/>
        <v>Mary Walker</v>
      </c>
      <c r="N213" s="57"/>
    </row>
    <row r="214" spans="2:14" x14ac:dyDescent="0.25">
      <c r="B214" s="57" t="s">
        <v>358</v>
      </c>
      <c r="C214" s="57" t="s">
        <v>357</v>
      </c>
      <c r="E214" s="57" t="s">
        <v>605</v>
      </c>
      <c r="F214" s="57" t="str">
        <f t="shared" si="28"/>
        <v>Queets-Clearwater</v>
      </c>
      <c r="H214" s="57" t="s">
        <v>409</v>
      </c>
      <c r="I214" s="57" t="str">
        <f>VLOOKUP(H214,$B$4:$C$321,2,0)</f>
        <v>Cusick</v>
      </c>
      <c r="K214" s="57" t="s">
        <v>205</v>
      </c>
      <c r="L214" t="str">
        <f t="shared" si="31"/>
        <v>Lummi Tribal</v>
      </c>
      <c r="N214" s="57"/>
    </row>
    <row r="215" spans="2:14" x14ac:dyDescent="0.25">
      <c r="B215" s="57" t="s">
        <v>356</v>
      </c>
      <c r="C215" s="57" t="s">
        <v>355</v>
      </c>
      <c r="E215" s="57" t="s">
        <v>601</v>
      </c>
      <c r="F215" s="57" t="str">
        <f t="shared" si="28"/>
        <v>Quilcene</v>
      </c>
      <c r="H215" s="57" t="s">
        <v>407</v>
      </c>
      <c r="I215" s="57" t="str">
        <f>VLOOKUP(H215,$B$4:$C$321,2,0)</f>
        <v>Selkirk</v>
      </c>
      <c r="K215" s="57" t="s">
        <v>547</v>
      </c>
      <c r="L215" t="str">
        <f t="shared" si="31"/>
        <v>Impact Puget Sound Charter</v>
      </c>
      <c r="N215" s="57"/>
    </row>
    <row r="216" spans="2:14" x14ac:dyDescent="0.25">
      <c r="B216" s="57" t="s">
        <v>354</v>
      </c>
      <c r="C216" s="57" t="s">
        <v>353</v>
      </c>
      <c r="E216" s="57" t="s">
        <v>725</v>
      </c>
      <c r="F216" s="57" t="str">
        <f t="shared" si="28"/>
        <v>Quileute Tribal</v>
      </c>
      <c r="H216" s="60"/>
      <c r="I216" s="59" t="s">
        <v>863</v>
      </c>
      <c r="K216" s="57" t="s">
        <v>318</v>
      </c>
      <c r="L216" t="str">
        <f t="shared" si="31"/>
        <v>Darrington</v>
      </c>
      <c r="N216" s="57"/>
    </row>
    <row r="217" spans="2:14" x14ac:dyDescent="0.25">
      <c r="B217" s="57" t="s">
        <v>352</v>
      </c>
      <c r="C217" s="57" t="s">
        <v>351</v>
      </c>
      <c r="E217" s="57" t="s">
        <v>727</v>
      </c>
      <c r="F217" s="57" t="str">
        <f t="shared" si="28"/>
        <v>Quillayute Valley</v>
      </c>
      <c r="H217" s="57" t="s">
        <v>405</v>
      </c>
      <c r="I217" s="57" t="str">
        <f t="shared" ref="I217:I234" si="32">VLOOKUP(H217,$B$4:$C$321,2,0)</f>
        <v>Steilacoom Hist.</v>
      </c>
      <c r="K217" s="58" t="s">
        <v>705</v>
      </c>
      <c r="L217" t="str">
        <f t="shared" si="31"/>
        <v>Dayton</v>
      </c>
      <c r="N217" s="57"/>
    </row>
    <row r="218" spans="2:14" x14ac:dyDescent="0.25">
      <c r="B218" s="57" t="s">
        <v>350</v>
      </c>
      <c r="C218" s="57" t="s">
        <v>349</v>
      </c>
      <c r="E218" s="57" t="s">
        <v>623</v>
      </c>
      <c r="F218" s="57" t="str">
        <f t="shared" si="28"/>
        <v>Quinault</v>
      </c>
      <c r="H218" s="57" t="s">
        <v>403</v>
      </c>
      <c r="I218" s="57" t="str">
        <f t="shared" si="32"/>
        <v>Puyallup</v>
      </c>
      <c r="K218" s="57" t="s">
        <v>557</v>
      </c>
      <c r="L218" t="str">
        <f t="shared" si="31"/>
        <v>Summit Sierra Charter</v>
      </c>
      <c r="N218" s="57"/>
    </row>
    <row r="219" spans="2:14" x14ac:dyDescent="0.25">
      <c r="B219" s="57" t="s">
        <v>348</v>
      </c>
      <c r="C219" s="57" t="s">
        <v>347</v>
      </c>
      <c r="E219" s="57" t="s">
        <v>655</v>
      </c>
      <c r="F219" s="57" t="str">
        <f t="shared" si="28"/>
        <v>Quincy</v>
      </c>
      <c r="H219" s="57" t="s">
        <v>402</v>
      </c>
      <c r="I219" s="57" t="str">
        <f t="shared" si="32"/>
        <v>Tacoma</v>
      </c>
      <c r="K219" s="57" t="s">
        <v>669</v>
      </c>
      <c r="L219" t="str">
        <f t="shared" si="31"/>
        <v>Republic</v>
      </c>
      <c r="N219" s="57"/>
    </row>
    <row r="220" spans="2:14" x14ac:dyDescent="0.25">
      <c r="B220" s="57" t="s">
        <v>346</v>
      </c>
      <c r="C220" s="57" t="s">
        <v>345</v>
      </c>
      <c r="E220" s="57" t="s">
        <v>247</v>
      </c>
      <c r="F220" s="57" t="str">
        <f t="shared" si="28"/>
        <v>Rainier</v>
      </c>
      <c r="H220" s="57" t="s">
        <v>400</v>
      </c>
      <c r="I220" s="57" t="str">
        <f t="shared" si="32"/>
        <v>Carbonado</v>
      </c>
      <c r="K220" s="57" t="s">
        <v>417</v>
      </c>
      <c r="L220" t="str">
        <f t="shared" si="31"/>
        <v>Naselle Grays Riv</v>
      </c>
      <c r="N220" s="57"/>
    </row>
    <row r="221" spans="2:14" x14ac:dyDescent="0.25">
      <c r="B221" s="57" t="s">
        <v>344</v>
      </c>
      <c r="C221" s="57" t="s">
        <v>343</v>
      </c>
      <c r="E221" s="57" t="s">
        <v>551</v>
      </c>
      <c r="F221" s="57" t="str">
        <f t="shared" si="28"/>
        <v>Rainier Prep Charter</v>
      </c>
      <c r="H221" s="57" t="s">
        <v>398</v>
      </c>
      <c r="I221" s="57" t="str">
        <f t="shared" si="32"/>
        <v>University Place</v>
      </c>
      <c r="K221" s="57" t="s">
        <v>415</v>
      </c>
      <c r="L221" t="str">
        <f t="shared" si="31"/>
        <v>Willapa Valley</v>
      </c>
      <c r="N221" s="68"/>
    </row>
    <row r="222" spans="2:14" x14ac:dyDescent="0.25">
      <c r="B222" s="57" t="s">
        <v>342</v>
      </c>
      <c r="C222" s="57" t="s">
        <v>341</v>
      </c>
      <c r="E222" s="57" t="s">
        <v>421</v>
      </c>
      <c r="F222" s="57" t="str">
        <f t="shared" si="28"/>
        <v>Raymond</v>
      </c>
      <c r="H222" s="57" t="s">
        <v>396</v>
      </c>
      <c r="I222" s="57" t="str">
        <f t="shared" si="32"/>
        <v>Sumner</v>
      </c>
      <c r="K222" s="57" t="s">
        <v>551</v>
      </c>
      <c r="L222" t="str">
        <f t="shared" si="31"/>
        <v>Rainier Prep Charter</v>
      </c>
      <c r="N222" s="57"/>
    </row>
    <row r="223" spans="2:14" x14ac:dyDescent="0.25">
      <c r="B223" s="57" t="s">
        <v>340</v>
      </c>
      <c r="C223" s="57" t="s">
        <v>339</v>
      </c>
      <c r="E223" s="57" t="s">
        <v>467</v>
      </c>
      <c r="F223" s="57" t="str">
        <f t="shared" si="28"/>
        <v>Reardan</v>
      </c>
      <c r="H223" s="57" t="s">
        <v>394</v>
      </c>
      <c r="I223" s="57" t="str">
        <f t="shared" si="32"/>
        <v>Dieringer</v>
      </c>
      <c r="K223" s="57" t="s">
        <v>473</v>
      </c>
      <c r="L223" t="str">
        <f t="shared" si="31"/>
        <v>White Pass</v>
      </c>
      <c r="N223" s="57"/>
    </row>
    <row r="224" spans="2:14" x14ac:dyDescent="0.25">
      <c r="B224" s="58" t="s">
        <v>338</v>
      </c>
      <c r="C224" s="57" t="s">
        <v>337</v>
      </c>
      <c r="E224" s="57" t="s">
        <v>583</v>
      </c>
      <c r="F224" s="57" t="str">
        <f t="shared" si="28"/>
        <v>Renton</v>
      </c>
      <c r="H224" s="57" t="s">
        <v>392</v>
      </c>
      <c r="I224" s="57" t="str">
        <f t="shared" si="32"/>
        <v>Orting</v>
      </c>
      <c r="K224" s="57" t="s">
        <v>769</v>
      </c>
      <c r="L224" t="str">
        <f t="shared" si="31"/>
        <v>Ritzville</v>
      </c>
      <c r="N224" s="57"/>
    </row>
    <row r="225" spans="2:14" x14ac:dyDescent="0.25">
      <c r="B225" s="57" t="s">
        <v>336</v>
      </c>
      <c r="C225" s="57" t="s">
        <v>335</v>
      </c>
      <c r="E225" s="58" t="s">
        <v>669</v>
      </c>
      <c r="F225" s="57" t="str">
        <f t="shared" si="28"/>
        <v>Republic</v>
      </c>
      <c r="H225" s="57" t="s">
        <v>390</v>
      </c>
      <c r="I225" s="57" t="str">
        <f t="shared" si="32"/>
        <v>Clover Park</v>
      </c>
      <c r="K225" s="57" t="s">
        <v>733</v>
      </c>
      <c r="L225" t="str">
        <f t="shared" si="31"/>
        <v>Crescent</v>
      </c>
      <c r="N225" s="57"/>
    </row>
    <row r="226" spans="2:14" x14ac:dyDescent="0.25">
      <c r="B226" s="57" t="s">
        <v>334</v>
      </c>
      <c r="C226" s="57" t="s">
        <v>333</v>
      </c>
      <c r="E226" s="57" t="s">
        <v>753</v>
      </c>
      <c r="F226" s="57" t="str">
        <f t="shared" si="28"/>
        <v>Richland</v>
      </c>
      <c r="H226" s="57" t="s">
        <v>388</v>
      </c>
      <c r="I226" s="57" t="str">
        <f t="shared" si="32"/>
        <v>Peninsula</v>
      </c>
      <c r="K226" s="57" t="s">
        <v>489</v>
      </c>
      <c r="L226" t="str">
        <f t="shared" si="31"/>
        <v>Morton</v>
      </c>
      <c r="N226" s="66"/>
    </row>
    <row r="227" spans="2:14" x14ac:dyDescent="0.25">
      <c r="B227" s="57" t="s">
        <v>332</v>
      </c>
      <c r="C227" s="57" t="s">
        <v>331</v>
      </c>
      <c r="E227" s="57" t="s">
        <v>707</v>
      </c>
      <c r="F227" s="57" t="str">
        <f t="shared" si="28"/>
        <v>Ridgefield</v>
      </c>
      <c r="H227" s="57" t="s">
        <v>386</v>
      </c>
      <c r="I227" s="57" t="str">
        <f t="shared" si="32"/>
        <v>Franklin Pierce</v>
      </c>
      <c r="K227" s="57" t="s">
        <v>659</v>
      </c>
      <c r="L227" t="str">
        <f t="shared" si="31"/>
        <v>Pomeroy</v>
      </c>
      <c r="N227" s="57"/>
    </row>
    <row r="228" spans="2:14" x14ac:dyDescent="0.25">
      <c r="B228" s="57" t="s">
        <v>330</v>
      </c>
      <c r="C228" s="57" t="s">
        <v>329</v>
      </c>
      <c r="E228" s="57" t="s">
        <v>769</v>
      </c>
      <c r="F228" s="57" t="str">
        <f t="shared" si="28"/>
        <v>Ritzville</v>
      </c>
      <c r="H228" s="57" t="s">
        <v>384</v>
      </c>
      <c r="I228" s="57" t="str">
        <f t="shared" si="32"/>
        <v>Bethel</v>
      </c>
      <c r="K228" s="57" t="s">
        <v>747</v>
      </c>
      <c r="L228" t="str">
        <f t="shared" si="31"/>
        <v>Entiat</v>
      </c>
      <c r="N228" s="57"/>
    </row>
    <row r="229" spans="2:14" x14ac:dyDescent="0.25">
      <c r="B229" s="57" t="s">
        <v>328</v>
      </c>
      <c r="C229" s="57" t="s">
        <v>327</v>
      </c>
      <c r="E229" s="57" t="s">
        <v>286</v>
      </c>
      <c r="F229" s="57" t="str">
        <f t="shared" si="28"/>
        <v>Riverside</v>
      </c>
      <c r="H229" s="57" t="s">
        <v>382</v>
      </c>
      <c r="I229" s="57" t="str">
        <f t="shared" si="32"/>
        <v>Eatonville</v>
      </c>
      <c r="K229" s="57" t="s">
        <v>431</v>
      </c>
      <c r="L229" t="str">
        <f t="shared" si="31"/>
        <v>Pateros</v>
      </c>
      <c r="N229" s="57"/>
    </row>
    <row r="230" spans="2:14" x14ac:dyDescent="0.25">
      <c r="B230" s="57" t="s">
        <v>326</v>
      </c>
      <c r="C230" s="57" t="s">
        <v>325</v>
      </c>
      <c r="E230" s="57" t="s">
        <v>575</v>
      </c>
      <c r="F230" s="57" t="str">
        <f t="shared" si="28"/>
        <v>Riverview</v>
      </c>
      <c r="H230" s="57" t="s">
        <v>380</v>
      </c>
      <c r="I230" s="57" t="str">
        <f t="shared" si="32"/>
        <v>White River</v>
      </c>
      <c r="K230" s="57" t="s">
        <v>441</v>
      </c>
      <c r="L230" t="str">
        <f t="shared" si="31"/>
        <v>Hood Canal</v>
      </c>
      <c r="N230" s="57"/>
    </row>
    <row r="231" spans="2:14" x14ac:dyDescent="0.25">
      <c r="B231" s="57" t="s">
        <v>324</v>
      </c>
      <c r="C231" s="57" t="s">
        <v>323</v>
      </c>
      <c r="E231" s="57" t="s">
        <v>243</v>
      </c>
      <c r="F231" s="57" t="str">
        <f t="shared" si="28"/>
        <v>Rochester</v>
      </c>
      <c r="H231" s="57" t="s">
        <v>378</v>
      </c>
      <c r="I231" s="57" t="str">
        <f t="shared" si="32"/>
        <v>Fife</v>
      </c>
      <c r="K231" s="57" t="s">
        <v>631</v>
      </c>
      <c r="L231" t="str">
        <f t="shared" si="31"/>
        <v>Mc Cleary</v>
      </c>
      <c r="N231" s="57"/>
    </row>
    <row r="232" spans="2:14" x14ac:dyDescent="0.25">
      <c r="B232" s="57" t="s">
        <v>322</v>
      </c>
      <c r="C232" s="57" t="s">
        <v>321</v>
      </c>
      <c r="E232" s="57" t="s">
        <v>503</v>
      </c>
      <c r="F232" s="57" t="str">
        <f t="shared" si="28"/>
        <v>Roosevelt</v>
      </c>
      <c r="H232" s="57" t="s">
        <v>376</v>
      </c>
      <c r="I232" s="57" t="str">
        <f t="shared" si="32"/>
        <v>Chief Leschi Tribal</v>
      </c>
      <c r="K232" s="57" t="s">
        <v>613</v>
      </c>
      <c r="L232" t="str">
        <f t="shared" si="31"/>
        <v>Oakville</v>
      </c>
      <c r="N232" s="57"/>
    </row>
    <row r="233" spans="2:14" x14ac:dyDescent="0.25">
      <c r="B233" s="57" t="s">
        <v>320</v>
      </c>
      <c r="C233" s="57" t="s">
        <v>319</v>
      </c>
      <c r="E233" s="57" t="s">
        <v>183</v>
      </c>
      <c r="F233" s="57" t="str">
        <f t="shared" si="28"/>
        <v>Rosalia</v>
      </c>
      <c r="H233" s="61" t="s">
        <v>374</v>
      </c>
      <c r="I233" s="57" t="str">
        <f t="shared" si="32"/>
        <v>Impact Comm Bay Charter</v>
      </c>
      <c r="K233" s="57" t="s">
        <v>675</v>
      </c>
      <c r="L233" t="str">
        <f t="shared" si="31"/>
        <v>Curlew</v>
      </c>
      <c r="N233" s="57"/>
    </row>
    <row r="234" spans="2:14" x14ac:dyDescent="0.25">
      <c r="B234" s="57" t="s">
        <v>318</v>
      </c>
      <c r="C234" s="57" t="s">
        <v>317</v>
      </c>
      <c r="E234" s="57" t="s">
        <v>647</v>
      </c>
      <c r="F234" s="57" t="str">
        <f t="shared" si="28"/>
        <v>Royal</v>
      </c>
      <c r="H234" s="57" t="s">
        <v>372</v>
      </c>
      <c r="I234" s="57" t="str">
        <f t="shared" si="32"/>
        <v>Summit Olympus Charter</v>
      </c>
      <c r="K234" s="57" t="s">
        <v>409</v>
      </c>
      <c r="L234" t="str">
        <f t="shared" si="31"/>
        <v>Cusick</v>
      </c>
      <c r="N234" s="57"/>
    </row>
    <row r="235" spans="2:14" x14ac:dyDescent="0.25">
      <c r="B235" s="57" t="s">
        <v>316</v>
      </c>
      <c r="C235" s="57" t="s">
        <v>315</v>
      </c>
      <c r="E235" s="57" t="s">
        <v>549</v>
      </c>
      <c r="F235" s="57" t="str">
        <f t="shared" si="28"/>
        <v>RVLA Charter</v>
      </c>
      <c r="H235" s="60"/>
      <c r="I235" s="59" t="s">
        <v>363</v>
      </c>
      <c r="K235" s="57" t="s">
        <v>679</v>
      </c>
      <c r="L235" t="str">
        <f t="shared" si="31"/>
        <v>Waterville</v>
      </c>
      <c r="N235" s="57"/>
    </row>
    <row r="236" spans="2:14" x14ac:dyDescent="0.25">
      <c r="B236" s="57" t="s">
        <v>314</v>
      </c>
      <c r="C236" s="57" t="s">
        <v>313</v>
      </c>
      <c r="E236" s="57" t="s">
        <v>364</v>
      </c>
      <c r="F236" s="57" t="str">
        <f t="shared" si="28"/>
        <v>San Juan</v>
      </c>
      <c r="H236" s="57" t="s">
        <v>370</v>
      </c>
      <c r="I236" s="57" t="str">
        <f>VLOOKUP(H236,$B$4:$C$321,2,0)</f>
        <v>Shaw</v>
      </c>
      <c r="K236" s="57" t="s">
        <v>259</v>
      </c>
      <c r="L236" t="str">
        <f t="shared" si="31"/>
        <v>Northport</v>
      </c>
      <c r="N236" s="58"/>
    </row>
    <row r="237" spans="2:14" x14ac:dyDescent="0.25">
      <c r="B237" s="68" t="s">
        <v>312</v>
      </c>
      <c r="C237" s="62" t="s">
        <v>311</v>
      </c>
      <c r="E237" s="57" t="s">
        <v>619</v>
      </c>
      <c r="F237" s="57" t="str">
        <f t="shared" si="28"/>
        <v>Satsop</v>
      </c>
      <c r="H237" s="57" t="s">
        <v>368</v>
      </c>
      <c r="I237" s="57" t="str">
        <f>VLOOKUP(H237,$B$4:$C$321,2,0)</f>
        <v>Orcas</v>
      </c>
      <c r="K237" s="57" t="s">
        <v>269</v>
      </c>
      <c r="L237" t="str">
        <f t="shared" si="31"/>
        <v>Loon Lake</v>
      </c>
      <c r="N237" s="57"/>
    </row>
    <row r="238" spans="2:14" x14ac:dyDescent="0.25">
      <c r="B238" s="57" t="s">
        <v>310</v>
      </c>
      <c r="C238" s="57" t="s">
        <v>309</v>
      </c>
      <c r="E238" s="68" t="s">
        <v>595</v>
      </c>
      <c r="F238" s="62" t="str">
        <f t="shared" si="28"/>
        <v>Seattle</v>
      </c>
      <c r="H238" s="57" t="s">
        <v>366</v>
      </c>
      <c r="I238" s="57" t="str">
        <f>VLOOKUP(H238,$B$4:$C$321,2,0)</f>
        <v>Lopez</v>
      </c>
      <c r="K238" s="57" t="s">
        <v>477</v>
      </c>
      <c r="L238" t="str">
        <f t="shared" si="31"/>
        <v>Pe Ell</v>
      </c>
      <c r="N238" s="57"/>
    </row>
    <row r="239" spans="2:14" x14ac:dyDescent="0.25">
      <c r="B239" s="57" t="s">
        <v>308</v>
      </c>
      <c r="C239" s="57" t="s">
        <v>307</v>
      </c>
      <c r="E239" s="57" t="s">
        <v>358</v>
      </c>
      <c r="F239" s="57" t="str">
        <f t="shared" si="28"/>
        <v>Sedro Woolley</v>
      </c>
      <c r="H239" s="57" t="s">
        <v>364</v>
      </c>
      <c r="I239" s="57" t="str">
        <f>VLOOKUP(H239,$B$4:$C$321,2,0)</f>
        <v>San Juan</v>
      </c>
      <c r="K239" s="57" t="s">
        <v>223</v>
      </c>
      <c r="L239" t="str">
        <f t="shared" si="31"/>
        <v>Prescott</v>
      </c>
      <c r="N239" s="57"/>
    </row>
    <row r="240" spans="2:14" x14ac:dyDescent="0.25">
      <c r="B240" s="57" t="s">
        <v>306</v>
      </c>
      <c r="C240" s="57" t="s">
        <v>305</v>
      </c>
      <c r="E240" s="57" t="s">
        <v>167</v>
      </c>
      <c r="F240" s="57" t="str">
        <f t="shared" si="28"/>
        <v>Selah</v>
      </c>
      <c r="H240" s="64"/>
      <c r="I240" s="59" t="s">
        <v>862</v>
      </c>
      <c r="K240" s="57" t="s">
        <v>225</v>
      </c>
      <c r="L240" t="str">
        <f t="shared" ref="L240:L271" si="33">VLOOKUP(K240,$B$4:$C$321,2,0)</f>
        <v>Waitsburg</v>
      </c>
      <c r="N240" s="57"/>
    </row>
    <row r="241" spans="2:14" x14ac:dyDescent="0.25">
      <c r="B241" s="57" t="s">
        <v>304</v>
      </c>
      <c r="C241" s="57" t="s">
        <v>303</v>
      </c>
      <c r="E241" s="57" t="s">
        <v>407</v>
      </c>
      <c r="F241" s="57" t="str">
        <f t="shared" si="28"/>
        <v>Selkirk</v>
      </c>
      <c r="H241" s="57" t="s">
        <v>362</v>
      </c>
      <c r="I241" s="57" t="str">
        <f t="shared" ref="I241:I247" si="34">VLOOKUP(H241,$B$4:$C$321,2,0)</f>
        <v>Concrete</v>
      </c>
      <c r="K241" s="57" t="s">
        <v>407</v>
      </c>
      <c r="L241" t="str">
        <f t="shared" si="33"/>
        <v>Selkirk</v>
      </c>
      <c r="N241" s="57"/>
    </row>
    <row r="242" spans="2:14" x14ac:dyDescent="0.25">
      <c r="B242" s="57" t="s">
        <v>302</v>
      </c>
      <c r="C242" s="57" t="s">
        <v>301</v>
      </c>
      <c r="E242" s="57" t="s">
        <v>731</v>
      </c>
      <c r="F242" s="57" t="str">
        <f t="shared" si="28"/>
        <v>Sequim</v>
      </c>
      <c r="H242" s="57" t="s">
        <v>360</v>
      </c>
      <c r="I242" s="57" t="str">
        <f t="shared" si="34"/>
        <v>Burlington Edison</v>
      </c>
      <c r="K242" s="57" t="s">
        <v>366</v>
      </c>
      <c r="L242" t="str">
        <f t="shared" si="33"/>
        <v>Lopez</v>
      </c>
      <c r="N242" s="57"/>
    </row>
    <row r="243" spans="2:14" x14ac:dyDescent="0.25">
      <c r="B243" s="57" t="s">
        <v>300</v>
      </c>
      <c r="C243" s="57" t="s">
        <v>299</v>
      </c>
      <c r="E243" s="57" t="s">
        <v>370</v>
      </c>
      <c r="F243" s="57" t="str">
        <f t="shared" si="28"/>
        <v>Shaw</v>
      </c>
      <c r="H243" s="57" t="s">
        <v>358</v>
      </c>
      <c r="I243" s="57" t="str">
        <f t="shared" si="34"/>
        <v>Sedro Woolley</v>
      </c>
      <c r="K243" s="57" t="s">
        <v>459</v>
      </c>
      <c r="L243" t="str">
        <f t="shared" si="33"/>
        <v>Wilbur</v>
      </c>
      <c r="N243" s="57"/>
    </row>
    <row r="244" spans="2:14" x14ac:dyDescent="0.25">
      <c r="B244" s="57" t="s">
        <v>298</v>
      </c>
      <c r="C244" s="57" t="s">
        <v>297</v>
      </c>
      <c r="E244" s="57" t="s">
        <v>449</v>
      </c>
      <c r="F244" s="57" t="str">
        <f t="shared" si="28"/>
        <v>Shelton</v>
      </c>
      <c r="H244" s="57" t="s">
        <v>356</v>
      </c>
      <c r="I244" s="57" t="str">
        <f t="shared" si="34"/>
        <v>Anacortes</v>
      </c>
      <c r="K244" s="58" t="s">
        <v>523</v>
      </c>
      <c r="L244" t="str">
        <f t="shared" si="33"/>
        <v>Thorp</v>
      </c>
      <c r="N244" s="57"/>
    </row>
    <row r="245" spans="2:14" x14ac:dyDescent="0.25">
      <c r="B245" s="57" t="s">
        <v>296</v>
      </c>
      <c r="C245" s="57" t="s">
        <v>295</v>
      </c>
      <c r="E245" s="57" t="s">
        <v>565</v>
      </c>
      <c r="F245" s="57" t="str">
        <f t="shared" si="28"/>
        <v>Shoreline</v>
      </c>
      <c r="H245" s="57" t="s">
        <v>354</v>
      </c>
      <c r="I245" s="57" t="str">
        <f t="shared" si="34"/>
        <v>La Conner</v>
      </c>
      <c r="K245" s="57" t="s">
        <v>671</v>
      </c>
      <c r="L245" t="str">
        <f t="shared" si="33"/>
        <v>Inchelium</v>
      </c>
      <c r="N245" s="57"/>
    </row>
    <row r="246" spans="2:14" x14ac:dyDescent="0.25">
      <c r="B246" s="57" t="s">
        <v>294</v>
      </c>
      <c r="C246" s="57" t="s">
        <v>293</v>
      </c>
      <c r="E246" s="57" t="s">
        <v>348</v>
      </c>
      <c r="F246" s="57" t="str">
        <f t="shared" si="28"/>
        <v>Skamania</v>
      </c>
      <c r="H246" s="57" t="s">
        <v>352</v>
      </c>
      <c r="I246" s="57" t="str">
        <f t="shared" si="34"/>
        <v>Conway</v>
      </c>
      <c r="K246" s="57" t="s">
        <v>229</v>
      </c>
      <c r="L246" t="str">
        <f t="shared" si="33"/>
        <v>Touchet</v>
      </c>
      <c r="N246" s="57"/>
    </row>
    <row r="247" spans="2:14" x14ac:dyDescent="0.25">
      <c r="B247" s="57" t="s">
        <v>292</v>
      </c>
      <c r="C247" s="57" t="s">
        <v>291</v>
      </c>
      <c r="E247" s="57" t="s">
        <v>581</v>
      </c>
      <c r="F247" s="57" t="str">
        <f t="shared" si="28"/>
        <v>Skykomish</v>
      </c>
      <c r="H247" s="57" t="s">
        <v>350</v>
      </c>
      <c r="I247" s="57" t="str">
        <f t="shared" si="34"/>
        <v>Mt Vernon</v>
      </c>
      <c r="K247" s="57" t="s">
        <v>461</v>
      </c>
      <c r="L247" t="str">
        <f t="shared" si="33"/>
        <v>Odessa</v>
      </c>
      <c r="N247" s="57"/>
    </row>
    <row r="248" spans="2:14" x14ac:dyDescent="0.25">
      <c r="B248" s="57" t="s">
        <v>290</v>
      </c>
      <c r="C248" s="57" t="s">
        <v>289</v>
      </c>
      <c r="E248" s="57" t="s">
        <v>324</v>
      </c>
      <c r="F248" s="57" t="str">
        <f t="shared" si="28"/>
        <v>Snohomish</v>
      </c>
      <c r="H248" s="60"/>
      <c r="I248" s="59" t="s">
        <v>347</v>
      </c>
      <c r="K248" s="57" t="s">
        <v>497</v>
      </c>
      <c r="L248" t="str">
        <f t="shared" si="33"/>
        <v>Lyle</v>
      </c>
      <c r="N248" s="57"/>
    </row>
    <row r="249" spans="2:14" x14ac:dyDescent="0.25">
      <c r="B249" s="68" t="s">
        <v>288</v>
      </c>
      <c r="C249" s="57" t="s">
        <v>287</v>
      </c>
      <c r="E249" s="57" t="s">
        <v>569</v>
      </c>
      <c r="F249" s="57" t="str">
        <f t="shared" si="28"/>
        <v>Snoqualmie Valley</v>
      </c>
      <c r="H249" s="57" t="s">
        <v>348</v>
      </c>
      <c r="I249" s="57" t="str">
        <f>VLOOKUP(H249,$B$4:$C$321,2,0)</f>
        <v>Skamania</v>
      </c>
      <c r="K249" s="57" t="s">
        <v>651</v>
      </c>
      <c r="L249" t="str">
        <f t="shared" si="33"/>
        <v>Coulee/Hartline</v>
      </c>
      <c r="N249" s="57"/>
    </row>
    <row r="250" spans="2:14" x14ac:dyDescent="0.25">
      <c r="B250" s="57" t="s">
        <v>286</v>
      </c>
      <c r="C250" s="57" t="s">
        <v>285</v>
      </c>
      <c r="E250" s="68" t="s">
        <v>649</v>
      </c>
      <c r="F250" s="57" t="str">
        <f t="shared" si="28"/>
        <v>Soap Lake</v>
      </c>
      <c r="H250" s="57" t="s">
        <v>346</v>
      </c>
      <c r="I250" s="57" t="str">
        <f>VLOOKUP(H250,$B$4:$C$321,2,0)</f>
        <v>Mount Pleasant</v>
      </c>
      <c r="K250" s="57" t="s">
        <v>453</v>
      </c>
      <c r="L250" t="str">
        <f t="shared" si="33"/>
        <v>Southside</v>
      </c>
      <c r="N250" s="57"/>
    </row>
    <row r="251" spans="2:14" x14ac:dyDescent="0.25">
      <c r="B251" s="57" t="s">
        <v>284</v>
      </c>
      <c r="C251" s="57" t="s">
        <v>283</v>
      </c>
      <c r="E251" s="57" t="s">
        <v>419</v>
      </c>
      <c r="F251" s="57" t="str">
        <f t="shared" si="28"/>
        <v>South Bend</v>
      </c>
      <c r="H251" s="57" t="s">
        <v>344</v>
      </c>
      <c r="I251" s="57" t="str">
        <f>VLOOKUP(H251,$B$4:$C$321,2,0)</f>
        <v>Mill A</v>
      </c>
      <c r="K251" s="57" t="s">
        <v>771</v>
      </c>
      <c r="L251" t="str">
        <f t="shared" si="33"/>
        <v>Lind</v>
      </c>
      <c r="N251" s="57"/>
    </row>
    <row r="252" spans="2:14" x14ac:dyDescent="0.25">
      <c r="B252" s="62" t="s">
        <v>282</v>
      </c>
      <c r="C252" s="62" t="s">
        <v>281</v>
      </c>
      <c r="E252" s="57" t="s">
        <v>533</v>
      </c>
      <c r="F252" s="57" t="str">
        <f t="shared" si="28"/>
        <v>South Kitsap</v>
      </c>
      <c r="H252" s="57" t="s">
        <v>342</v>
      </c>
      <c r="I252" s="57" t="str">
        <f>VLOOKUP(H252,$B$4:$C$321,2,0)</f>
        <v>Stevenson-Carson</v>
      </c>
      <c r="K252" s="57" t="s">
        <v>372</v>
      </c>
      <c r="L252" t="str">
        <f t="shared" si="33"/>
        <v>Summit Olympus Charter</v>
      </c>
      <c r="N252" s="57"/>
    </row>
    <row r="253" spans="2:14" x14ac:dyDescent="0.25">
      <c r="B253" s="57" t="s">
        <v>280</v>
      </c>
      <c r="C253" s="57" t="s">
        <v>143</v>
      </c>
      <c r="E253" s="62" t="s">
        <v>607</v>
      </c>
      <c r="F253" s="62" t="str">
        <f t="shared" si="28"/>
        <v>South Whidbey</v>
      </c>
      <c r="H253" s="60"/>
      <c r="I253" s="59" t="s">
        <v>323</v>
      </c>
      <c r="K253" s="57" t="s">
        <v>451</v>
      </c>
      <c r="L253" t="str">
        <f t="shared" si="33"/>
        <v>Grapeview</v>
      </c>
      <c r="N253" s="57"/>
    </row>
    <row r="254" spans="2:14" x14ac:dyDescent="0.25">
      <c r="B254" s="57" t="s">
        <v>279</v>
      </c>
      <c r="C254" s="57" t="s">
        <v>278</v>
      </c>
      <c r="E254" s="57" t="s">
        <v>453</v>
      </c>
      <c r="F254" s="57" t="str">
        <f t="shared" si="28"/>
        <v>Southside</v>
      </c>
      <c r="H254" s="57" t="s">
        <v>340</v>
      </c>
      <c r="I254" s="57" t="str">
        <f t="shared" ref="I254:I267" si="35">VLOOKUP(H254,$B$4:$C$321,2,0)</f>
        <v>Everett</v>
      </c>
      <c r="K254" s="57" t="s">
        <v>400</v>
      </c>
      <c r="L254" t="str">
        <f t="shared" si="33"/>
        <v>Carbonado</v>
      </c>
      <c r="N254" s="57"/>
    </row>
    <row r="255" spans="2:14" x14ac:dyDescent="0.25">
      <c r="B255" s="58" t="s">
        <v>277</v>
      </c>
      <c r="C255" s="57" t="s">
        <v>276</v>
      </c>
      <c r="E255" s="57" t="s">
        <v>312</v>
      </c>
      <c r="F255" s="57" t="str">
        <f t="shared" si="28"/>
        <v>Spokane</v>
      </c>
      <c r="H255" s="58" t="s">
        <v>338</v>
      </c>
      <c r="I255" s="57" t="str">
        <f t="shared" si="35"/>
        <v>Lake Stevens</v>
      </c>
      <c r="K255" s="57" t="s">
        <v>509</v>
      </c>
      <c r="L255" t="str">
        <f t="shared" si="33"/>
        <v>Trout Lake</v>
      </c>
      <c r="N255" s="57"/>
    </row>
    <row r="256" spans="2:14" x14ac:dyDescent="0.25">
      <c r="B256" s="57" t="s">
        <v>275</v>
      </c>
      <c r="C256" s="57" t="s">
        <v>274</v>
      </c>
      <c r="E256" s="58" t="s">
        <v>284</v>
      </c>
      <c r="F256" s="57" t="str">
        <f t="shared" si="28"/>
        <v>Spokane Int'l Charter</v>
      </c>
      <c r="H256" s="57" t="s">
        <v>336</v>
      </c>
      <c r="I256" s="57" t="str">
        <f t="shared" si="35"/>
        <v>Mukilteo</v>
      </c>
      <c r="K256" s="57" t="s">
        <v>623</v>
      </c>
      <c r="L256" t="str">
        <f t="shared" si="33"/>
        <v>Quinault</v>
      </c>
      <c r="N256" s="57"/>
    </row>
    <row r="257" spans="2:14" x14ac:dyDescent="0.25">
      <c r="B257" s="63" t="s">
        <v>273</v>
      </c>
      <c r="C257" s="57" t="s">
        <v>272</v>
      </c>
      <c r="E257" s="57" t="s">
        <v>469</v>
      </c>
      <c r="F257" s="57" t="str">
        <f t="shared" si="28"/>
        <v>Sprague</v>
      </c>
      <c r="H257" s="57" t="s">
        <v>334</v>
      </c>
      <c r="I257" s="57" t="str">
        <f t="shared" si="35"/>
        <v>Edmonds</v>
      </c>
      <c r="K257" s="57" t="s">
        <v>199</v>
      </c>
      <c r="L257" t="str">
        <f t="shared" si="33"/>
        <v>Tekoa</v>
      </c>
      <c r="N257" s="57"/>
    </row>
    <row r="258" spans="2:14" x14ac:dyDescent="0.25">
      <c r="B258" s="57" t="s">
        <v>271</v>
      </c>
      <c r="C258" s="57" t="s">
        <v>270</v>
      </c>
      <c r="E258" s="63" t="s">
        <v>181</v>
      </c>
      <c r="F258" s="57" t="str">
        <f t="shared" si="28"/>
        <v>St John</v>
      </c>
      <c r="H258" s="57" t="s">
        <v>332</v>
      </c>
      <c r="I258" s="57" t="str">
        <f t="shared" si="35"/>
        <v>Arlington</v>
      </c>
      <c r="K258" s="57" t="s">
        <v>183</v>
      </c>
      <c r="L258" t="str">
        <f t="shared" si="33"/>
        <v>Rosalia</v>
      </c>
      <c r="N258" s="57"/>
    </row>
    <row r="259" spans="2:14" x14ac:dyDescent="0.25">
      <c r="B259" s="57" t="s">
        <v>269</v>
      </c>
      <c r="C259" s="57" t="s">
        <v>268</v>
      </c>
      <c r="E259" s="57" t="s">
        <v>314</v>
      </c>
      <c r="F259" s="57" t="str">
        <f t="shared" si="28"/>
        <v>Stanwood</v>
      </c>
      <c r="H259" s="57" t="s">
        <v>330</v>
      </c>
      <c r="I259" s="57" t="str">
        <f t="shared" si="35"/>
        <v>Marysville</v>
      </c>
      <c r="K259" s="57" t="s">
        <v>625</v>
      </c>
      <c r="L259" t="str">
        <f t="shared" si="33"/>
        <v>Taholah</v>
      </c>
      <c r="N259" s="57"/>
    </row>
    <row r="260" spans="2:14" x14ac:dyDescent="0.25">
      <c r="B260" s="57" t="s">
        <v>267</v>
      </c>
      <c r="C260" s="57" t="s">
        <v>266</v>
      </c>
      <c r="E260" s="57" t="s">
        <v>663</v>
      </c>
      <c r="F260" s="57" t="str">
        <f t="shared" si="28"/>
        <v>Star</v>
      </c>
      <c r="H260" s="57" t="s">
        <v>328</v>
      </c>
      <c r="I260" s="57" t="str">
        <f t="shared" si="35"/>
        <v>Index</v>
      </c>
      <c r="K260" s="57" t="s">
        <v>621</v>
      </c>
      <c r="L260" t="str">
        <f t="shared" si="33"/>
        <v>Cosmopolis</v>
      </c>
      <c r="N260" s="57"/>
    </row>
    <row r="261" spans="2:14" x14ac:dyDescent="0.25">
      <c r="B261" s="57" t="s">
        <v>265</v>
      </c>
      <c r="C261" s="57" t="s">
        <v>264</v>
      </c>
      <c r="E261" s="57" t="s">
        <v>703</v>
      </c>
      <c r="F261" s="57" t="str">
        <f t="shared" ref="F261:F322" si="36">VLOOKUP(E261,$B$4:$C$321,2,0)</f>
        <v>Starbuck</v>
      </c>
      <c r="H261" s="57" t="s">
        <v>326</v>
      </c>
      <c r="I261" s="57" t="str">
        <f t="shared" si="35"/>
        <v>Monroe</v>
      </c>
      <c r="K261" s="62" t="s">
        <v>531</v>
      </c>
      <c r="L261" t="str">
        <f t="shared" si="33"/>
        <v>Catalyst Charter</v>
      </c>
      <c r="N261" s="57"/>
    </row>
    <row r="262" spans="2:14" x14ac:dyDescent="0.25">
      <c r="B262" s="57" t="s">
        <v>263</v>
      </c>
      <c r="C262" s="57" t="s">
        <v>262</v>
      </c>
      <c r="E262" s="57" t="s">
        <v>749</v>
      </c>
      <c r="F262" s="57" t="str">
        <f t="shared" si="36"/>
        <v>Stehekin</v>
      </c>
      <c r="H262" s="57" t="s">
        <v>324</v>
      </c>
      <c r="I262" s="57" t="str">
        <f t="shared" si="35"/>
        <v>Snohomish</v>
      </c>
      <c r="K262" s="57" t="s">
        <v>549</v>
      </c>
      <c r="L262" t="str">
        <f t="shared" si="33"/>
        <v>RVLA Charter</v>
      </c>
      <c r="N262" s="57"/>
    </row>
    <row r="263" spans="2:14" x14ac:dyDescent="0.25">
      <c r="B263" s="57" t="s">
        <v>261</v>
      </c>
      <c r="C263" s="57" t="s">
        <v>260</v>
      </c>
      <c r="E263" s="57" t="s">
        <v>405</v>
      </c>
      <c r="F263" s="57" t="str">
        <f t="shared" si="36"/>
        <v>Steilacoom Hist.</v>
      </c>
      <c r="H263" s="57" t="s">
        <v>322</v>
      </c>
      <c r="I263" s="57" t="str">
        <f t="shared" si="35"/>
        <v>Lakewood</v>
      </c>
      <c r="K263" s="57" t="s">
        <v>193</v>
      </c>
      <c r="L263" t="str">
        <f t="shared" si="33"/>
        <v>Palouse</v>
      </c>
      <c r="N263" s="58"/>
    </row>
    <row r="264" spans="2:14" x14ac:dyDescent="0.25">
      <c r="B264" s="57" t="s">
        <v>259</v>
      </c>
      <c r="C264" s="57" t="s">
        <v>258</v>
      </c>
      <c r="E264" s="57" t="s">
        <v>189</v>
      </c>
      <c r="F264" s="57" t="str">
        <f t="shared" si="36"/>
        <v>Steptoe</v>
      </c>
      <c r="H264" s="57" t="s">
        <v>320</v>
      </c>
      <c r="I264" s="57" t="str">
        <f t="shared" si="35"/>
        <v>Sultan</v>
      </c>
      <c r="K264" s="57" t="s">
        <v>187</v>
      </c>
      <c r="L264" t="str">
        <f t="shared" si="33"/>
        <v>Colton</v>
      </c>
      <c r="N264" s="57"/>
    </row>
    <row r="265" spans="2:14" x14ac:dyDescent="0.25">
      <c r="B265" s="57" t="s">
        <v>257</v>
      </c>
      <c r="C265" s="57" t="s">
        <v>256</v>
      </c>
      <c r="E265" s="57" t="s">
        <v>342</v>
      </c>
      <c r="F265" s="57" t="str">
        <f t="shared" si="36"/>
        <v>Stevenson-Carson</v>
      </c>
      <c r="H265" s="57" t="s">
        <v>318</v>
      </c>
      <c r="I265" s="57" t="str">
        <f t="shared" si="35"/>
        <v>Darrington</v>
      </c>
      <c r="K265" s="57" t="s">
        <v>717</v>
      </c>
      <c r="L265" t="str">
        <f t="shared" si="33"/>
        <v>Green Mountain</v>
      </c>
      <c r="N265" s="57"/>
    </row>
    <row r="266" spans="2:14" x14ac:dyDescent="0.25">
      <c r="B266" s="57" t="s">
        <v>255</v>
      </c>
      <c r="C266" s="57" t="s">
        <v>254</v>
      </c>
      <c r="E266" s="57" t="s">
        <v>320</v>
      </c>
      <c r="F266" s="57" t="str">
        <f t="shared" si="36"/>
        <v>Sultan</v>
      </c>
      <c r="H266" s="57" t="s">
        <v>316</v>
      </c>
      <c r="I266" s="57" t="str">
        <f t="shared" si="35"/>
        <v>Granite Falls</v>
      </c>
      <c r="K266" s="57" t="s">
        <v>689</v>
      </c>
      <c r="L266" t="str">
        <f t="shared" si="33"/>
        <v>Orondo</v>
      </c>
      <c r="N266" s="57"/>
    </row>
    <row r="267" spans="2:14" x14ac:dyDescent="0.25">
      <c r="B267" s="57" t="s">
        <v>253</v>
      </c>
      <c r="C267" s="57" t="s">
        <v>252</v>
      </c>
      <c r="E267" s="57" t="s">
        <v>553</v>
      </c>
      <c r="F267" s="57" t="str">
        <f t="shared" si="36"/>
        <v>Summit Atlas Charter</v>
      </c>
      <c r="H267" s="57" t="s">
        <v>314</v>
      </c>
      <c r="I267" s="57" t="str">
        <f t="shared" si="35"/>
        <v>Stanwood</v>
      </c>
      <c r="K267" s="65" t="s">
        <v>617</v>
      </c>
      <c r="L267" t="str">
        <f t="shared" si="33"/>
        <v>Wishkah Valley</v>
      </c>
      <c r="N267" s="57"/>
    </row>
    <row r="268" spans="2:14" x14ac:dyDescent="0.25">
      <c r="B268" s="57" t="s">
        <v>251</v>
      </c>
      <c r="C268" s="57" t="s">
        <v>250</v>
      </c>
      <c r="E268" s="57" t="s">
        <v>372</v>
      </c>
      <c r="F268" s="57" t="str">
        <f t="shared" si="36"/>
        <v>Summit Olympus Charter</v>
      </c>
      <c r="H268" s="64"/>
      <c r="I268" s="59" t="s">
        <v>311</v>
      </c>
      <c r="K268" s="57" t="s">
        <v>179</v>
      </c>
      <c r="L268" t="str">
        <f t="shared" si="33"/>
        <v>Oakesdale</v>
      </c>
      <c r="N268" s="57"/>
    </row>
    <row r="269" spans="2:14" x14ac:dyDescent="0.25">
      <c r="B269" s="57" t="s">
        <v>249</v>
      </c>
      <c r="C269" s="57" t="s">
        <v>248</v>
      </c>
      <c r="E269" s="57" t="s">
        <v>557</v>
      </c>
      <c r="F269" s="57" t="str">
        <f t="shared" si="36"/>
        <v>Summit Sierra Charter</v>
      </c>
      <c r="H269" s="68" t="s">
        <v>312</v>
      </c>
      <c r="I269" s="57" t="str">
        <f t="shared" ref="I269:I285" si="37">VLOOKUP(H269,$B$4:$C$321,2,0)</f>
        <v>Spokane</v>
      </c>
      <c r="K269" s="57" t="s">
        <v>239</v>
      </c>
      <c r="L269" t="str">
        <f t="shared" si="33"/>
        <v>Wa He Lut Tribal</v>
      </c>
      <c r="N269" s="57"/>
    </row>
    <row r="270" spans="2:14" x14ac:dyDescent="0.25">
      <c r="B270" s="57" t="s">
        <v>247</v>
      </c>
      <c r="C270" s="57" t="s">
        <v>246</v>
      </c>
      <c r="E270" s="57" t="s">
        <v>267</v>
      </c>
      <c r="F270" s="57" t="str">
        <f t="shared" si="36"/>
        <v>Summit Valley</v>
      </c>
      <c r="H270" s="57" t="s">
        <v>310</v>
      </c>
      <c r="I270" s="57" t="str">
        <f t="shared" si="37"/>
        <v>Orchard Prairie</v>
      </c>
      <c r="K270" s="57" t="s">
        <v>761</v>
      </c>
      <c r="L270" t="str">
        <f t="shared" si="33"/>
        <v>Paterson</v>
      </c>
      <c r="N270" s="57"/>
    </row>
    <row r="271" spans="2:14" x14ac:dyDescent="0.25">
      <c r="B271" s="57" t="s">
        <v>245</v>
      </c>
      <c r="C271" s="57" t="s">
        <v>244</v>
      </c>
      <c r="E271" s="57" t="s">
        <v>396</v>
      </c>
      <c r="F271" s="57" t="str">
        <f t="shared" si="36"/>
        <v>Sumner</v>
      </c>
      <c r="H271" s="57" t="s">
        <v>308</v>
      </c>
      <c r="I271" s="57" t="str">
        <f t="shared" si="37"/>
        <v>Great Northern</v>
      </c>
      <c r="K271" s="57" t="s">
        <v>439</v>
      </c>
      <c r="L271" t="str">
        <f t="shared" si="33"/>
        <v>Nespelem</v>
      </c>
      <c r="N271" s="57"/>
    </row>
    <row r="272" spans="2:14" x14ac:dyDescent="0.25">
      <c r="B272" s="57" t="s">
        <v>243</v>
      </c>
      <c r="C272" s="57" t="s">
        <v>242</v>
      </c>
      <c r="E272" s="57" t="s">
        <v>161</v>
      </c>
      <c r="F272" s="57" t="str">
        <f t="shared" si="36"/>
        <v>Sunnyside</v>
      </c>
      <c r="H272" s="57" t="s">
        <v>306</v>
      </c>
      <c r="I272" s="57" t="str">
        <f t="shared" si="37"/>
        <v>Nine Mile Falls</v>
      </c>
      <c r="K272" s="58" t="s">
        <v>181</v>
      </c>
      <c r="L272" t="str">
        <f t="shared" ref="L272:L280" si="38">VLOOKUP(K272,$B$4:$C$321,2,0)</f>
        <v>St John</v>
      </c>
      <c r="N272" s="57"/>
    </row>
    <row r="273" spans="2:14" x14ac:dyDescent="0.25">
      <c r="B273" s="57" t="s">
        <v>241</v>
      </c>
      <c r="C273" s="57" t="s">
        <v>240</v>
      </c>
      <c r="E273" s="57" t="s">
        <v>529</v>
      </c>
      <c r="F273" s="57" t="str">
        <f t="shared" si="36"/>
        <v>Suquamish (Chef Kitsap) Tribal</v>
      </c>
      <c r="H273" s="57" t="s">
        <v>304</v>
      </c>
      <c r="I273" s="57" t="str">
        <f t="shared" si="37"/>
        <v>Medical Lake</v>
      </c>
      <c r="K273" s="57" t="s">
        <v>641</v>
      </c>
      <c r="L273" t="str">
        <f t="shared" si="38"/>
        <v>Wilson Creek</v>
      </c>
      <c r="N273" s="57"/>
    </row>
    <row r="274" spans="2:14" x14ac:dyDescent="0.25">
      <c r="B274" s="57" t="s">
        <v>239</v>
      </c>
      <c r="C274" s="57" t="s">
        <v>238</v>
      </c>
      <c r="E274" s="57" t="s">
        <v>402</v>
      </c>
      <c r="F274" s="57" t="str">
        <f t="shared" si="36"/>
        <v>Tacoma</v>
      </c>
      <c r="H274" s="57" t="s">
        <v>302</v>
      </c>
      <c r="I274" s="57" t="str">
        <f t="shared" si="37"/>
        <v>Mead</v>
      </c>
      <c r="K274" s="57" t="s">
        <v>725</v>
      </c>
      <c r="L274" t="str">
        <f t="shared" si="38"/>
        <v>Quileute Tribal</v>
      </c>
      <c r="N274" s="57"/>
    </row>
    <row r="275" spans="2:14" x14ac:dyDescent="0.25">
      <c r="B275" s="57" t="s">
        <v>237</v>
      </c>
      <c r="C275" s="57" t="s">
        <v>236</v>
      </c>
      <c r="E275" s="57" t="s">
        <v>625</v>
      </c>
      <c r="F275" s="57" t="str">
        <f t="shared" si="36"/>
        <v>Taholah</v>
      </c>
      <c r="H275" s="57" t="s">
        <v>300</v>
      </c>
      <c r="I275" s="57" t="str">
        <f t="shared" si="37"/>
        <v>Central Valley</v>
      </c>
      <c r="K275" s="58" t="s">
        <v>145</v>
      </c>
      <c r="L275" t="str">
        <f t="shared" si="38"/>
        <v>Yakama Nation Tribal</v>
      </c>
      <c r="N275" s="57"/>
    </row>
    <row r="276" spans="2:14" x14ac:dyDescent="0.25">
      <c r="B276" s="57" t="s">
        <v>235</v>
      </c>
      <c r="C276" s="57" t="s">
        <v>234</v>
      </c>
      <c r="E276" s="57" t="s">
        <v>571</v>
      </c>
      <c r="F276" s="57" t="str">
        <f t="shared" si="36"/>
        <v>Tahoma</v>
      </c>
      <c r="H276" s="57" t="s">
        <v>298</v>
      </c>
      <c r="I276" s="57" t="str">
        <f t="shared" si="37"/>
        <v>Freeman</v>
      </c>
      <c r="K276" s="67" t="s">
        <v>545</v>
      </c>
      <c r="L276" t="str">
        <f t="shared" si="38"/>
        <v>Impact Salish Sea Charter</v>
      </c>
      <c r="N276" s="57"/>
    </row>
    <row r="277" spans="2:14" x14ac:dyDescent="0.25">
      <c r="B277" s="57" t="s">
        <v>233</v>
      </c>
      <c r="C277" s="57" t="s">
        <v>232</v>
      </c>
      <c r="E277" s="57" t="s">
        <v>199</v>
      </c>
      <c r="F277" s="57" t="str">
        <f t="shared" si="36"/>
        <v>Tekoa</v>
      </c>
      <c r="H277" s="57" t="s">
        <v>296</v>
      </c>
      <c r="I277" s="57" t="str">
        <f t="shared" si="37"/>
        <v>Cheney</v>
      </c>
      <c r="K277" s="57" t="s">
        <v>457</v>
      </c>
      <c r="L277" t="str">
        <f t="shared" si="38"/>
        <v>Harrington</v>
      </c>
      <c r="N277" s="57"/>
    </row>
    <row r="278" spans="2:14" x14ac:dyDescent="0.25">
      <c r="B278" s="57" t="s">
        <v>231</v>
      </c>
      <c r="C278" s="57" t="s">
        <v>230</v>
      </c>
      <c r="E278" s="57" t="s">
        <v>241</v>
      </c>
      <c r="F278" s="57" t="str">
        <f t="shared" si="36"/>
        <v>Tenino</v>
      </c>
      <c r="H278" s="57" t="s">
        <v>294</v>
      </c>
      <c r="I278" s="57" t="str">
        <f t="shared" si="37"/>
        <v>East Valley (Spokane)</v>
      </c>
      <c r="K278" s="57" t="s">
        <v>263</v>
      </c>
      <c r="L278" t="str">
        <f t="shared" si="38"/>
        <v>Columbia (Stevenson)</v>
      </c>
      <c r="N278" s="57"/>
    </row>
    <row r="279" spans="2:14" x14ac:dyDescent="0.25">
      <c r="B279" s="57" t="s">
        <v>229</v>
      </c>
      <c r="C279" s="57" t="s">
        <v>228</v>
      </c>
      <c r="E279" s="57" t="s">
        <v>523</v>
      </c>
      <c r="F279" s="57" t="str">
        <f t="shared" si="36"/>
        <v>Thorp</v>
      </c>
      <c r="H279" s="57" t="s">
        <v>292</v>
      </c>
      <c r="I279" s="57" t="str">
        <f t="shared" si="37"/>
        <v>Liberty</v>
      </c>
      <c r="K279" s="57" t="s">
        <v>513</v>
      </c>
      <c r="L279" t="str">
        <f t="shared" si="38"/>
        <v>Bickleton</v>
      </c>
      <c r="N279" s="57"/>
    </row>
    <row r="280" spans="2:14" x14ac:dyDescent="0.25">
      <c r="B280" s="57" t="s">
        <v>227</v>
      </c>
      <c r="C280" s="57" t="s">
        <v>226</v>
      </c>
      <c r="E280" s="57" t="s">
        <v>481</v>
      </c>
      <c r="F280" s="57" t="str">
        <f t="shared" si="36"/>
        <v>Toledo</v>
      </c>
      <c r="H280" s="57" t="s">
        <v>290</v>
      </c>
      <c r="I280" s="57" t="str">
        <f t="shared" si="37"/>
        <v>West Valley (Spokane)</v>
      </c>
      <c r="K280" s="57" t="s">
        <v>191</v>
      </c>
      <c r="L280" t="str">
        <f t="shared" si="38"/>
        <v>Garfield</v>
      </c>
      <c r="N280" s="62"/>
    </row>
    <row r="281" spans="2:14" x14ac:dyDescent="0.25">
      <c r="B281" s="57" t="s">
        <v>225</v>
      </c>
      <c r="C281" s="57" t="s">
        <v>224</v>
      </c>
      <c r="E281" s="57" t="s">
        <v>427</v>
      </c>
      <c r="F281" s="57" t="str">
        <f t="shared" si="36"/>
        <v>Tonasket</v>
      </c>
      <c r="H281" s="68" t="s">
        <v>288</v>
      </c>
      <c r="I281" s="57" t="str">
        <f t="shared" si="37"/>
        <v>Deer Park</v>
      </c>
      <c r="K281" s="66" t="s">
        <v>861</v>
      </c>
      <c r="N281" s="57"/>
    </row>
    <row r="282" spans="2:14" x14ac:dyDescent="0.25">
      <c r="B282" s="57" t="s">
        <v>223</v>
      </c>
      <c r="C282" s="57" t="s">
        <v>222</v>
      </c>
      <c r="E282" s="57" t="s">
        <v>159</v>
      </c>
      <c r="F282" s="57" t="str">
        <f t="shared" si="36"/>
        <v>Toppenish</v>
      </c>
      <c r="H282" s="57" t="s">
        <v>286</v>
      </c>
      <c r="I282" s="57" t="str">
        <f t="shared" si="37"/>
        <v>Riverside</v>
      </c>
      <c r="K282" s="57" t="s">
        <v>465</v>
      </c>
      <c r="L282" t="str">
        <f t="shared" ref="L282:L325" si="39">VLOOKUP(K282,$B$4:$C$321,2,0)</f>
        <v>Almira</v>
      </c>
      <c r="N282" s="57"/>
    </row>
    <row r="283" spans="2:14" x14ac:dyDescent="0.25">
      <c r="B283" s="57" t="s">
        <v>221</v>
      </c>
      <c r="C283" s="57" t="s">
        <v>220</v>
      </c>
      <c r="E283" s="57" t="s">
        <v>229</v>
      </c>
      <c r="F283" s="57" t="str">
        <f t="shared" si="36"/>
        <v>Touchet</v>
      </c>
      <c r="H283" s="57" t="s">
        <v>284</v>
      </c>
      <c r="I283" s="57" t="str">
        <f t="shared" si="37"/>
        <v>Spokane Int'l Charter</v>
      </c>
      <c r="K283" s="57" t="s">
        <v>681</v>
      </c>
      <c r="L283" t="str">
        <f t="shared" si="39"/>
        <v>Mansfield</v>
      </c>
      <c r="N283" s="57"/>
    </row>
    <row r="284" spans="2:14" x14ac:dyDescent="0.25">
      <c r="B284" s="57" t="s">
        <v>219</v>
      </c>
      <c r="C284" s="57" t="s">
        <v>218</v>
      </c>
      <c r="E284" s="57" t="s">
        <v>699</v>
      </c>
      <c r="F284" s="57" t="str">
        <f t="shared" si="36"/>
        <v>Toutle Lake</v>
      </c>
      <c r="H284" s="62" t="s">
        <v>282</v>
      </c>
      <c r="I284" s="57" t="str">
        <f t="shared" si="37"/>
        <v>Lumen Charter</v>
      </c>
      <c r="K284" s="58" t="s">
        <v>529</v>
      </c>
      <c r="L284" t="str">
        <f t="shared" si="39"/>
        <v>Suquamish (Chef Kitsap) Tribal</v>
      </c>
      <c r="N284" s="57"/>
    </row>
    <row r="285" spans="2:14" x14ac:dyDescent="0.25">
      <c r="B285" s="57" t="s">
        <v>217</v>
      </c>
      <c r="C285" s="57" t="s">
        <v>216</v>
      </c>
      <c r="E285" s="57" t="s">
        <v>509</v>
      </c>
      <c r="F285" s="57" t="str">
        <f t="shared" si="36"/>
        <v>Trout Lake</v>
      </c>
      <c r="H285" s="57" t="s">
        <v>280</v>
      </c>
      <c r="I285" s="57" t="str">
        <f t="shared" si="37"/>
        <v>Pride Prep Charter</v>
      </c>
      <c r="K285" s="57" t="s">
        <v>525</v>
      </c>
      <c r="L285" t="str">
        <f t="shared" si="39"/>
        <v>Easton</v>
      </c>
      <c r="N285" s="57"/>
    </row>
    <row r="286" spans="2:14" x14ac:dyDescent="0.25">
      <c r="B286" s="57" t="s">
        <v>215</v>
      </c>
      <c r="C286" s="57" t="s">
        <v>214</v>
      </c>
      <c r="E286" s="57" t="s">
        <v>577</v>
      </c>
      <c r="F286" s="57" t="str">
        <f t="shared" si="36"/>
        <v>Tukwila</v>
      </c>
      <c r="H286" s="60"/>
      <c r="I286" s="59" t="s">
        <v>860</v>
      </c>
      <c r="K286" s="57" t="s">
        <v>511</v>
      </c>
      <c r="L286" t="str">
        <f t="shared" si="39"/>
        <v>Centerville</v>
      </c>
      <c r="N286" s="65"/>
    </row>
    <row r="287" spans="2:14" x14ac:dyDescent="0.25">
      <c r="B287" s="57" t="s">
        <v>213</v>
      </c>
      <c r="C287" s="57" t="s">
        <v>212</v>
      </c>
      <c r="E287" s="57" t="s">
        <v>251</v>
      </c>
      <c r="F287" s="57" t="str">
        <f t="shared" si="36"/>
        <v>Tumwater</v>
      </c>
      <c r="H287" s="57" t="s">
        <v>279</v>
      </c>
      <c r="I287" s="57" t="str">
        <f t="shared" ref="I287:I298" si="40">VLOOKUP(H287,$B$4:$C$321,2,0)</f>
        <v>Onion Creek</v>
      </c>
      <c r="K287" s="57" t="s">
        <v>483</v>
      </c>
      <c r="L287" t="str">
        <f t="shared" si="39"/>
        <v>Boistfort</v>
      </c>
      <c r="N287" s="57"/>
    </row>
    <row r="288" spans="2:14" x14ac:dyDescent="0.25">
      <c r="B288" s="57" t="s">
        <v>211</v>
      </c>
      <c r="C288" s="57" t="s">
        <v>210</v>
      </c>
      <c r="E288" s="57" t="s">
        <v>175</v>
      </c>
      <c r="F288" s="57" t="str">
        <f t="shared" si="36"/>
        <v>Union Gap</v>
      </c>
      <c r="H288" s="58" t="s">
        <v>277</v>
      </c>
      <c r="I288" s="57" t="str">
        <f t="shared" si="40"/>
        <v>Chewelah</v>
      </c>
      <c r="K288" s="57" t="s">
        <v>203</v>
      </c>
      <c r="L288" t="str">
        <f t="shared" si="39"/>
        <v>Lacrosse Joint</v>
      </c>
      <c r="N288" s="57"/>
    </row>
    <row r="289" spans="2:14" x14ac:dyDescent="0.25">
      <c r="B289" s="57" t="s">
        <v>209</v>
      </c>
      <c r="C289" s="57" t="s">
        <v>208</v>
      </c>
      <c r="E289" s="57" t="s">
        <v>398</v>
      </c>
      <c r="F289" s="57" t="str">
        <f t="shared" si="36"/>
        <v>University Place</v>
      </c>
      <c r="H289" s="57" t="s">
        <v>275</v>
      </c>
      <c r="I289" s="57" t="str">
        <f t="shared" si="40"/>
        <v>Wellpinit</v>
      </c>
      <c r="K289" s="57" t="s">
        <v>463</v>
      </c>
      <c r="L289" t="str">
        <f t="shared" si="39"/>
        <v>Creston</v>
      </c>
      <c r="N289" s="57"/>
    </row>
    <row r="290" spans="2:14" x14ac:dyDescent="0.25">
      <c r="B290" s="65" t="s">
        <v>207</v>
      </c>
      <c r="C290" t="s">
        <v>206</v>
      </c>
      <c r="E290" s="57" t="s">
        <v>273</v>
      </c>
      <c r="F290" s="57" t="str">
        <f t="shared" si="36"/>
        <v>Valley</v>
      </c>
      <c r="H290" s="63" t="s">
        <v>273</v>
      </c>
      <c r="I290" s="57" t="str">
        <f t="shared" si="40"/>
        <v>Valley</v>
      </c>
      <c r="K290" s="57" t="s">
        <v>185</v>
      </c>
      <c r="L290" t="str">
        <f t="shared" si="39"/>
        <v>Endicott</v>
      </c>
      <c r="N290" s="57"/>
    </row>
    <row r="291" spans="2:14" x14ac:dyDescent="0.25">
      <c r="B291" s="57" t="s">
        <v>205</v>
      </c>
      <c r="C291" s="57" t="s">
        <v>204</v>
      </c>
      <c r="E291" s="65" t="s">
        <v>723</v>
      </c>
      <c r="F291" t="str">
        <f t="shared" si="36"/>
        <v>Vancouver</v>
      </c>
      <c r="H291" s="57" t="s">
        <v>271</v>
      </c>
      <c r="I291" s="57" t="str">
        <f t="shared" si="40"/>
        <v>Colville</v>
      </c>
      <c r="K291" s="57" t="s">
        <v>310</v>
      </c>
      <c r="L291" t="str">
        <f t="shared" si="39"/>
        <v>Orchard Prairie</v>
      </c>
      <c r="N291" s="58"/>
    </row>
    <row r="292" spans="2:14" x14ac:dyDescent="0.25">
      <c r="B292" s="57" t="s">
        <v>203</v>
      </c>
      <c r="C292" s="57" t="s">
        <v>202</v>
      </c>
      <c r="E292" s="57" t="s">
        <v>585</v>
      </c>
      <c r="F292" s="57" t="str">
        <f t="shared" si="36"/>
        <v>Vashon Island</v>
      </c>
      <c r="H292" s="57" t="s">
        <v>269</v>
      </c>
      <c r="I292" s="57" t="str">
        <f t="shared" si="40"/>
        <v>Loon Lake</v>
      </c>
      <c r="K292" s="57" t="s">
        <v>603</v>
      </c>
      <c r="L292" t="str">
        <f t="shared" si="39"/>
        <v>Brinnon</v>
      </c>
      <c r="N292" s="57"/>
    </row>
    <row r="293" spans="2:14" x14ac:dyDescent="0.25">
      <c r="B293" s="57" t="s">
        <v>201</v>
      </c>
      <c r="C293" s="57" t="s">
        <v>200</v>
      </c>
      <c r="E293" s="57" t="s">
        <v>239</v>
      </c>
      <c r="F293" s="57" t="str">
        <f t="shared" si="36"/>
        <v>Wa He Lut Tribal</v>
      </c>
      <c r="H293" s="57" t="s">
        <v>267</v>
      </c>
      <c r="I293" s="57" t="str">
        <f t="shared" si="40"/>
        <v>Summit Valley</v>
      </c>
      <c r="K293" s="57" t="s">
        <v>469</v>
      </c>
      <c r="L293" t="str">
        <f t="shared" si="39"/>
        <v>Sprague</v>
      </c>
      <c r="N293" s="57"/>
    </row>
    <row r="294" spans="2:14" x14ac:dyDescent="0.25">
      <c r="B294" s="57" t="s">
        <v>199</v>
      </c>
      <c r="C294" s="57" t="s">
        <v>198</v>
      </c>
      <c r="E294" s="57" t="s">
        <v>237</v>
      </c>
      <c r="F294" s="57" t="str">
        <f t="shared" si="36"/>
        <v>Wahkiakum</v>
      </c>
      <c r="H294" s="57" t="s">
        <v>265</v>
      </c>
      <c r="I294" s="57" t="str">
        <f t="shared" si="40"/>
        <v>Evergreen (Stevevenson)</v>
      </c>
      <c r="K294" s="57" t="s">
        <v>505</v>
      </c>
      <c r="L294" t="str">
        <f t="shared" si="39"/>
        <v>Klickitat</v>
      </c>
      <c r="N294" s="58"/>
    </row>
    <row r="295" spans="2:14" x14ac:dyDescent="0.25">
      <c r="B295" s="57" t="s">
        <v>197</v>
      </c>
      <c r="C295" s="57" t="s">
        <v>196</v>
      </c>
      <c r="E295" s="57" t="s">
        <v>657</v>
      </c>
      <c r="F295" s="57" t="str">
        <f t="shared" si="36"/>
        <v>Wahluke</v>
      </c>
      <c r="H295" s="57" t="s">
        <v>263</v>
      </c>
      <c r="I295" s="57" t="str">
        <f t="shared" si="40"/>
        <v>Columbia (Stevenson)</v>
      </c>
      <c r="K295" s="57" t="s">
        <v>413</v>
      </c>
      <c r="L295" t="str">
        <f t="shared" si="39"/>
        <v>North River</v>
      </c>
      <c r="N295" s="67"/>
    </row>
    <row r="296" spans="2:14" x14ac:dyDescent="0.25">
      <c r="B296" s="57" t="s">
        <v>195</v>
      </c>
      <c r="C296" s="57" t="s">
        <v>194</v>
      </c>
      <c r="E296" s="57" t="s">
        <v>225</v>
      </c>
      <c r="F296" s="57" t="str">
        <f t="shared" si="36"/>
        <v>Waitsburg</v>
      </c>
      <c r="H296" s="57" t="s">
        <v>261</v>
      </c>
      <c r="I296" s="57" t="str">
        <f t="shared" si="40"/>
        <v>Mary Walker</v>
      </c>
      <c r="K296" s="65" t="s">
        <v>515</v>
      </c>
      <c r="L296" t="str">
        <f t="shared" si="39"/>
        <v>Wishram</v>
      </c>
      <c r="N296" s="57"/>
    </row>
    <row r="297" spans="2:14" x14ac:dyDescent="0.25">
      <c r="B297" s="57" t="s">
        <v>193</v>
      </c>
      <c r="C297" s="57" t="s">
        <v>192</v>
      </c>
      <c r="E297" s="57" t="s">
        <v>233</v>
      </c>
      <c r="F297" s="57" t="str">
        <f t="shared" si="36"/>
        <v>Walla Walla</v>
      </c>
      <c r="H297" s="57" t="s">
        <v>259</v>
      </c>
      <c r="I297" s="57" t="str">
        <f t="shared" si="40"/>
        <v>Northport</v>
      </c>
      <c r="K297" s="57" t="s">
        <v>346</v>
      </c>
      <c r="L297" t="str">
        <f t="shared" si="39"/>
        <v>Mount Pleasant</v>
      </c>
      <c r="N297" s="57"/>
    </row>
    <row r="298" spans="2:14" x14ac:dyDescent="0.25">
      <c r="B298" s="57" t="s">
        <v>191</v>
      </c>
      <c r="C298" s="57" t="s">
        <v>190</v>
      </c>
      <c r="E298" s="57" t="s">
        <v>151</v>
      </c>
      <c r="F298" s="57" t="str">
        <f t="shared" si="36"/>
        <v>Wapato</v>
      </c>
      <c r="H298" s="57" t="s">
        <v>257</v>
      </c>
      <c r="I298" s="57" t="str">
        <f t="shared" si="40"/>
        <v>Kettle Falls</v>
      </c>
      <c r="K298" s="57" t="s">
        <v>267</v>
      </c>
      <c r="L298" t="str">
        <f t="shared" si="39"/>
        <v>Summit Valley</v>
      </c>
      <c r="N298" s="57"/>
    </row>
    <row r="299" spans="2:14" x14ac:dyDescent="0.25">
      <c r="B299" s="57" t="s">
        <v>189</v>
      </c>
      <c r="C299" s="57" t="s">
        <v>188</v>
      </c>
      <c r="E299" s="57" t="s">
        <v>653</v>
      </c>
      <c r="F299" s="57" t="str">
        <f t="shared" si="36"/>
        <v>Warden</v>
      </c>
      <c r="H299" s="60"/>
      <c r="I299" s="59" t="s">
        <v>859</v>
      </c>
      <c r="K299" s="57" t="s">
        <v>348</v>
      </c>
      <c r="L299" t="str">
        <f t="shared" si="39"/>
        <v>Skamania</v>
      </c>
      <c r="N299" s="57"/>
    </row>
    <row r="300" spans="2:14" x14ac:dyDescent="0.25">
      <c r="B300" s="57" t="s">
        <v>187</v>
      </c>
      <c r="C300" s="57" t="s">
        <v>186</v>
      </c>
      <c r="E300" s="57" t="s">
        <v>715</v>
      </c>
      <c r="F300" s="57" t="str">
        <f t="shared" si="36"/>
        <v>Washougal</v>
      </c>
      <c r="H300" s="57" t="s">
        <v>255</v>
      </c>
      <c r="I300" s="57" t="str">
        <f t="shared" ref="I300:I308" si="41">VLOOKUP(H300,$B$4:$C$321,2,0)</f>
        <v>Yelm</v>
      </c>
      <c r="K300" s="57" t="s">
        <v>777</v>
      </c>
      <c r="L300" t="str">
        <f t="shared" si="39"/>
        <v>Washtucna</v>
      </c>
      <c r="N300" s="57"/>
    </row>
    <row r="301" spans="2:14" x14ac:dyDescent="0.25">
      <c r="B301" s="57" t="s">
        <v>185</v>
      </c>
      <c r="C301" s="57" t="s">
        <v>184</v>
      </c>
      <c r="E301" s="57" t="s">
        <v>777</v>
      </c>
      <c r="F301" s="57" t="str">
        <f t="shared" si="36"/>
        <v>Washtucna</v>
      </c>
      <c r="H301" s="57" t="s">
        <v>253</v>
      </c>
      <c r="I301" s="57" t="str">
        <f t="shared" si="41"/>
        <v>North Thurston</v>
      </c>
      <c r="K301" s="57" t="s">
        <v>507</v>
      </c>
      <c r="L301" t="str">
        <f t="shared" si="39"/>
        <v>Glenwood</v>
      </c>
      <c r="N301" s="66"/>
    </row>
    <row r="302" spans="2:14" x14ac:dyDescent="0.25">
      <c r="B302" s="57" t="s">
        <v>183</v>
      </c>
      <c r="C302" s="57" t="s">
        <v>182</v>
      </c>
      <c r="E302" s="57" t="s">
        <v>679</v>
      </c>
      <c r="F302" s="57" t="str">
        <f t="shared" si="36"/>
        <v>Waterville</v>
      </c>
      <c r="H302" s="57" t="s">
        <v>251</v>
      </c>
      <c r="I302" s="57" t="str">
        <f t="shared" si="41"/>
        <v>Tumwater</v>
      </c>
      <c r="K302" s="57" t="s">
        <v>493</v>
      </c>
      <c r="L302" t="str">
        <f t="shared" si="39"/>
        <v>Evaline</v>
      </c>
      <c r="N302" s="57"/>
    </row>
    <row r="303" spans="2:14" x14ac:dyDescent="0.25">
      <c r="B303" s="58" t="s">
        <v>181</v>
      </c>
      <c r="C303" s="57" t="s">
        <v>180</v>
      </c>
      <c r="E303" s="57" t="s">
        <v>275</v>
      </c>
      <c r="F303" s="57" t="str">
        <f t="shared" si="36"/>
        <v>Wellpinit</v>
      </c>
      <c r="H303" s="57" t="s">
        <v>249</v>
      </c>
      <c r="I303" s="57" t="str">
        <f t="shared" si="41"/>
        <v>Olympia</v>
      </c>
      <c r="K303" s="57" t="s">
        <v>703</v>
      </c>
      <c r="L303" t="str">
        <f t="shared" si="39"/>
        <v>Starbuck</v>
      </c>
      <c r="N303" s="57"/>
    </row>
    <row r="304" spans="2:14" x14ac:dyDescent="0.25">
      <c r="B304" s="57" t="s">
        <v>179</v>
      </c>
      <c r="C304" s="57" t="s">
        <v>178</v>
      </c>
      <c r="E304" s="58" t="s">
        <v>739</v>
      </c>
      <c r="F304" s="57" t="str">
        <f t="shared" si="36"/>
        <v>Wenatchee</v>
      </c>
      <c r="H304" s="57" t="s">
        <v>247</v>
      </c>
      <c r="I304" s="57" t="str">
        <f t="shared" si="41"/>
        <v>Rainier</v>
      </c>
      <c r="K304" s="57" t="s">
        <v>619</v>
      </c>
      <c r="L304" t="str">
        <f t="shared" si="39"/>
        <v>Satsop</v>
      </c>
      <c r="N304" s="58"/>
    </row>
    <row r="305" spans="2:14" x14ac:dyDescent="0.25">
      <c r="B305" s="61" t="s">
        <v>177</v>
      </c>
      <c r="C305" s="57" t="s">
        <v>176</v>
      </c>
      <c r="E305" s="57" t="s">
        <v>290</v>
      </c>
      <c r="F305" s="57" t="str">
        <f t="shared" si="36"/>
        <v>West Valley (Spokane)</v>
      </c>
      <c r="H305" s="57" t="s">
        <v>245</v>
      </c>
      <c r="I305" s="57" t="str">
        <f t="shared" si="41"/>
        <v>Griffin</v>
      </c>
      <c r="K305" s="57" t="s">
        <v>581</v>
      </c>
      <c r="L305" t="str">
        <f t="shared" si="39"/>
        <v>Skykomish</v>
      </c>
      <c r="N305" s="57"/>
    </row>
    <row r="306" spans="2:14" x14ac:dyDescent="0.25">
      <c r="B306" s="57" t="s">
        <v>175</v>
      </c>
      <c r="C306" s="57" t="s">
        <v>174</v>
      </c>
      <c r="E306" s="61" t="s">
        <v>149</v>
      </c>
      <c r="F306" s="57" t="str">
        <f t="shared" si="36"/>
        <v>West Valley (Yakima)</v>
      </c>
      <c r="H306" s="57" t="s">
        <v>243</v>
      </c>
      <c r="I306" s="57" t="str">
        <f t="shared" si="41"/>
        <v>Rochester</v>
      </c>
      <c r="K306" s="57" t="s">
        <v>189</v>
      </c>
      <c r="L306" t="str">
        <f t="shared" si="39"/>
        <v>Steptoe</v>
      </c>
      <c r="N306" s="57"/>
    </row>
    <row r="307" spans="2:14" x14ac:dyDescent="0.25">
      <c r="B307" s="57" t="s">
        <v>173</v>
      </c>
      <c r="C307" s="57" t="s">
        <v>172</v>
      </c>
      <c r="E307" s="57" t="s">
        <v>207</v>
      </c>
      <c r="F307" s="57" t="str">
        <f t="shared" si="36"/>
        <v>Whatcom Int'g Charter</v>
      </c>
      <c r="H307" s="57" t="s">
        <v>241</v>
      </c>
      <c r="I307" s="57" t="str">
        <f t="shared" si="41"/>
        <v>Tenino</v>
      </c>
      <c r="K307" s="57" t="s">
        <v>673</v>
      </c>
      <c r="L307" t="str">
        <f t="shared" si="39"/>
        <v>Orient</v>
      </c>
      <c r="N307" s="57"/>
    </row>
    <row r="308" spans="2:14" x14ac:dyDescent="0.25">
      <c r="B308" s="57" t="s">
        <v>171</v>
      </c>
      <c r="C308" s="57" t="s">
        <v>170</v>
      </c>
      <c r="E308" s="57" t="s">
        <v>473</v>
      </c>
      <c r="F308" s="57" t="str">
        <f t="shared" si="36"/>
        <v>White Pass</v>
      </c>
      <c r="H308" s="57" t="s">
        <v>239</v>
      </c>
      <c r="I308" s="57" t="str">
        <f t="shared" si="41"/>
        <v>Wa He Lut Tribal</v>
      </c>
      <c r="K308" s="57" t="s">
        <v>279</v>
      </c>
      <c r="L308" t="str">
        <f t="shared" si="39"/>
        <v>Onion Creek</v>
      </c>
      <c r="N308" s="57"/>
    </row>
    <row r="309" spans="2:14" x14ac:dyDescent="0.25">
      <c r="B309" s="57" t="s">
        <v>169</v>
      </c>
      <c r="C309" s="57" t="s">
        <v>168</v>
      </c>
      <c r="E309" s="57" t="s">
        <v>380</v>
      </c>
      <c r="F309" s="57" t="str">
        <f t="shared" si="36"/>
        <v>White River</v>
      </c>
      <c r="H309" s="64"/>
      <c r="I309" s="59" t="s">
        <v>236</v>
      </c>
      <c r="K309" s="57" t="s">
        <v>527</v>
      </c>
      <c r="L309" t="str">
        <f t="shared" si="39"/>
        <v>Damman</v>
      </c>
      <c r="N309" s="57"/>
    </row>
    <row r="310" spans="2:14" x14ac:dyDescent="0.25">
      <c r="B310" s="57" t="s">
        <v>167</v>
      </c>
      <c r="C310" s="57" t="s">
        <v>166</v>
      </c>
      <c r="E310" s="57" t="s">
        <v>499</v>
      </c>
      <c r="F310" s="57" t="str">
        <f t="shared" si="36"/>
        <v>White Salmon</v>
      </c>
      <c r="H310" s="57" t="s">
        <v>237</v>
      </c>
      <c r="I310" s="57" t="str">
        <f>VLOOKUP(H310,$B$4:$C$321,2,0)</f>
        <v>Wahkiakum</v>
      </c>
      <c r="K310" s="57" t="s">
        <v>201</v>
      </c>
      <c r="L310" t="str">
        <f t="shared" si="39"/>
        <v>Lamont</v>
      </c>
      <c r="N310" s="57"/>
    </row>
    <row r="311" spans="2:14" x14ac:dyDescent="0.25">
      <c r="B311" s="57" t="s">
        <v>165</v>
      </c>
      <c r="C311" s="57" t="s">
        <v>164</v>
      </c>
      <c r="E311" s="57" t="s">
        <v>543</v>
      </c>
      <c r="F311" s="57" t="str">
        <f t="shared" si="36"/>
        <v>Why Not You Charter</v>
      </c>
      <c r="H311" s="60"/>
      <c r="I311" s="59" t="s">
        <v>232</v>
      </c>
      <c r="K311" s="57" t="s">
        <v>344</v>
      </c>
      <c r="L311" t="str">
        <f t="shared" si="39"/>
        <v>Mill A</v>
      </c>
      <c r="N311" s="57"/>
    </row>
    <row r="312" spans="2:14" x14ac:dyDescent="0.25">
      <c r="B312" s="57" t="s">
        <v>163</v>
      </c>
      <c r="C312" s="57" t="s">
        <v>162</v>
      </c>
      <c r="E312" s="57" t="s">
        <v>459</v>
      </c>
      <c r="F312" s="57" t="str">
        <f t="shared" si="36"/>
        <v>Wilbur</v>
      </c>
      <c r="H312" s="57" t="s">
        <v>235</v>
      </c>
      <c r="I312" s="57" t="str">
        <f t="shared" ref="I312:I318" si="42">VLOOKUP(H312,$B$4:$C$321,2,0)</f>
        <v>Dixie</v>
      </c>
      <c r="K312" s="57" t="s">
        <v>605</v>
      </c>
      <c r="L312" t="str">
        <f t="shared" si="39"/>
        <v>Queets-Clearwater</v>
      </c>
      <c r="N312" s="57"/>
    </row>
    <row r="313" spans="2:14" x14ac:dyDescent="0.25">
      <c r="B313" s="57" t="s">
        <v>161</v>
      </c>
      <c r="C313" s="57" t="s">
        <v>160</v>
      </c>
      <c r="E313" s="57" t="s">
        <v>415</v>
      </c>
      <c r="F313" s="57" t="str">
        <f t="shared" si="36"/>
        <v>Willapa Valley</v>
      </c>
      <c r="H313" s="57" t="s">
        <v>233</v>
      </c>
      <c r="I313" s="57" t="str">
        <f t="shared" si="42"/>
        <v>Walla Walla</v>
      </c>
      <c r="K313" s="57" t="s">
        <v>661</v>
      </c>
      <c r="L313" t="str">
        <f t="shared" si="39"/>
        <v>Kahlotus</v>
      </c>
      <c r="N313" s="57"/>
    </row>
    <row r="314" spans="2:14" x14ac:dyDescent="0.25">
      <c r="B314" s="57" t="s">
        <v>159</v>
      </c>
      <c r="C314" s="57" t="s">
        <v>158</v>
      </c>
      <c r="E314" s="57" t="s">
        <v>641</v>
      </c>
      <c r="F314" s="57" t="str">
        <f t="shared" si="36"/>
        <v>Wilson Creek</v>
      </c>
      <c r="H314" s="57" t="s">
        <v>231</v>
      </c>
      <c r="I314" s="57" t="str">
        <f t="shared" si="42"/>
        <v>College Place</v>
      </c>
      <c r="K314" s="57" t="s">
        <v>503</v>
      </c>
      <c r="L314" t="str">
        <f t="shared" si="39"/>
        <v>Roosevelt</v>
      </c>
      <c r="N314" s="57"/>
    </row>
    <row r="315" spans="2:14" x14ac:dyDescent="0.25">
      <c r="B315" s="57" t="s">
        <v>157</v>
      </c>
      <c r="C315" s="57" t="s">
        <v>156</v>
      </c>
      <c r="E315" s="57" t="s">
        <v>485</v>
      </c>
      <c r="F315" s="57" t="str">
        <f t="shared" si="36"/>
        <v>Winlock</v>
      </c>
      <c r="H315" s="57" t="s">
        <v>229</v>
      </c>
      <c r="I315" s="57" t="str">
        <f t="shared" si="42"/>
        <v>Touchet</v>
      </c>
      <c r="K315" s="63" t="s">
        <v>677</v>
      </c>
      <c r="L315" t="str">
        <f t="shared" si="39"/>
        <v>Keller</v>
      </c>
      <c r="N315" s="57"/>
    </row>
    <row r="316" spans="2:14" x14ac:dyDescent="0.25">
      <c r="B316" s="57" t="s">
        <v>155</v>
      </c>
      <c r="C316" s="57" t="s">
        <v>154</v>
      </c>
      <c r="E316" s="57" t="s">
        <v>617</v>
      </c>
      <c r="F316" s="57" t="str">
        <f t="shared" si="36"/>
        <v>Wishkah Valley</v>
      </c>
      <c r="H316" s="57" t="s">
        <v>227</v>
      </c>
      <c r="I316" s="57" t="str">
        <f t="shared" si="42"/>
        <v>Columbia (Walla)</v>
      </c>
      <c r="K316" s="62" t="s">
        <v>282</v>
      </c>
      <c r="L316" t="str">
        <f t="shared" si="39"/>
        <v>Lumen Charter</v>
      </c>
      <c r="N316" s="65"/>
    </row>
    <row r="317" spans="2:14" x14ac:dyDescent="0.25">
      <c r="B317" s="57" t="s">
        <v>153</v>
      </c>
      <c r="C317" s="57" t="s">
        <v>152</v>
      </c>
      <c r="E317" s="57" t="s">
        <v>515</v>
      </c>
      <c r="F317" s="57" t="str">
        <f t="shared" si="36"/>
        <v>Wishram</v>
      </c>
      <c r="H317" s="57" t="s">
        <v>225</v>
      </c>
      <c r="I317" s="57" t="str">
        <f t="shared" si="42"/>
        <v>Waitsburg</v>
      </c>
      <c r="K317" s="57" t="s">
        <v>308</v>
      </c>
      <c r="L317" t="str">
        <f t="shared" si="39"/>
        <v>Great Northern</v>
      </c>
      <c r="N317" s="57"/>
    </row>
    <row r="318" spans="2:14" x14ac:dyDescent="0.25">
      <c r="B318" s="57" t="s">
        <v>151</v>
      </c>
      <c r="C318" s="57" t="s">
        <v>150</v>
      </c>
      <c r="E318" s="57" t="s">
        <v>693</v>
      </c>
      <c r="F318" s="57" t="str">
        <f t="shared" si="36"/>
        <v>Woodland</v>
      </c>
      <c r="H318" s="57" t="s">
        <v>223</v>
      </c>
      <c r="I318" s="57" t="str">
        <f t="shared" si="42"/>
        <v>Prescott</v>
      </c>
      <c r="K318" s="57" t="s">
        <v>265</v>
      </c>
      <c r="L318" t="str">
        <f t="shared" si="39"/>
        <v>Evergreen (Stevevenson)</v>
      </c>
      <c r="N318" s="57"/>
    </row>
    <row r="319" spans="2:14" x14ac:dyDescent="0.25">
      <c r="B319" s="57" t="s">
        <v>149</v>
      </c>
      <c r="C319" s="57" t="s">
        <v>148</v>
      </c>
      <c r="E319" s="57" t="s">
        <v>145</v>
      </c>
      <c r="F319" s="57" t="str">
        <f t="shared" si="36"/>
        <v>Yakama Nation Tribal</v>
      </c>
      <c r="H319" s="60"/>
      <c r="I319" s="59" t="s">
        <v>858</v>
      </c>
      <c r="K319" s="57" t="s">
        <v>685</v>
      </c>
      <c r="L319" t="str">
        <f t="shared" si="39"/>
        <v>Palisades</v>
      </c>
      <c r="N319" s="57"/>
    </row>
    <row r="320" spans="2:14" x14ac:dyDescent="0.25">
      <c r="B320" s="57" t="s">
        <v>147</v>
      </c>
      <c r="C320" s="57" t="s">
        <v>146</v>
      </c>
      <c r="E320" s="57" t="s">
        <v>171</v>
      </c>
      <c r="F320" s="57" t="str">
        <f t="shared" si="36"/>
        <v>Yakima</v>
      </c>
      <c r="H320" s="57" t="s">
        <v>221</v>
      </c>
      <c r="I320" s="57" t="str">
        <f t="shared" ref="I320:I328" si="43">VLOOKUP(H320,$B$4:$C$321,2,0)</f>
        <v>Bellingham</v>
      </c>
      <c r="K320" s="57" t="s">
        <v>235</v>
      </c>
      <c r="L320" t="str">
        <f t="shared" si="39"/>
        <v>Dixie</v>
      </c>
      <c r="N320" s="57"/>
    </row>
    <row r="321" spans="2:14" x14ac:dyDescent="0.25">
      <c r="B321" s="58" t="s">
        <v>145</v>
      </c>
      <c r="C321" s="57" t="s">
        <v>144</v>
      </c>
      <c r="E321" s="57" t="s">
        <v>255</v>
      </c>
      <c r="F321" s="57" t="str">
        <f t="shared" si="36"/>
        <v>Yelm</v>
      </c>
      <c r="H321" s="57" t="s">
        <v>219</v>
      </c>
      <c r="I321" s="57" t="str">
        <f t="shared" si="43"/>
        <v>Ferndale</v>
      </c>
      <c r="K321" s="57" t="s">
        <v>328</v>
      </c>
      <c r="L321" t="str">
        <f t="shared" si="39"/>
        <v>Index</v>
      </c>
      <c r="N321" s="57"/>
    </row>
    <row r="322" spans="2:14" x14ac:dyDescent="0.25">
      <c r="B322" s="61"/>
      <c r="E322" s="58" t="s">
        <v>153</v>
      </c>
      <c r="F322" s="57" t="str">
        <f t="shared" si="36"/>
        <v>Zillah</v>
      </c>
      <c r="H322" s="57" t="s">
        <v>217</v>
      </c>
      <c r="I322" s="57" t="str">
        <f t="shared" si="43"/>
        <v>Blaine</v>
      </c>
      <c r="K322" s="57" t="s">
        <v>775</v>
      </c>
      <c r="L322" t="str">
        <f t="shared" si="39"/>
        <v>Benge</v>
      </c>
      <c r="N322" s="57"/>
    </row>
    <row r="323" spans="2:14" x14ac:dyDescent="0.25">
      <c r="B323" s="61"/>
      <c r="E323" s="61"/>
      <c r="H323" s="57" t="s">
        <v>215</v>
      </c>
      <c r="I323" s="57" t="str">
        <f t="shared" si="43"/>
        <v>Lynden</v>
      </c>
      <c r="K323" s="57" t="s">
        <v>663</v>
      </c>
      <c r="L323" t="str">
        <f t="shared" si="39"/>
        <v>Star</v>
      </c>
      <c r="N323" s="57"/>
    </row>
    <row r="324" spans="2:14" x14ac:dyDescent="0.25">
      <c r="B324" s="61"/>
      <c r="E324" s="61"/>
      <c r="H324" s="57" t="s">
        <v>213</v>
      </c>
      <c r="I324" s="57" t="str">
        <f t="shared" si="43"/>
        <v>Meridian</v>
      </c>
      <c r="K324" s="57" t="s">
        <v>370</v>
      </c>
      <c r="L324" t="str">
        <f t="shared" si="39"/>
        <v>Shaw</v>
      </c>
      <c r="N324" s="57"/>
    </row>
    <row r="325" spans="2:14" x14ac:dyDescent="0.25">
      <c r="B325" s="61"/>
      <c r="E325" s="61"/>
      <c r="H325" s="57" t="s">
        <v>211</v>
      </c>
      <c r="I325" s="57" t="str">
        <f t="shared" si="43"/>
        <v>Nooksack Valley</v>
      </c>
      <c r="K325" s="57" t="s">
        <v>749</v>
      </c>
      <c r="L325" t="str">
        <f t="shared" si="39"/>
        <v>Stehekin</v>
      </c>
      <c r="N325" s="57"/>
    </row>
    <row r="326" spans="2:14" x14ac:dyDescent="0.25">
      <c r="E326" s="61"/>
      <c r="H326" s="57" t="s">
        <v>209</v>
      </c>
      <c r="I326" s="57" t="str">
        <f t="shared" si="43"/>
        <v>Mount Baker</v>
      </c>
      <c r="N326" s="57"/>
    </row>
    <row r="327" spans="2:14" x14ac:dyDescent="0.25">
      <c r="H327" s="65" t="s">
        <v>207</v>
      </c>
      <c r="I327" s="57" t="str">
        <f t="shared" si="43"/>
        <v>Whatcom Int'g Charter</v>
      </c>
      <c r="N327" s="57"/>
    </row>
    <row r="328" spans="2:14" x14ac:dyDescent="0.25">
      <c r="H328" s="57" t="s">
        <v>205</v>
      </c>
      <c r="I328" s="57" t="str">
        <f t="shared" si="43"/>
        <v>Lummi Tribal</v>
      </c>
      <c r="N328" s="57"/>
    </row>
    <row r="329" spans="2:14" x14ac:dyDescent="0.25">
      <c r="H329" s="64"/>
      <c r="I329" s="59" t="s">
        <v>857</v>
      </c>
      <c r="N329" s="57"/>
    </row>
    <row r="330" spans="2:14" x14ac:dyDescent="0.25">
      <c r="H330" s="57" t="s">
        <v>203</v>
      </c>
      <c r="I330" s="57" t="str">
        <f t="shared" ref="I330:I343" si="44">VLOOKUP(H330,$B$4:$C$321,2,0)</f>
        <v>Lacrosse Joint</v>
      </c>
      <c r="N330" s="57"/>
    </row>
    <row r="331" spans="2:14" x14ac:dyDescent="0.25">
      <c r="H331" s="57" t="s">
        <v>201</v>
      </c>
      <c r="I331" s="57" t="str">
        <f t="shared" si="44"/>
        <v>Lamont</v>
      </c>
      <c r="N331" s="57"/>
    </row>
    <row r="332" spans="2:14" x14ac:dyDescent="0.25">
      <c r="H332" s="57" t="s">
        <v>199</v>
      </c>
      <c r="I332" s="57" t="str">
        <f t="shared" si="44"/>
        <v>Tekoa</v>
      </c>
      <c r="N332" s="57"/>
    </row>
    <row r="333" spans="2:14" x14ac:dyDescent="0.25">
      <c r="H333" s="57" t="s">
        <v>197</v>
      </c>
      <c r="I333" s="57" t="str">
        <f t="shared" si="44"/>
        <v>Pullman</v>
      </c>
      <c r="N333" s="57"/>
    </row>
    <row r="334" spans="2:14" x14ac:dyDescent="0.25">
      <c r="H334" s="57" t="s">
        <v>195</v>
      </c>
      <c r="I334" s="57" t="str">
        <f t="shared" si="44"/>
        <v>Colfax</v>
      </c>
      <c r="N334" s="57"/>
    </row>
    <row r="335" spans="2:14" x14ac:dyDescent="0.25">
      <c r="H335" s="57" t="s">
        <v>193</v>
      </c>
      <c r="I335" s="57" t="str">
        <f t="shared" si="44"/>
        <v>Palouse</v>
      </c>
      <c r="N335" s="63"/>
    </row>
    <row r="336" spans="2:14" x14ac:dyDescent="0.25">
      <c r="H336" s="57" t="s">
        <v>191</v>
      </c>
      <c r="I336" s="57" t="str">
        <f t="shared" si="44"/>
        <v>Garfield</v>
      </c>
      <c r="N336" s="62"/>
    </row>
    <row r="337" spans="8:14" x14ac:dyDescent="0.25">
      <c r="H337" s="57" t="s">
        <v>189</v>
      </c>
      <c r="I337" s="57" t="str">
        <f t="shared" si="44"/>
        <v>Steptoe</v>
      </c>
      <c r="N337" s="57"/>
    </row>
    <row r="338" spans="8:14" x14ac:dyDescent="0.25">
      <c r="H338" s="57" t="s">
        <v>187</v>
      </c>
      <c r="I338" s="57" t="str">
        <f t="shared" si="44"/>
        <v>Colton</v>
      </c>
      <c r="N338" s="57"/>
    </row>
    <row r="339" spans="8:14" x14ac:dyDescent="0.25">
      <c r="H339" s="57" t="s">
        <v>185</v>
      </c>
      <c r="I339" s="57" t="str">
        <f t="shared" si="44"/>
        <v>Endicott</v>
      </c>
      <c r="N339" s="57"/>
    </row>
    <row r="340" spans="8:14" x14ac:dyDescent="0.25">
      <c r="H340" s="57" t="s">
        <v>183</v>
      </c>
      <c r="I340" s="57" t="str">
        <f t="shared" si="44"/>
        <v>Rosalia</v>
      </c>
      <c r="N340" s="57"/>
    </row>
    <row r="341" spans="8:14" x14ac:dyDescent="0.25">
      <c r="H341" s="58" t="s">
        <v>181</v>
      </c>
      <c r="I341" s="57" t="str">
        <f t="shared" si="44"/>
        <v>St John</v>
      </c>
      <c r="N341" s="57"/>
    </row>
    <row r="342" spans="8:14" x14ac:dyDescent="0.25">
      <c r="H342" s="57" t="s">
        <v>179</v>
      </c>
      <c r="I342" s="57" t="str">
        <f t="shared" si="44"/>
        <v>Oakesdale</v>
      </c>
      <c r="N342" s="57"/>
    </row>
    <row r="343" spans="8:14" x14ac:dyDescent="0.25">
      <c r="H343" s="61" t="s">
        <v>177</v>
      </c>
      <c r="I343" s="57" t="str">
        <f t="shared" si="44"/>
        <v>Pullman Mont Charter</v>
      </c>
      <c r="N343" s="57"/>
    </row>
    <row r="344" spans="8:14" x14ac:dyDescent="0.25">
      <c r="H344" s="60"/>
      <c r="I344" s="59" t="s">
        <v>170</v>
      </c>
      <c r="N344" s="57"/>
    </row>
    <row r="345" spans="8:14" x14ac:dyDescent="0.25">
      <c r="H345" s="57" t="s">
        <v>175</v>
      </c>
      <c r="I345" s="57" t="str">
        <f t="shared" ref="I345:I360" si="45">VLOOKUP(H345,$B$4:$C$321,2,0)</f>
        <v>Union Gap</v>
      </c>
      <c r="N345" s="57"/>
    </row>
    <row r="346" spans="8:14" x14ac:dyDescent="0.25">
      <c r="H346" s="57" t="s">
        <v>173</v>
      </c>
      <c r="I346" s="57" t="str">
        <f t="shared" si="45"/>
        <v>Naches Valley</v>
      </c>
    </row>
    <row r="347" spans="8:14" x14ac:dyDescent="0.25">
      <c r="H347" s="57" t="s">
        <v>171</v>
      </c>
      <c r="I347" s="57" t="str">
        <f t="shared" si="45"/>
        <v>Yakima</v>
      </c>
    </row>
    <row r="348" spans="8:14" x14ac:dyDescent="0.25">
      <c r="H348" s="57" t="s">
        <v>169</v>
      </c>
      <c r="I348" s="57" t="str">
        <f t="shared" si="45"/>
        <v>East Valley (Yakima)</v>
      </c>
    </row>
    <row r="349" spans="8:14" x14ac:dyDescent="0.25">
      <c r="H349" s="57" t="s">
        <v>167</v>
      </c>
      <c r="I349" s="57" t="str">
        <f t="shared" si="45"/>
        <v>Selah</v>
      </c>
    </row>
    <row r="350" spans="8:14" x14ac:dyDescent="0.25">
      <c r="H350" s="57" t="s">
        <v>165</v>
      </c>
      <c r="I350" s="57" t="str">
        <f t="shared" si="45"/>
        <v>Mabton</v>
      </c>
    </row>
    <row r="351" spans="8:14" x14ac:dyDescent="0.25">
      <c r="H351" s="57" t="s">
        <v>163</v>
      </c>
      <c r="I351" s="57" t="str">
        <f t="shared" si="45"/>
        <v>Grandview</v>
      </c>
    </row>
    <row r="352" spans="8:14" x14ac:dyDescent="0.25">
      <c r="H352" s="57" t="s">
        <v>161</v>
      </c>
      <c r="I352" s="57" t="str">
        <f t="shared" si="45"/>
        <v>Sunnyside</v>
      </c>
    </row>
    <row r="353" spans="8:9" x14ac:dyDescent="0.25">
      <c r="H353" s="57" t="s">
        <v>159</v>
      </c>
      <c r="I353" s="57" t="str">
        <f t="shared" si="45"/>
        <v>Toppenish</v>
      </c>
    </row>
    <row r="354" spans="8:9" x14ac:dyDescent="0.25">
      <c r="H354" s="57" t="s">
        <v>157</v>
      </c>
      <c r="I354" s="57" t="str">
        <f t="shared" si="45"/>
        <v>Highland</v>
      </c>
    </row>
    <row r="355" spans="8:9" x14ac:dyDescent="0.25">
      <c r="H355" s="57" t="s">
        <v>155</v>
      </c>
      <c r="I355" s="57" t="str">
        <f t="shared" si="45"/>
        <v>Granger</v>
      </c>
    </row>
    <row r="356" spans="8:9" x14ac:dyDescent="0.25">
      <c r="H356" s="57" t="s">
        <v>153</v>
      </c>
      <c r="I356" s="57" t="str">
        <f t="shared" si="45"/>
        <v>Zillah</v>
      </c>
    </row>
    <row r="357" spans="8:9" x14ac:dyDescent="0.25">
      <c r="H357" s="57" t="s">
        <v>151</v>
      </c>
      <c r="I357" s="57" t="str">
        <f t="shared" si="45"/>
        <v>Wapato</v>
      </c>
    </row>
    <row r="358" spans="8:9" x14ac:dyDescent="0.25">
      <c r="H358" s="57" t="s">
        <v>149</v>
      </c>
      <c r="I358" s="57" t="str">
        <f t="shared" si="45"/>
        <v>West Valley (Yakima)</v>
      </c>
    </row>
    <row r="359" spans="8:9" x14ac:dyDescent="0.25">
      <c r="H359" s="57" t="s">
        <v>147</v>
      </c>
      <c r="I359" s="57" t="str">
        <f t="shared" si="45"/>
        <v>Mount Adams</v>
      </c>
    </row>
    <row r="360" spans="8:9" x14ac:dyDescent="0.25">
      <c r="H360" s="58" t="s">
        <v>145</v>
      </c>
      <c r="I360" s="57" t="str">
        <f t="shared" si="45"/>
        <v>Yakama Nation Tribal</v>
      </c>
    </row>
  </sheetData>
  <sheetProtection sheet="1" objects="1" scenarios="1"/>
  <conditionalFormatting sqref="B135">
    <cfRule type="duplicateValues" dxfId="15" priority="9"/>
  </conditionalFormatting>
  <conditionalFormatting sqref="B136">
    <cfRule type="duplicateValues" dxfId="14" priority="8"/>
  </conditionalFormatting>
  <conditionalFormatting sqref="E136">
    <cfRule type="duplicateValues" dxfId="13" priority="5"/>
  </conditionalFormatting>
  <conditionalFormatting sqref="E137">
    <cfRule type="duplicateValues" dxfId="12" priority="4"/>
  </conditionalFormatting>
  <conditionalFormatting sqref="H174">
    <cfRule type="duplicateValues" dxfId="11" priority="7"/>
  </conditionalFormatting>
  <conditionalFormatting sqref="H175">
    <cfRule type="duplicateValues" dxfId="10" priority="6"/>
  </conditionalFormatting>
  <conditionalFormatting sqref="K125">
    <cfRule type="duplicateValues" dxfId="9" priority="12"/>
  </conditionalFormatting>
  <conditionalFormatting sqref="K126">
    <cfRule type="duplicateValues" dxfId="8" priority="11"/>
  </conditionalFormatting>
  <conditionalFormatting sqref="K323">
    <cfRule type="duplicateValues" dxfId="7" priority="10"/>
  </conditionalFormatting>
  <conditionalFormatting sqref="N142">
    <cfRule type="duplicateValues" dxfId="6" priority="3"/>
  </conditionalFormatting>
  <conditionalFormatting sqref="N143">
    <cfRule type="duplicateValues" dxfId="5" priority="2"/>
  </conditionalFormatting>
  <conditionalFormatting sqref="N343">
    <cfRule type="duplicateValues" dxfId="4" priority="1"/>
  </conditionalFormatting>
  <pageMargins left="0.7" right="0.7" top="0.75" bottom="0.7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FA34-3ECD-43A6-862A-AFA6B60D3220}">
  <dimension ref="B1:E322"/>
  <sheetViews>
    <sheetView workbookViewId="0">
      <selection activeCell="D24" sqref="D24"/>
    </sheetView>
  </sheetViews>
  <sheetFormatPr defaultColWidth="8.85546875" defaultRowHeight="15" x14ac:dyDescent="0.25"/>
  <cols>
    <col min="1" max="1" width="8.85546875" style="79"/>
    <col min="2" max="2" width="26" style="79" bestFit="1" customWidth="1"/>
    <col min="3" max="3" width="16.7109375" style="79" bestFit="1" customWidth="1"/>
    <col min="4" max="4" width="33.85546875" style="79" bestFit="1" customWidth="1"/>
    <col min="5" max="5" width="17.28515625" style="79" bestFit="1" customWidth="1"/>
    <col min="6" max="16384" width="8.85546875" style="79"/>
  </cols>
  <sheetData>
    <row r="1" spans="2:5" x14ac:dyDescent="0.25">
      <c r="D1" s="80"/>
    </row>
    <row r="2" spans="2:5" x14ac:dyDescent="0.25">
      <c r="B2" s="81"/>
      <c r="C2" s="81"/>
      <c r="D2" s="82" t="s">
        <v>903</v>
      </c>
      <c r="E2" s="82" t="s">
        <v>904</v>
      </c>
    </row>
    <row r="3" spans="2:5" x14ac:dyDescent="0.25">
      <c r="B3" s="157" t="s">
        <v>782</v>
      </c>
      <c r="C3" s="157" t="s">
        <v>783</v>
      </c>
      <c r="D3" s="82" t="s">
        <v>905</v>
      </c>
      <c r="E3" s="82" t="s">
        <v>906</v>
      </c>
    </row>
    <row r="4" spans="2:5" x14ac:dyDescent="0.25">
      <c r="B4" s="156" t="s">
        <v>778</v>
      </c>
      <c r="C4" s="156" t="s">
        <v>936</v>
      </c>
      <c r="D4" s="125">
        <v>2434689508.7199998</v>
      </c>
      <c r="E4" s="125">
        <v>2157150392.4400001</v>
      </c>
    </row>
    <row r="5" spans="2:5" x14ac:dyDescent="0.25">
      <c r="B5" s="156" t="s">
        <v>636</v>
      </c>
      <c r="C5" s="156" t="s">
        <v>637</v>
      </c>
      <c r="D5" s="125">
        <v>2467846.44</v>
      </c>
      <c r="E5" s="125">
        <v>3224335.75</v>
      </c>
    </row>
    <row r="6" spans="2:5" x14ac:dyDescent="0.25">
      <c r="B6" s="156" t="s">
        <v>486</v>
      </c>
      <c r="C6" s="156" t="s">
        <v>487</v>
      </c>
      <c r="D6" s="125">
        <v>2780747.71</v>
      </c>
      <c r="E6" s="125">
        <v>2322779.2400000002</v>
      </c>
    </row>
    <row r="7" spans="2:5" x14ac:dyDescent="0.25">
      <c r="B7" s="156" t="s">
        <v>464</v>
      </c>
      <c r="C7" s="156" t="s">
        <v>465</v>
      </c>
      <c r="D7" s="125">
        <v>2417115.17</v>
      </c>
      <c r="E7" s="125">
        <v>2719846.26</v>
      </c>
    </row>
    <row r="8" spans="2:5" x14ac:dyDescent="0.25">
      <c r="B8" s="156" t="s">
        <v>355</v>
      </c>
      <c r="C8" s="156" t="s">
        <v>356</v>
      </c>
      <c r="D8" s="125">
        <v>2386150.6800000002</v>
      </c>
      <c r="E8" s="125">
        <v>623195.11</v>
      </c>
    </row>
    <row r="9" spans="2:5" x14ac:dyDescent="0.25">
      <c r="B9" s="156" t="s">
        <v>331</v>
      </c>
      <c r="C9" s="156" t="s">
        <v>332</v>
      </c>
      <c r="D9" s="125">
        <v>10181668.210000001</v>
      </c>
      <c r="E9" s="125">
        <v>3817381.58</v>
      </c>
    </row>
    <row r="10" spans="2:5" x14ac:dyDescent="0.25">
      <c r="B10" s="156" t="s">
        <v>764</v>
      </c>
      <c r="C10" s="156" t="s">
        <v>765</v>
      </c>
      <c r="D10" s="125">
        <v>2783246.34</v>
      </c>
      <c r="E10" s="125">
        <v>3912416.85</v>
      </c>
    </row>
    <row r="11" spans="2:5" x14ac:dyDescent="0.25">
      <c r="B11" s="156" t="s">
        <v>572</v>
      </c>
      <c r="C11" s="156" t="s">
        <v>573</v>
      </c>
      <c r="D11" s="125">
        <v>48684272.280000001</v>
      </c>
      <c r="E11" s="125">
        <v>40039079.030000001</v>
      </c>
    </row>
    <row r="12" spans="2:5" x14ac:dyDescent="0.25">
      <c r="B12" s="156" t="s">
        <v>538</v>
      </c>
      <c r="C12" s="156" t="s">
        <v>539</v>
      </c>
      <c r="D12" s="125">
        <v>7061929</v>
      </c>
      <c r="E12" s="125">
        <v>5488970.9500000002</v>
      </c>
    </row>
    <row r="13" spans="2:5" x14ac:dyDescent="0.25">
      <c r="B13" s="156" t="s">
        <v>708</v>
      </c>
      <c r="C13" s="156" t="s">
        <v>709</v>
      </c>
      <c r="D13" s="125">
        <v>42940211.07</v>
      </c>
      <c r="E13" s="125">
        <v>38385541.859999999</v>
      </c>
    </row>
    <row r="14" spans="2:5" x14ac:dyDescent="0.25">
      <c r="B14" s="156" t="s">
        <v>578</v>
      </c>
      <c r="C14" s="156" t="s">
        <v>579</v>
      </c>
      <c r="D14" s="125">
        <v>30880141.699999999</v>
      </c>
      <c r="E14" s="125">
        <v>17679687.940000001</v>
      </c>
    </row>
    <row r="15" spans="2:5" x14ac:dyDescent="0.25">
      <c r="B15" s="156" t="s">
        <v>220</v>
      </c>
      <c r="C15" s="156" t="s">
        <v>221</v>
      </c>
      <c r="D15" s="125">
        <v>23344648.66</v>
      </c>
      <c r="E15" s="125">
        <v>23283372.52</v>
      </c>
    </row>
    <row r="16" spans="2:5" x14ac:dyDescent="0.25">
      <c r="B16" s="156" t="s">
        <v>774</v>
      </c>
      <c r="C16" s="156" t="s">
        <v>775</v>
      </c>
      <c r="D16" s="125">
        <v>519486.33</v>
      </c>
      <c r="E16" s="125">
        <v>561079.47</v>
      </c>
    </row>
    <row r="17" spans="2:5" x14ac:dyDescent="0.25">
      <c r="B17" s="156" t="s">
        <v>383</v>
      </c>
      <c r="C17" s="156" t="s">
        <v>384</v>
      </c>
      <c r="D17" s="125">
        <v>34988073.770000003</v>
      </c>
      <c r="E17" s="125">
        <v>35553291.539999999</v>
      </c>
    </row>
    <row r="18" spans="2:5" x14ac:dyDescent="0.25">
      <c r="B18" s="156" t="s">
        <v>512</v>
      </c>
      <c r="C18" s="156" t="s">
        <v>513</v>
      </c>
      <c r="D18" s="125">
        <v>1401588.77</v>
      </c>
      <c r="E18" s="125">
        <v>1438761.8</v>
      </c>
    </row>
    <row r="19" spans="2:5" x14ac:dyDescent="0.25">
      <c r="B19" s="156" t="s">
        <v>216</v>
      </c>
      <c r="C19" s="156" t="s">
        <v>217</v>
      </c>
      <c r="D19" s="125">
        <v>8848592.4800000004</v>
      </c>
      <c r="E19" s="125">
        <v>4994405.13</v>
      </c>
    </row>
    <row r="20" spans="2:5" x14ac:dyDescent="0.25">
      <c r="B20" s="156" t="s">
        <v>482</v>
      </c>
      <c r="C20" s="156" t="s">
        <v>483</v>
      </c>
      <c r="D20" s="125">
        <v>380359.31</v>
      </c>
      <c r="E20" s="125">
        <v>379342.02</v>
      </c>
    </row>
    <row r="21" spans="2:5" x14ac:dyDescent="0.25">
      <c r="B21" s="156" t="s">
        <v>540</v>
      </c>
      <c r="C21" s="156" t="s">
        <v>541</v>
      </c>
      <c r="D21" s="125">
        <v>12684005.08</v>
      </c>
      <c r="E21" s="125">
        <v>13437282.810000001</v>
      </c>
    </row>
    <row r="22" spans="2:5" x14ac:dyDescent="0.25">
      <c r="B22" s="156" t="s">
        <v>432</v>
      </c>
      <c r="C22" s="156" t="s">
        <v>433</v>
      </c>
      <c r="D22" s="125">
        <v>5427424.1299999999</v>
      </c>
      <c r="E22" s="125">
        <v>5094364</v>
      </c>
    </row>
    <row r="23" spans="2:5" x14ac:dyDescent="0.25">
      <c r="B23" s="156" t="s">
        <v>686</v>
      </c>
      <c r="C23" s="156" t="s">
        <v>687</v>
      </c>
      <c r="D23" s="125">
        <v>1853778.3</v>
      </c>
      <c r="E23" s="125">
        <v>2080078.54</v>
      </c>
    </row>
    <row r="24" spans="2:5" x14ac:dyDescent="0.25">
      <c r="B24" s="156" t="s">
        <v>602</v>
      </c>
      <c r="C24" s="156" t="s">
        <v>603</v>
      </c>
      <c r="D24" s="125">
        <v>494034.41</v>
      </c>
      <c r="E24" s="125">
        <v>523575.39</v>
      </c>
    </row>
    <row r="25" spans="2:5" x14ac:dyDescent="0.25">
      <c r="B25" s="156" t="s">
        <v>359</v>
      </c>
      <c r="C25" s="156" t="s">
        <v>360</v>
      </c>
      <c r="D25" s="125">
        <v>6179948.7599999998</v>
      </c>
      <c r="E25" s="125">
        <v>4511871.26</v>
      </c>
    </row>
    <row r="26" spans="2:5" x14ac:dyDescent="0.25">
      <c r="B26" s="156" t="s">
        <v>710</v>
      </c>
      <c r="C26" s="156" t="s">
        <v>711</v>
      </c>
      <c r="D26" s="125">
        <v>18621583</v>
      </c>
      <c r="E26" s="125">
        <v>15438629.720000001</v>
      </c>
    </row>
    <row r="27" spans="2:5" x14ac:dyDescent="0.25">
      <c r="B27" s="156" t="s">
        <v>728</v>
      </c>
      <c r="C27" s="156" t="s">
        <v>729</v>
      </c>
      <c r="D27" s="125">
        <v>7040629.0700000003</v>
      </c>
      <c r="E27" s="125">
        <v>8302810.4000000004</v>
      </c>
    </row>
    <row r="28" spans="2:5" x14ac:dyDescent="0.25">
      <c r="B28" s="156" t="s">
        <v>399</v>
      </c>
      <c r="C28" s="156" t="s">
        <v>400</v>
      </c>
      <c r="D28" s="125">
        <v>1293995.28</v>
      </c>
      <c r="E28" s="125">
        <v>1168062.24</v>
      </c>
    </row>
    <row r="29" spans="2:5" x14ac:dyDescent="0.25">
      <c r="B29" s="156" t="s">
        <v>740</v>
      </c>
      <c r="C29" s="156" t="s">
        <v>741</v>
      </c>
      <c r="D29" s="125">
        <v>1740275.24</v>
      </c>
      <c r="E29" s="125">
        <v>965544.81</v>
      </c>
    </row>
    <row r="30" spans="2:5" x14ac:dyDescent="0.25">
      <c r="B30" s="156" t="s">
        <v>742</v>
      </c>
      <c r="C30" s="156" t="s">
        <v>743</v>
      </c>
      <c r="D30" s="125">
        <v>2934183.83</v>
      </c>
      <c r="E30" s="125">
        <v>2902213.29</v>
      </c>
    </row>
    <row r="31" spans="2:5" x14ac:dyDescent="0.25">
      <c r="B31" s="156" t="s">
        <v>696</v>
      </c>
      <c r="C31" s="156" t="s">
        <v>697</v>
      </c>
      <c r="D31" s="125">
        <v>2300236.64</v>
      </c>
      <c r="E31" s="125">
        <v>1450337.03</v>
      </c>
    </row>
    <row r="32" spans="2:5" x14ac:dyDescent="0.25">
      <c r="B32" s="156" t="s">
        <v>530</v>
      </c>
      <c r="C32" s="156" t="s">
        <v>531</v>
      </c>
      <c r="D32" s="125">
        <v>469050.94</v>
      </c>
      <c r="E32" s="125">
        <v>1233294.24</v>
      </c>
    </row>
    <row r="33" spans="2:5" x14ac:dyDescent="0.25">
      <c r="B33" s="156" t="s">
        <v>510</v>
      </c>
      <c r="C33" s="156" t="s">
        <v>511</v>
      </c>
      <c r="D33" s="125">
        <v>514902.33</v>
      </c>
      <c r="E33" s="125">
        <v>651035.62</v>
      </c>
    </row>
    <row r="34" spans="2:5" x14ac:dyDescent="0.25">
      <c r="B34" s="156" t="s">
        <v>534</v>
      </c>
      <c r="C34" s="156" t="s">
        <v>535</v>
      </c>
      <c r="D34" s="125">
        <v>18789216.5</v>
      </c>
      <c r="E34" s="125">
        <v>14706492.57</v>
      </c>
    </row>
    <row r="35" spans="2:5" x14ac:dyDescent="0.25">
      <c r="B35" s="156" t="s">
        <v>299</v>
      </c>
      <c r="C35" s="156" t="s">
        <v>300</v>
      </c>
      <c r="D35" s="125">
        <v>13953354.01</v>
      </c>
      <c r="E35" s="125">
        <v>4797266.63</v>
      </c>
    </row>
    <row r="36" spans="2:5" x14ac:dyDescent="0.25">
      <c r="B36" s="156" t="s">
        <v>470</v>
      </c>
      <c r="C36" s="156" t="s">
        <v>471</v>
      </c>
      <c r="D36" s="125">
        <v>7286464.6500000004</v>
      </c>
      <c r="E36" s="125">
        <v>5828078.0700000003</v>
      </c>
    </row>
    <row r="37" spans="2:5" x14ac:dyDescent="0.25">
      <c r="B37" s="156" t="s">
        <v>474</v>
      </c>
      <c r="C37" s="156" t="s">
        <v>475</v>
      </c>
      <c r="D37" s="125">
        <v>6605987.8300000001</v>
      </c>
      <c r="E37" s="125">
        <v>3996224.89</v>
      </c>
    </row>
    <row r="38" spans="2:5" x14ac:dyDescent="0.25">
      <c r="B38" s="156" t="s">
        <v>295</v>
      </c>
      <c r="C38" s="156" t="s">
        <v>296</v>
      </c>
      <c r="D38" s="125">
        <v>5750951.9800000004</v>
      </c>
      <c r="E38" s="125">
        <v>8646161.5700000003</v>
      </c>
    </row>
    <row r="39" spans="2:5" x14ac:dyDescent="0.25">
      <c r="B39" s="156" t="s">
        <v>276</v>
      </c>
      <c r="C39" s="156" t="s">
        <v>277</v>
      </c>
      <c r="D39" s="125">
        <v>2147401.9500000002</v>
      </c>
      <c r="E39" s="125">
        <v>2047462.06</v>
      </c>
    </row>
    <row r="40" spans="2:5" x14ac:dyDescent="0.25">
      <c r="B40" s="156" t="s">
        <v>375</v>
      </c>
      <c r="C40" s="156" t="s">
        <v>376</v>
      </c>
      <c r="D40" s="125">
        <v>1113572.3600000001</v>
      </c>
      <c r="E40" s="125">
        <v>282462.06</v>
      </c>
    </row>
    <row r="41" spans="2:5" x14ac:dyDescent="0.25">
      <c r="B41" s="156" t="s">
        <v>598</v>
      </c>
      <c r="C41" s="156" t="s">
        <v>599</v>
      </c>
      <c r="D41" s="125">
        <v>2372773.63</v>
      </c>
      <c r="E41" s="125">
        <v>2343652.4500000002</v>
      </c>
    </row>
    <row r="42" spans="2:5" x14ac:dyDescent="0.25">
      <c r="B42" s="156" t="s">
        <v>766</v>
      </c>
      <c r="C42" s="156" t="s">
        <v>767</v>
      </c>
      <c r="D42" s="125">
        <v>3968700.88</v>
      </c>
      <c r="E42" s="125">
        <v>3904537.26</v>
      </c>
    </row>
    <row r="43" spans="2:5" x14ac:dyDescent="0.25">
      <c r="B43" s="156" t="s">
        <v>516</v>
      </c>
      <c r="C43" s="156" t="s">
        <v>517</v>
      </c>
      <c r="D43" s="125">
        <v>3139425.71</v>
      </c>
      <c r="E43" s="125">
        <v>2519371.61</v>
      </c>
    </row>
    <row r="44" spans="2:5" x14ac:dyDescent="0.25">
      <c r="B44" s="156" t="s">
        <v>389</v>
      </c>
      <c r="C44" s="156" t="s">
        <v>390</v>
      </c>
      <c r="D44" s="125">
        <v>44125656.979999997</v>
      </c>
      <c r="E44" s="125">
        <v>48214020.399999999</v>
      </c>
    </row>
    <row r="45" spans="2:5" x14ac:dyDescent="0.25">
      <c r="B45" s="156" t="s">
        <v>194</v>
      </c>
      <c r="C45" s="156" t="s">
        <v>195</v>
      </c>
      <c r="D45" s="125">
        <v>1269939.52</v>
      </c>
      <c r="E45" s="125">
        <v>1414815.62</v>
      </c>
    </row>
    <row r="46" spans="2:5" x14ac:dyDescent="0.25">
      <c r="B46" s="156" t="s">
        <v>230</v>
      </c>
      <c r="C46" s="156" t="s">
        <v>231</v>
      </c>
      <c r="D46" s="125">
        <v>7407529.3600000003</v>
      </c>
      <c r="E46" s="125">
        <v>8215277.4900000002</v>
      </c>
    </row>
    <row r="47" spans="2:5" x14ac:dyDescent="0.25">
      <c r="B47" s="156" t="s">
        <v>186</v>
      </c>
      <c r="C47" s="156" t="s">
        <v>187</v>
      </c>
      <c r="D47" s="125">
        <v>2130686.21</v>
      </c>
      <c r="E47" s="125">
        <v>2149587.92</v>
      </c>
    </row>
    <row r="48" spans="2:5" x14ac:dyDescent="0.25">
      <c r="B48" s="156" t="s">
        <v>914</v>
      </c>
      <c r="C48" s="156" t="s">
        <v>263</v>
      </c>
      <c r="D48" s="125">
        <v>930993.7</v>
      </c>
      <c r="E48" s="125">
        <v>1208172.8500000001</v>
      </c>
    </row>
    <row r="49" spans="2:5" x14ac:dyDescent="0.25">
      <c r="B49" s="156" t="s">
        <v>226</v>
      </c>
      <c r="C49" s="156" t="s">
        <v>227</v>
      </c>
      <c r="D49" s="125">
        <v>2048757.13</v>
      </c>
      <c r="E49" s="125">
        <v>2104652.36</v>
      </c>
    </row>
    <row r="50" spans="2:5" x14ac:dyDescent="0.25">
      <c r="B50" s="156" t="s">
        <v>270</v>
      </c>
      <c r="C50" s="156" t="s">
        <v>271</v>
      </c>
      <c r="D50" s="125">
        <v>3109072.45</v>
      </c>
      <c r="E50" s="125">
        <v>5345260.18</v>
      </c>
    </row>
    <row r="51" spans="2:5" x14ac:dyDescent="0.25">
      <c r="B51" s="156" t="s">
        <v>361</v>
      </c>
      <c r="C51" s="156" t="s">
        <v>362</v>
      </c>
      <c r="D51" s="125">
        <v>2527501.61</v>
      </c>
      <c r="E51" s="125">
        <v>2479822.66</v>
      </c>
    </row>
    <row r="52" spans="2:5" x14ac:dyDescent="0.25">
      <c r="B52" s="156" t="s">
        <v>351</v>
      </c>
      <c r="C52" s="156" t="s">
        <v>352</v>
      </c>
      <c r="D52" s="125">
        <v>2355625.02</v>
      </c>
      <c r="E52" s="125">
        <v>2030171.31</v>
      </c>
    </row>
    <row r="53" spans="2:5" x14ac:dyDescent="0.25">
      <c r="B53" s="156" t="s">
        <v>620</v>
      </c>
      <c r="C53" s="156" t="s">
        <v>621</v>
      </c>
      <c r="D53" s="125">
        <v>1361474.63</v>
      </c>
      <c r="E53" s="125">
        <v>723072.78</v>
      </c>
    </row>
    <row r="54" spans="2:5" x14ac:dyDescent="0.25">
      <c r="B54" s="156" t="s">
        <v>650</v>
      </c>
      <c r="C54" s="156" t="s">
        <v>651</v>
      </c>
      <c r="D54" s="125">
        <v>3369859.87</v>
      </c>
      <c r="E54" s="125">
        <v>3657608.63</v>
      </c>
    </row>
    <row r="55" spans="2:5" x14ac:dyDescent="0.25">
      <c r="B55" s="156" t="s">
        <v>608</v>
      </c>
      <c r="C55" s="156" t="s">
        <v>609</v>
      </c>
      <c r="D55" s="125">
        <v>997249.86</v>
      </c>
      <c r="E55" s="125">
        <v>592696.42000000004</v>
      </c>
    </row>
    <row r="56" spans="2:5" x14ac:dyDescent="0.25">
      <c r="B56" s="156" t="s">
        <v>732</v>
      </c>
      <c r="C56" s="156" t="s">
        <v>733</v>
      </c>
      <c r="D56" s="125">
        <v>2217136.16</v>
      </c>
      <c r="E56" s="125">
        <v>2450751.63</v>
      </c>
    </row>
    <row r="57" spans="2:5" x14ac:dyDescent="0.25">
      <c r="B57" s="156" t="s">
        <v>462</v>
      </c>
      <c r="C57" s="156" t="s">
        <v>463</v>
      </c>
      <c r="D57" s="125">
        <v>1337789.6100000001</v>
      </c>
      <c r="E57" s="125">
        <v>1479182.77</v>
      </c>
    </row>
    <row r="58" spans="2:5" x14ac:dyDescent="0.25">
      <c r="B58" s="156" t="s">
        <v>674</v>
      </c>
      <c r="C58" s="156" t="s">
        <v>675</v>
      </c>
      <c r="D58" s="125">
        <v>1735874.31</v>
      </c>
      <c r="E58" s="125">
        <v>1633519.69</v>
      </c>
    </row>
    <row r="59" spans="2:5" x14ac:dyDescent="0.25">
      <c r="B59" s="156" t="s">
        <v>408</v>
      </c>
      <c r="C59" s="156" t="s">
        <v>409</v>
      </c>
      <c r="D59" s="125">
        <v>2333102.7999999998</v>
      </c>
      <c r="E59" s="125">
        <v>3074117.11</v>
      </c>
    </row>
    <row r="60" spans="2:5" x14ac:dyDescent="0.25">
      <c r="B60" s="156" t="s">
        <v>526</v>
      </c>
      <c r="C60" s="156" t="s">
        <v>527</v>
      </c>
      <c r="D60" s="125">
        <v>774088.66</v>
      </c>
      <c r="E60" s="125">
        <v>832145.16</v>
      </c>
    </row>
    <row r="61" spans="2:5" x14ac:dyDescent="0.25">
      <c r="B61" s="156" t="s">
        <v>317</v>
      </c>
      <c r="C61" s="156" t="s">
        <v>318</v>
      </c>
      <c r="D61" s="125">
        <v>1109006.72</v>
      </c>
      <c r="E61" s="125">
        <v>1863850.33</v>
      </c>
    </row>
    <row r="62" spans="2:5" x14ac:dyDescent="0.25">
      <c r="B62" s="156" t="s">
        <v>454</v>
      </c>
      <c r="C62" s="156" t="s">
        <v>455</v>
      </c>
      <c r="D62" s="125">
        <v>684387.83</v>
      </c>
      <c r="E62" s="125">
        <v>842804.48</v>
      </c>
    </row>
    <row r="63" spans="2:5" x14ac:dyDescent="0.25">
      <c r="B63" s="156" t="s">
        <v>704</v>
      </c>
      <c r="C63" s="156" t="s">
        <v>705</v>
      </c>
      <c r="D63" s="125">
        <v>764861.68</v>
      </c>
      <c r="E63" s="125">
        <v>668078.53</v>
      </c>
    </row>
    <row r="64" spans="2:5" x14ac:dyDescent="0.25">
      <c r="B64" s="156" t="s">
        <v>287</v>
      </c>
      <c r="C64" s="156" t="s">
        <v>288</v>
      </c>
      <c r="D64" s="125">
        <v>7067376.4199999999</v>
      </c>
      <c r="E64" s="125">
        <v>8985609.9499999993</v>
      </c>
    </row>
    <row r="65" spans="2:5" x14ac:dyDescent="0.25">
      <c r="B65" s="156" t="s">
        <v>393</v>
      </c>
      <c r="C65" s="156" t="s">
        <v>394</v>
      </c>
      <c r="D65" s="125">
        <v>6099761.2999999998</v>
      </c>
      <c r="E65" s="125">
        <v>5519425.46</v>
      </c>
    </row>
    <row r="66" spans="2:5" x14ac:dyDescent="0.25">
      <c r="B66" s="156" t="s">
        <v>234</v>
      </c>
      <c r="C66" s="156" t="s">
        <v>235</v>
      </c>
      <c r="D66" s="125">
        <v>281165.86</v>
      </c>
      <c r="E66" s="125">
        <v>237760.93</v>
      </c>
    </row>
    <row r="67" spans="2:5" x14ac:dyDescent="0.25">
      <c r="B67" s="156" t="s">
        <v>915</v>
      </c>
      <c r="C67" s="156" t="s">
        <v>294</v>
      </c>
      <c r="D67" s="125">
        <v>12448442.630000001</v>
      </c>
      <c r="E67" s="125">
        <v>11405231.390000001</v>
      </c>
    </row>
    <row r="68" spans="2:5" x14ac:dyDescent="0.25">
      <c r="B68" s="156" t="s">
        <v>916</v>
      </c>
      <c r="C68" s="156" t="s">
        <v>169</v>
      </c>
      <c r="D68" s="125">
        <v>6581846.6100000003</v>
      </c>
      <c r="E68" s="125">
        <v>6991765.8799999999</v>
      </c>
    </row>
    <row r="69" spans="2:5" x14ac:dyDescent="0.25">
      <c r="B69" s="156" t="s">
        <v>682</v>
      </c>
      <c r="C69" s="156" t="s">
        <v>683</v>
      </c>
      <c r="D69" s="125">
        <v>14512953.48</v>
      </c>
      <c r="E69" s="125">
        <v>12658296.27</v>
      </c>
    </row>
    <row r="70" spans="2:5" x14ac:dyDescent="0.25">
      <c r="B70" s="156" t="s">
        <v>524</v>
      </c>
      <c r="C70" s="156" t="s">
        <v>525</v>
      </c>
      <c r="D70" s="125">
        <v>537239.68999999994</v>
      </c>
      <c r="E70" s="125">
        <v>845273.36</v>
      </c>
    </row>
    <row r="71" spans="2:5" x14ac:dyDescent="0.25">
      <c r="B71" s="156" t="s">
        <v>381</v>
      </c>
      <c r="C71" s="156" t="s">
        <v>382</v>
      </c>
      <c r="D71" s="125">
        <v>5801872.75</v>
      </c>
      <c r="E71" s="125">
        <v>5074489.76</v>
      </c>
    </row>
    <row r="72" spans="2:5" x14ac:dyDescent="0.25">
      <c r="B72" s="156" t="s">
        <v>333</v>
      </c>
      <c r="C72" s="156" t="s">
        <v>334</v>
      </c>
      <c r="D72" s="125">
        <v>28654005.41</v>
      </c>
      <c r="E72" s="125">
        <v>21339586.699999999</v>
      </c>
    </row>
    <row r="73" spans="2:5" x14ac:dyDescent="0.25">
      <c r="B73" s="156" t="s">
        <v>520</v>
      </c>
      <c r="C73" s="156" t="s">
        <v>521</v>
      </c>
      <c r="D73" s="125">
        <v>6682510.7800000003</v>
      </c>
      <c r="E73" s="125">
        <v>6219392.7800000003</v>
      </c>
    </row>
    <row r="74" spans="2:5" x14ac:dyDescent="0.25">
      <c r="B74" s="156" t="s">
        <v>626</v>
      </c>
      <c r="C74" s="156" t="s">
        <v>627</v>
      </c>
      <c r="D74" s="125">
        <v>2565119.85</v>
      </c>
      <c r="E74" s="125">
        <v>3892697.25</v>
      </c>
    </row>
    <row r="75" spans="2:5" x14ac:dyDescent="0.25">
      <c r="B75" s="156" t="s">
        <v>184</v>
      </c>
      <c r="C75" s="156" t="s">
        <v>185</v>
      </c>
      <c r="D75" s="125">
        <v>541718.49</v>
      </c>
      <c r="E75" s="125">
        <v>382989.59</v>
      </c>
    </row>
    <row r="76" spans="2:5" x14ac:dyDescent="0.25">
      <c r="B76" s="156" t="s">
        <v>746</v>
      </c>
      <c r="C76" s="156" t="s">
        <v>747</v>
      </c>
      <c r="D76" s="125">
        <v>1715960.96</v>
      </c>
      <c r="E76" s="125">
        <v>1683736.9</v>
      </c>
    </row>
    <row r="77" spans="2:5" x14ac:dyDescent="0.25">
      <c r="B77" s="156" t="s">
        <v>590</v>
      </c>
      <c r="C77" s="156" t="s">
        <v>591</v>
      </c>
      <c r="D77" s="125">
        <v>5045410.4400000004</v>
      </c>
      <c r="E77" s="125">
        <v>5417644.9199999999</v>
      </c>
    </row>
    <row r="78" spans="2:5" x14ac:dyDescent="0.25">
      <c r="B78" s="156" t="s">
        <v>642</v>
      </c>
      <c r="C78" s="156" t="s">
        <v>643</v>
      </c>
      <c r="D78" s="125">
        <v>9300612.75</v>
      </c>
      <c r="E78" s="125">
        <v>10342970.300000001</v>
      </c>
    </row>
    <row r="79" spans="2:5" x14ac:dyDescent="0.25">
      <c r="B79" s="156" t="s">
        <v>492</v>
      </c>
      <c r="C79" s="156" t="s">
        <v>493</v>
      </c>
      <c r="D79" s="125">
        <v>531298.98</v>
      </c>
      <c r="E79" s="125">
        <v>454261.95</v>
      </c>
    </row>
    <row r="80" spans="2:5" x14ac:dyDescent="0.25">
      <c r="B80" s="156" t="s">
        <v>339</v>
      </c>
      <c r="C80" s="156" t="s">
        <v>340</v>
      </c>
      <c r="D80" s="125">
        <v>35519941.530000001</v>
      </c>
      <c r="E80" s="125">
        <v>33314215.350000001</v>
      </c>
    </row>
    <row r="81" spans="2:5" x14ac:dyDescent="0.25">
      <c r="B81" s="156" t="s">
        <v>712</v>
      </c>
      <c r="C81" s="156" t="s">
        <v>713</v>
      </c>
      <c r="D81" s="125">
        <v>28425038.219999999</v>
      </c>
      <c r="E81" s="125">
        <v>28019160.93</v>
      </c>
    </row>
    <row r="82" spans="2:5" x14ac:dyDescent="0.25">
      <c r="B82" s="156" t="s">
        <v>917</v>
      </c>
      <c r="C82" s="156" t="s">
        <v>265</v>
      </c>
      <c r="D82" s="125">
        <v>443636.21</v>
      </c>
      <c r="E82" s="125">
        <v>404252.68</v>
      </c>
    </row>
    <row r="83" spans="2:5" x14ac:dyDescent="0.25">
      <c r="B83" s="156" t="s">
        <v>592</v>
      </c>
      <c r="C83" s="156" t="s">
        <v>593</v>
      </c>
      <c r="D83" s="125">
        <v>52123039.780000001</v>
      </c>
      <c r="E83" s="125">
        <v>45909451.25</v>
      </c>
    </row>
    <row r="84" spans="2:5" x14ac:dyDescent="0.25">
      <c r="B84" s="156" t="s">
        <v>218</v>
      </c>
      <c r="C84" s="156" t="s">
        <v>219</v>
      </c>
      <c r="D84" s="125">
        <v>14584878.15</v>
      </c>
      <c r="E84" s="125">
        <v>11256567.76</v>
      </c>
    </row>
    <row r="85" spans="2:5" x14ac:dyDescent="0.25">
      <c r="B85" s="156" t="s">
        <v>377</v>
      </c>
      <c r="C85" s="156" t="s">
        <v>378</v>
      </c>
      <c r="D85" s="125">
        <v>12566070.15</v>
      </c>
      <c r="E85" s="125">
        <v>9170572.3599999994</v>
      </c>
    </row>
    <row r="86" spans="2:5" x14ac:dyDescent="0.25">
      <c r="B86" s="156" t="s">
        <v>756</v>
      </c>
      <c r="C86" s="156" t="s">
        <v>757</v>
      </c>
      <c r="D86" s="125">
        <v>811861.34</v>
      </c>
      <c r="E86" s="125">
        <v>1228688.73</v>
      </c>
    </row>
    <row r="87" spans="2:5" x14ac:dyDescent="0.25">
      <c r="B87" s="156" t="s">
        <v>385</v>
      </c>
      <c r="C87" s="156" t="s">
        <v>386</v>
      </c>
      <c r="D87" s="125">
        <v>9930777.1099999994</v>
      </c>
      <c r="E87" s="125">
        <v>5951527.71</v>
      </c>
    </row>
    <row r="88" spans="2:5" x14ac:dyDescent="0.25">
      <c r="B88" s="156" t="s">
        <v>297</v>
      </c>
      <c r="C88" s="156" t="s">
        <v>298</v>
      </c>
      <c r="D88" s="125">
        <v>1094177.28</v>
      </c>
      <c r="E88" s="125">
        <v>871734.46</v>
      </c>
    </row>
    <row r="89" spans="2:5" x14ac:dyDescent="0.25">
      <c r="B89" s="156" t="s">
        <v>190</v>
      </c>
      <c r="C89" s="156" t="s">
        <v>191</v>
      </c>
      <c r="D89" s="125">
        <v>1270219.6399999999</v>
      </c>
      <c r="E89" s="125">
        <v>1237945.71</v>
      </c>
    </row>
    <row r="90" spans="2:5" x14ac:dyDescent="0.25">
      <c r="B90" s="156" t="s">
        <v>506</v>
      </c>
      <c r="C90" s="156" t="s">
        <v>507</v>
      </c>
      <c r="D90" s="125">
        <v>1117864.3</v>
      </c>
      <c r="E90" s="125">
        <v>832566.85</v>
      </c>
    </row>
    <row r="91" spans="2:5" x14ac:dyDescent="0.25">
      <c r="B91" s="156" t="s">
        <v>500</v>
      </c>
      <c r="C91" s="156" t="s">
        <v>501</v>
      </c>
      <c r="D91" s="125">
        <v>2146963.5299999998</v>
      </c>
      <c r="E91" s="125">
        <v>1969114.81</v>
      </c>
    </row>
    <row r="92" spans="2:5" x14ac:dyDescent="0.25">
      <c r="B92" s="156" t="s">
        <v>638</v>
      </c>
      <c r="C92" s="156" t="s">
        <v>639</v>
      </c>
      <c r="D92" s="125">
        <v>2429392</v>
      </c>
      <c r="E92" s="125">
        <v>2779128.08</v>
      </c>
    </row>
    <row r="93" spans="2:5" x14ac:dyDescent="0.25">
      <c r="B93" s="156" t="s">
        <v>162</v>
      </c>
      <c r="C93" s="156" t="s">
        <v>163</v>
      </c>
      <c r="D93" s="125">
        <v>11582527.869999999</v>
      </c>
      <c r="E93" s="125">
        <v>10904079.310000001</v>
      </c>
    </row>
    <row r="94" spans="2:5" x14ac:dyDescent="0.25">
      <c r="B94" s="156" t="s">
        <v>154</v>
      </c>
      <c r="C94" s="156" t="s">
        <v>155</v>
      </c>
      <c r="D94" s="125">
        <v>2901700.14</v>
      </c>
      <c r="E94" s="125">
        <v>2391804.48</v>
      </c>
    </row>
    <row r="95" spans="2:5" x14ac:dyDescent="0.25">
      <c r="B95" s="156" t="s">
        <v>315</v>
      </c>
      <c r="C95" s="156" t="s">
        <v>316</v>
      </c>
      <c r="D95" s="125">
        <v>1034207.2</v>
      </c>
      <c r="E95" s="125">
        <v>431847.31</v>
      </c>
    </row>
    <row r="96" spans="2:5" x14ac:dyDescent="0.25">
      <c r="B96" s="156" t="s">
        <v>450</v>
      </c>
      <c r="C96" s="156" t="s">
        <v>451</v>
      </c>
      <c r="D96" s="125">
        <v>466689.95</v>
      </c>
      <c r="E96" s="125">
        <v>681215.5</v>
      </c>
    </row>
    <row r="97" spans="2:5" x14ac:dyDescent="0.25">
      <c r="B97" s="156" t="s">
        <v>307</v>
      </c>
      <c r="C97" s="156" t="s">
        <v>308</v>
      </c>
      <c r="D97" s="125">
        <v>526838.49</v>
      </c>
      <c r="E97" s="125">
        <v>714235.35</v>
      </c>
    </row>
    <row r="98" spans="2:5" x14ac:dyDescent="0.25">
      <c r="B98" s="156" t="s">
        <v>918</v>
      </c>
      <c r="C98" s="156" t="s">
        <v>549</v>
      </c>
      <c r="D98" s="125">
        <v>572269.6</v>
      </c>
      <c r="E98" s="125">
        <v>572105.6</v>
      </c>
    </row>
    <row r="99" spans="2:5" x14ac:dyDescent="0.25">
      <c r="B99" s="156" t="s">
        <v>716</v>
      </c>
      <c r="C99" s="156" t="s">
        <v>717</v>
      </c>
      <c r="D99" s="125">
        <v>995092.45</v>
      </c>
      <c r="E99" s="125">
        <v>1171366.4099999999</v>
      </c>
    </row>
    <row r="100" spans="2:5" x14ac:dyDescent="0.25">
      <c r="B100" s="156" t="s">
        <v>244</v>
      </c>
      <c r="C100" s="156" t="s">
        <v>245</v>
      </c>
      <c r="D100" s="125">
        <v>2130710.4</v>
      </c>
      <c r="E100" s="125">
        <v>2834158.92</v>
      </c>
    </row>
    <row r="101" spans="2:5" x14ac:dyDescent="0.25">
      <c r="B101" s="156" t="s">
        <v>456</v>
      </c>
      <c r="C101" s="156" t="s">
        <v>457</v>
      </c>
      <c r="D101" s="125">
        <v>322763.53000000003</v>
      </c>
      <c r="E101" s="125">
        <v>448543.76</v>
      </c>
    </row>
    <row r="102" spans="2:5" x14ac:dyDescent="0.25">
      <c r="B102" s="156" t="s">
        <v>156</v>
      </c>
      <c r="C102" s="156" t="s">
        <v>157</v>
      </c>
      <c r="D102" s="125">
        <v>2665312.87</v>
      </c>
      <c r="E102" s="125">
        <v>2529343.35</v>
      </c>
    </row>
    <row r="103" spans="2:5" x14ac:dyDescent="0.25">
      <c r="B103" s="156" t="s">
        <v>586</v>
      </c>
      <c r="C103" s="156" t="s">
        <v>587</v>
      </c>
      <c r="D103" s="125">
        <v>42374714.009999998</v>
      </c>
      <c r="E103" s="125">
        <v>43434691.729999997</v>
      </c>
    </row>
    <row r="104" spans="2:5" x14ac:dyDescent="0.25">
      <c r="B104" s="156" t="s">
        <v>720</v>
      </c>
      <c r="C104" s="156" t="s">
        <v>721</v>
      </c>
      <c r="D104" s="125">
        <v>4858156.34</v>
      </c>
      <c r="E104" s="125">
        <v>4671160.5199999996</v>
      </c>
    </row>
    <row r="105" spans="2:5" x14ac:dyDescent="0.25">
      <c r="B105" s="156" t="s">
        <v>440</v>
      </c>
      <c r="C105" s="156" t="s">
        <v>441</v>
      </c>
      <c r="D105" s="125">
        <v>1397928.53</v>
      </c>
      <c r="E105" s="125">
        <v>1109254.06</v>
      </c>
    </row>
    <row r="106" spans="2:5" x14ac:dyDescent="0.25">
      <c r="B106" s="156" t="s">
        <v>634</v>
      </c>
      <c r="C106" s="156" t="s">
        <v>635</v>
      </c>
      <c r="D106" s="125">
        <v>6782112.6299999999</v>
      </c>
      <c r="E106" s="125">
        <v>7342931.9299999997</v>
      </c>
    </row>
    <row r="107" spans="2:5" x14ac:dyDescent="0.25">
      <c r="B107" s="156" t="s">
        <v>919</v>
      </c>
      <c r="C107" s="156" t="s">
        <v>374</v>
      </c>
      <c r="D107" s="125">
        <v>886229.35</v>
      </c>
      <c r="E107" s="125">
        <v>1832915.77</v>
      </c>
    </row>
    <row r="108" spans="2:5" x14ac:dyDescent="0.25">
      <c r="B108" s="156" t="s">
        <v>920</v>
      </c>
      <c r="C108" s="156" t="s">
        <v>547</v>
      </c>
      <c r="D108" s="125">
        <v>3401522.83</v>
      </c>
      <c r="E108" s="125">
        <v>4098276.09</v>
      </c>
    </row>
    <row r="109" spans="2:5" x14ac:dyDescent="0.25">
      <c r="B109" s="156" t="s">
        <v>544</v>
      </c>
      <c r="C109" s="156" t="s">
        <v>545</v>
      </c>
      <c r="D109" s="125">
        <v>1359380.34</v>
      </c>
      <c r="E109" s="125">
        <v>2085411.91</v>
      </c>
    </row>
    <row r="110" spans="2:5" x14ac:dyDescent="0.25">
      <c r="B110" s="156" t="s">
        <v>670</v>
      </c>
      <c r="C110" s="156" t="s">
        <v>671</v>
      </c>
      <c r="D110" s="125">
        <v>2062970</v>
      </c>
      <c r="E110" s="125">
        <v>2257194.7599999998</v>
      </c>
    </row>
    <row r="111" spans="2:5" x14ac:dyDescent="0.25">
      <c r="B111" s="156" t="s">
        <v>327</v>
      </c>
      <c r="C111" s="156" t="s">
        <v>328</v>
      </c>
      <c r="D111" s="125">
        <v>262903.15999999997</v>
      </c>
      <c r="E111" s="125">
        <v>139088.68</v>
      </c>
    </row>
    <row r="112" spans="2:5" x14ac:dyDescent="0.25">
      <c r="B112" s="156" t="s">
        <v>566</v>
      </c>
      <c r="C112" s="156" t="s">
        <v>567</v>
      </c>
      <c r="D112" s="125">
        <v>38478867.560000002</v>
      </c>
      <c r="E112" s="125">
        <v>44440114.039999999</v>
      </c>
    </row>
    <row r="113" spans="2:5" x14ac:dyDescent="0.25">
      <c r="B113" s="156" t="s">
        <v>660</v>
      </c>
      <c r="C113" s="156" t="s">
        <v>661</v>
      </c>
      <c r="D113" s="125">
        <v>876372.89</v>
      </c>
      <c r="E113" s="125">
        <v>766185.43</v>
      </c>
    </row>
    <row r="114" spans="2:5" x14ac:dyDescent="0.25">
      <c r="B114" s="156" t="s">
        <v>694</v>
      </c>
      <c r="C114" s="156" t="s">
        <v>695</v>
      </c>
      <c r="D114" s="125">
        <v>2365662.79</v>
      </c>
      <c r="E114" s="125">
        <v>1115722.45</v>
      </c>
    </row>
    <row r="115" spans="2:5" x14ac:dyDescent="0.25">
      <c r="B115" s="156" t="s">
        <v>676</v>
      </c>
      <c r="C115" s="156" t="s">
        <v>677</v>
      </c>
      <c r="D115" s="125">
        <v>466922.67</v>
      </c>
      <c r="E115" s="125">
        <v>470964.4</v>
      </c>
    </row>
    <row r="116" spans="2:5" x14ac:dyDescent="0.25">
      <c r="B116" s="156" t="s">
        <v>690</v>
      </c>
      <c r="C116" s="156" t="s">
        <v>691</v>
      </c>
      <c r="D116" s="125">
        <v>7104788.6900000004</v>
      </c>
      <c r="E116" s="125">
        <v>6800577.5300000003</v>
      </c>
    </row>
    <row r="117" spans="2:5" x14ac:dyDescent="0.25">
      <c r="B117" s="156" t="s">
        <v>762</v>
      </c>
      <c r="C117" s="156" t="s">
        <v>763</v>
      </c>
      <c r="D117" s="125">
        <v>50845329.100000001</v>
      </c>
      <c r="E117" s="125">
        <v>46325047.390000001</v>
      </c>
    </row>
    <row r="118" spans="2:5" x14ac:dyDescent="0.25">
      <c r="B118" s="156" t="s">
        <v>560</v>
      </c>
      <c r="C118" s="156" t="s">
        <v>561</v>
      </c>
      <c r="D118" s="125">
        <v>65793720.899999999</v>
      </c>
      <c r="E118" s="125">
        <v>63093880.479999997</v>
      </c>
    </row>
    <row r="119" spans="2:5" x14ac:dyDescent="0.25">
      <c r="B119" s="156" t="s">
        <v>256</v>
      </c>
      <c r="C119" s="156" t="s">
        <v>257</v>
      </c>
      <c r="D119" s="125">
        <v>3262900.1</v>
      </c>
      <c r="E119" s="125">
        <v>3324354.07</v>
      </c>
    </row>
    <row r="120" spans="2:5" x14ac:dyDescent="0.25">
      <c r="B120" s="156" t="s">
        <v>758</v>
      </c>
      <c r="C120" s="156" t="s">
        <v>759</v>
      </c>
      <c r="D120" s="125">
        <v>1569518.62</v>
      </c>
      <c r="E120" s="125">
        <v>1502334.93</v>
      </c>
    </row>
    <row r="121" spans="2:5" x14ac:dyDescent="0.25">
      <c r="B121" s="156" t="s">
        <v>518</v>
      </c>
      <c r="C121" s="156" t="s">
        <v>519</v>
      </c>
      <c r="D121" s="125">
        <v>745646.15</v>
      </c>
      <c r="E121" s="125">
        <v>446265.89</v>
      </c>
    </row>
    <row r="122" spans="2:5" x14ac:dyDescent="0.25">
      <c r="B122" s="156" t="s">
        <v>504</v>
      </c>
      <c r="C122" s="156" t="s">
        <v>505</v>
      </c>
      <c r="D122" s="125">
        <v>1530120.89</v>
      </c>
      <c r="E122" s="125">
        <v>1563607.62</v>
      </c>
    </row>
    <row r="123" spans="2:5" x14ac:dyDescent="0.25">
      <c r="B123" s="156" t="s">
        <v>353</v>
      </c>
      <c r="C123" s="156" t="s">
        <v>354</v>
      </c>
      <c r="D123" s="125">
        <v>1597629.19</v>
      </c>
      <c r="E123" s="125">
        <v>25296.74</v>
      </c>
    </row>
    <row r="124" spans="2:5" x14ac:dyDescent="0.25">
      <c r="B124" s="156" t="s">
        <v>718</v>
      </c>
      <c r="C124" s="156" t="s">
        <v>719</v>
      </c>
      <c r="D124" s="125">
        <v>2891558.09</v>
      </c>
      <c r="E124" s="125">
        <v>1935925.99</v>
      </c>
    </row>
    <row r="125" spans="2:5" x14ac:dyDescent="0.25">
      <c r="B125" s="156" t="s">
        <v>202</v>
      </c>
      <c r="C125" s="156" t="s">
        <v>203</v>
      </c>
      <c r="D125" s="125">
        <v>624880.25</v>
      </c>
      <c r="E125" s="125">
        <v>724811.3</v>
      </c>
    </row>
    <row r="126" spans="2:5" x14ac:dyDescent="0.25">
      <c r="B126" s="156" t="s">
        <v>744</v>
      </c>
      <c r="C126" s="156" t="s">
        <v>745</v>
      </c>
      <c r="D126" s="125">
        <v>3535607.47</v>
      </c>
      <c r="E126" s="125">
        <v>2206039.5499999998</v>
      </c>
    </row>
    <row r="127" spans="2:5" x14ac:dyDescent="0.25">
      <c r="B127" s="156" t="s">
        <v>337</v>
      </c>
      <c r="C127" s="156" t="s">
        <v>338</v>
      </c>
      <c r="D127" s="125">
        <v>23407396.57</v>
      </c>
      <c r="E127" s="125">
        <v>20240536.73</v>
      </c>
    </row>
    <row r="128" spans="2:5" x14ac:dyDescent="0.25">
      <c r="B128" s="156" t="s">
        <v>562</v>
      </c>
      <c r="C128" s="156" t="s">
        <v>563</v>
      </c>
      <c r="D128" s="125">
        <v>87431566.310000002</v>
      </c>
      <c r="E128" s="125">
        <v>67959511.890000001</v>
      </c>
    </row>
    <row r="129" spans="2:5" x14ac:dyDescent="0.25">
      <c r="B129" s="156" t="s">
        <v>321</v>
      </c>
      <c r="C129" s="156" t="s">
        <v>322</v>
      </c>
      <c r="D129" s="125">
        <v>7803161.6399999997</v>
      </c>
      <c r="E129" s="125">
        <v>8748520.6199999992</v>
      </c>
    </row>
    <row r="130" spans="2:5" x14ac:dyDescent="0.25">
      <c r="B130" s="156" t="s">
        <v>200</v>
      </c>
      <c r="C130" s="156" t="s">
        <v>201</v>
      </c>
      <c r="D130" s="125">
        <v>511429.58</v>
      </c>
      <c r="E130" s="125">
        <v>520593.81</v>
      </c>
    </row>
    <row r="131" spans="2:5" x14ac:dyDescent="0.25">
      <c r="B131" s="156" t="s">
        <v>291</v>
      </c>
      <c r="C131" s="156" t="s">
        <v>292</v>
      </c>
      <c r="D131" s="125">
        <v>1398247.01</v>
      </c>
      <c r="E131" s="125">
        <v>1576155.28</v>
      </c>
    </row>
    <row r="132" spans="2:5" x14ac:dyDescent="0.25">
      <c r="B132" s="156" t="s">
        <v>770</v>
      </c>
      <c r="C132" s="156" t="s">
        <v>771</v>
      </c>
      <c r="D132" s="125">
        <v>737390.28</v>
      </c>
      <c r="E132" s="125">
        <v>593049.36</v>
      </c>
    </row>
    <row r="133" spans="2:5" x14ac:dyDescent="0.25">
      <c r="B133" s="156" t="s">
        <v>700</v>
      </c>
      <c r="C133" s="156" t="s">
        <v>701</v>
      </c>
      <c r="D133" s="125">
        <v>10744965.9</v>
      </c>
      <c r="E133" s="125">
        <v>10692168.699999999</v>
      </c>
    </row>
    <row r="134" spans="2:5" x14ac:dyDescent="0.25">
      <c r="B134" s="156" t="s">
        <v>268</v>
      </c>
      <c r="C134" s="156" t="s">
        <v>269</v>
      </c>
      <c r="D134" s="125">
        <v>856130.06</v>
      </c>
      <c r="E134" s="125">
        <v>682826.2</v>
      </c>
    </row>
    <row r="135" spans="2:5" x14ac:dyDescent="0.25">
      <c r="B135" s="156" t="s">
        <v>365</v>
      </c>
      <c r="C135" s="156" t="s">
        <v>366</v>
      </c>
      <c r="D135" s="125">
        <v>652256.27</v>
      </c>
      <c r="E135" s="125">
        <v>423860.15</v>
      </c>
    </row>
    <row r="136" spans="2:5" x14ac:dyDescent="0.25">
      <c r="B136" s="156" t="s">
        <v>281</v>
      </c>
      <c r="C136" s="156" t="s">
        <v>282</v>
      </c>
      <c r="D136" s="125">
        <v>1197299.56</v>
      </c>
      <c r="E136" s="125">
        <v>1382687.91</v>
      </c>
    </row>
    <row r="137" spans="2:5" x14ac:dyDescent="0.25">
      <c r="B137" s="156" t="s">
        <v>496</v>
      </c>
      <c r="C137" s="156" t="s">
        <v>497</v>
      </c>
      <c r="D137" s="125">
        <v>2290414.7999999998</v>
      </c>
      <c r="E137" s="125">
        <v>1888048.27</v>
      </c>
    </row>
    <row r="138" spans="2:5" x14ac:dyDescent="0.25">
      <c r="B138" s="156" t="s">
        <v>214</v>
      </c>
      <c r="C138" s="156" t="s">
        <v>215</v>
      </c>
      <c r="D138" s="125">
        <v>5308681.33</v>
      </c>
      <c r="E138" s="125">
        <v>5062301.46</v>
      </c>
    </row>
    <row r="139" spans="2:5" x14ac:dyDescent="0.25">
      <c r="B139" s="156" t="s">
        <v>164</v>
      </c>
      <c r="C139" s="156" t="s">
        <v>165</v>
      </c>
      <c r="D139" s="125">
        <v>441407.05</v>
      </c>
      <c r="E139" s="125">
        <v>2162861.14</v>
      </c>
    </row>
    <row r="140" spans="2:5" x14ac:dyDescent="0.25">
      <c r="B140" s="156" t="s">
        <v>680</v>
      </c>
      <c r="C140" s="156" t="s">
        <v>681</v>
      </c>
      <c r="D140" s="125">
        <v>900814.72</v>
      </c>
      <c r="E140" s="125">
        <v>882207.75</v>
      </c>
    </row>
    <row r="141" spans="2:5" x14ac:dyDescent="0.25">
      <c r="B141" s="156" t="s">
        <v>750</v>
      </c>
      <c r="C141" s="156" t="s">
        <v>751</v>
      </c>
      <c r="D141" s="125">
        <v>1033321.34</v>
      </c>
      <c r="E141" s="125">
        <v>595729.02</v>
      </c>
    </row>
    <row r="142" spans="2:5" x14ac:dyDescent="0.25">
      <c r="B142" s="156" t="s">
        <v>446</v>
      </c>
      <c r="C142" s="156" t="s">
        <v>447</v>
      </c>
      <c r="D142" s="125">
        <v>6077868.0300000003</v>
      </c>
      <c r="E142" s="125">
        <v>7915382.3399999999</v>
      </c>
    </row>
    <row r="143" spans="2:5" x14ac:dyDescent="0.25">
      <c r="B143" s="156" t="s">
        <v>260</v>
      </c>
      <c r="C143" s="156" t="s">
        <v>261</v>
      </c>
      <c r="D143" s="125">
        <v>2003973.8</v>
      </c>
      <c r="E143" s="125">
        <v>2509592.6800000002</v>
      </c>
    </row>
    <row r="144" spans="2:5" x14ac:dyDescent="0.25">
      <c r="B144" s="156" t="s">
        <v>329</v>
      </c>
      <c r="C144" s="156" t="s">
        <v>330</v>
      </c>
      <c r="D144" s="125">
        <v>20059025.210000001</v>
      </c>
      <c r="E144" s="125">
        <v>9800841.9299999997</v>
      </c>
    </row>
    <row r="145" spans="2:5" x14ac:dyDescent="0.25">
      <c r="B145" s="156" t="s">
        <v>630</v>
      </c>
      <c r="C145" s="156" t="s">
        <v>631</v>
      </c>
      <c r="D145" s="125">
        <v>949558.11</v>
      </c>
      <c r="E145" s="125">
        <v>598936.4</v>
      </c>
    </row>
    <row r="146" spans="2:5" x14ac:dyDescent="0.25">
      <c r="B146" s="156" t="s">
        <v>301</v>
      </c>
      <c r="C146" s="156" t="s">
        <v>302</v>
      </c>
      <c r="D146" s="125">
        <v>13524315.9</v>
      </c>
      <c r="E146" s="125">
        <v>12873304.939999999</v>
      </c>
    </row>
    <row r="147" spans="2:5" x14ac:dyDescent="0.25">
      <c r="B147" s="156" t="s">
        <v>303</v>
      </c>
      <c r="C147" s="156" t="s">
        <v>304</v>
      </c>
      <c r="D147" s="125">
        <v>4744672.66</v>
      </c>
      <c r="E147" s="125">
        <v>4521903.1399999997</v>
      </c>
    </row>
    <row r="148" spans="2:5" x14ac:dyDescent="0.25">
      <c r="B148" s="156" t="s">
        <v>588</v>
      </c>
      <c r="C148" s="156" t="s">
        <v>589</v>
      </c>
      <c r="D148" s="125">
        <v>1759100.08</v>
      </c>
      <c r="E148" s="125">
        <v>2625015.87</v>
      </c>
    </row>
    <row r="149" spans="2:5" x14ac:dyDescent="0.25">
      <c r="B149" s="156" t="s">
        <v>212</v>
      </c>
      <c r="C149" s="156" t="s">
        <v>213</v>
      </c>
      <c r="D149" s="125">
        <v>3490103.52</v>
      </c>
      <c r="E149" s="125">
        <v>3099978.11</v>
      </c>
    </row>
    <row r="150" spans="2:5" x14ac:dyDescent="0.25">
      <c r="B150" s="156" t="s">
        <v>428</v>
      </c>
      <c r="C150" s="156" t="s">
        <v>429</v>
      </c>
      <c r="D150" s="125">
        <v>1237858.1399999999</v>
      </c>
      <c r="E150" s="125">
        <v>1162870.3899999999</v>
      </c>
    </row>
    <row r="151" spans="2:5" x14ac:dyDescent="0.25">
      <c r="B151" s="156" t="s">
        <v>343</v>
      </c>
      <c r="C151" s="156" t="s">
        <v>344</v>
      </c>
      <c r="D151" s="125">
        <v>869798.61</v>
      </c>
      <c r="E151" s="125">
        <v>883488.78</v>
      </c>
    </row>
    <row r="152" spans="2:5" x14ac:dyDescent="0.25">
      <c r="B152" s="156" t="s">
        <v>325</v>
      </c>
      <c r="C152" s="156" t="s">
        <v>326</v>
      </c>
      <c r="D152" s="125">
        <v>9522843.5700000003</v>
      </c>
      <c r="E152" s="125">
        <v>11990253.59</v>
      </c>
    </row>
    <row r="153" spans="2:5" x14ac:dyDescent="0.25">
      <c r="B153" s="156" t="s">
        <v>628</v>
      </c>
      <c r="C153" s="156" t="s">
        <v>629</v>
      </c>
      <c r="D153" s="125">
        <v>1920557.81</v>
      </c>
      <c r="E153" s="125">
        <v>1578600.75</v>
      </c>
    </row>
    <row r="154" spans="2:5" x14ac:dyDescent="0.25">
      <c r="B154" s="156" t="s">
        <v>488</v>
      </c>
      <c r="C154" s="156" t="s">
        <v>489</v>
      </c>
      <c r="D154" s="125">
        <v>1785142.87</v>
      </c>
      <c r="E154" s="125">
        <v>1295058.53</v>
      </c>
    </row>
    <row r="155" spans="2:5" x14ac:dyDescent="0.25">
      <c r="B155" s="156" t="s">
        <v>644</v>
      </c>
      <c r="C155" s="156" t="s">
        <v>645</v>
      </c>
      <c r="D155" s="125">
        <v>20641982.620000001</v>
      </c>
      <c r="E155" s="125">
        <v>14736397.279999999</v>
      </c>
    </row>
    <row r="156" spans="2:5" x14ac:dyDescent="0.25">
      <c r="B156" s="156" t="s">
        <v>490</v>
      </c>
      <c r="C156" s="156" t="s">
        <v>491</v>
      </c>
      <c r="D156" s="125">
        <v>1436605</v>
      </c>
      <c r="E156" s="125">
        <v>2293135.21</v>
      </c>
    </row>
    <row r="157" spans="2:5" x14ac:dyDescent="0.25">
      <c r="B157" s="156" t="s">
        <v>146</v>
      </c>
      <c r="C157" s="156" t="s">
        <v>147</v>
      </c>
      <c r="D157" s="125">
        <v>4749605.5999999996</v>
      </c>
      <c r="E157" s="125">
        <v>5165602.4800000004</v>
      </c>
    </row>
    <row r="158" spans="2:5" x14ac:dyDescent="0.25">
      <c r="B158" s="156" t="s">
        <v>208</v>
      </c>
      <c r="C158" s="156" t="s">
        <v>209</v>
      </c>
      <c r="D158" s="125">
        <v>3083089.3</v>
      </c>
      <c r="E158" s="125">
        <v>1608363.15</v>
      </c>
    </row>
    <row r="159" spans="2:5" x14ac:dyDescent="0.25">
      <c r="B159" s="156" t="s">
        <v>345</v>
      </c>
      <c r="C159" s="156" t="s">
        <v>346</v>
      </c>
      <c r="D159" s="125">
        <v>590017.57999999996</v>
      </c>
      <c r="E159" s="125">
        <v>567660.11</v>
      </c>
    </row>
    <row r="160" spans="2:5" x14ac:dyDescent="0.25">
      <c r="B160" s="156" t="s">
        <v>349</v>
      </c>
      <c r="C160" s="156" t="s">
        <v>350</v>
      </c>
      <c r="D160" s="125">
        <v>8131773.7199999997</v>
      </c>
      <c r="E160" s="125">
        <v>12859157.109999999</v>
      </c>
    </row>
    <row r="161" spans="2:5" x14ac:dyDescent="0.25">
      <c r="B161" s="156" t="s">
        <v>554</v>
      </c>
      <c r="C161" s="156" t="s">
        <v>555</v>
      </c>
      <c r="D161" s="125">
        <v>791504.24</v>
      </c>
      <c r="E161" s="125">
        <v>838311.86</v>
      </c>
    </row>
    <row r="162" spans="2:5" x14ac:dyDescent="0.25">
      <c r="B162" s="156" t="s">
        <v>335</v>
      </c>
      <c r="C162" s="156" t="s">
        <v>336</v>
      </c>
      <c r="D162" s="125">
        <v>28302839.710000001</v>
      </c>
      <c r="E162" s="125">
        <v>17191752.350000001</v>
      </c>
    </row>
    <row r="163" spans="2:5" x14ac:dyDescent="0.25">
      <c r="B163" s="156" t="s">
        <v>172</v>
      </c>
      <c r="C163" s="156" t="s">
        <v>173</v>
      </c>
      <c r="D163" s="125">
        <v>2749962.26</v>
      </c>
      <c r="E163" s="125">
        <v>4144165.2</v>
      </c>
    </row>
    <row r="164" spans="2:5" x14ac:dyDescent="0.25">
      <c r="B164" s="156" t="s">
        <v>494</v>
      </c>
      <c r="C164" s="156" t="s">
        <v>495</v>
      </c>
      <c r="D164" s="125">
        <v>2301214.58</v>
      </c>
      <c r="E164" s="125">
        <v>2119622.2799999998</v>
      </c>
    </row>
    <row r="165" spans="2:5" x14ac:dyDescent="0.25">
      <c r="B165" s="156" t="s">
        <v>416</v>
      </c>
      <c r="C165" s="156" t="s">
        <v>417</v>
      </c>
      <c r="D165" s="125">
        <v>2342071.84</v>
      </c>
      <c r="E165" s="125">
        <v>3142404.24</v>
      </c>
    </row>
    <row r="166" spans="2:5" x14ac:dyDescent="0.25">
      <c r="B166" s="156" t="s">
        <v>438</v>
      </c>
      <c r="C166" s="156" t="s">
        <v>439</v>
      </c>
      <c r="D166" s="125">
        <v>2949275.31</v>
      </c>
      <c r="E166" s="125">
        <v>3828146.35</v>
      </c>
    </row>
    <row r="167" spans="2:5" x14ac:dyDescent="0.25">
      <c r="B167" s="156" t="s">
        <v>410</v>
      </c>
      <c r="C167" s="156" t="s">
        <v>411</v>
      </c>
      <c r="D167" s="125">
        <v>3852241.9</v>
      </c>
      <c r="E167" s="125">
        <v>4515779.32</v>
      </c>
    </row>
    <row r="168" spans="2:5" x14ac:dyDescent="0.25">
      <c r="B168" s="156" t="s">
        <v>305</v>
      </c>
      <c r="C168" s="156" t="s">
        <v>306</v>
      </c>
      <c r="D168" s="125">
        <v>3388190.75</v>
      </c>
      <c r="E168" s="125">
        <v>3090339.59</v>
      </c>
    </row>
    <row r="169" spans="2:5" x14ac:dyDescent="0.25">
      <c r="B169" s="156" t="s">
        <v>210</v>
      </c>
      <c r="C169" s="156" t="s">
        <v>211</v>
      </c>
      <c r="D169" s="125">
        <v>3254989.72</v>
      </c>
      <c r="E169" s="125">
        <v>3148047.61</v>
      </c>
    </row>
    <row r="170" spans="2:5" x14ac:dyDescent="0.25">
      <c r="B170" s="156" t="s">
        <v>632</v>
      </c>
      <c r="C170" s="156" t="s">
        <v>633</v>
      </c>
      <c r="D170" s="125">
        <v>2152503.44</v>
      </c>
      <c r="E170" s="125">
        <v>1133993.99</v>
      </c>
    </row>
    <row r="171" spans="2:5" x14ac:dyDescent="0.25">
      <c r="B171" s="156" t="s">
        <v>664</v>
      </c>
      <c r="C171" s="156" t="s">
        <v>665</v>
      </c>
      <c r="D171" s="125">
        <v>5816741.7300000004</v>
      </c>
      <c r="E171" s="125">
        <v>5664476.1100000003</v>
      </c>
    </row>
    <row r="172" spans="2:5" x14ac:dyDescent="0.25">
      <c r="B172" s="156" t="s">
        <v>536</v>
      </c>
      <c r="C172" s="156" t="s">
        <v>537</v>
      </c>
      <c r="D172" s="125">
        <v>13892193.15</v>
      </c>
      <c r="E172" s="125">
        <v>11422250.359999999</v>
      </c>
    </row>
    <row r="173" spans="2:5" x14ac:dyDescent="0.25">
      <c r="B173" s="156" t="s">
        <v>442</v>
      </c>
      <c r="C173" s="156" t="s">
        <v>443</v>
      </c>
      <c r="D173" s="125">
        <v>3951454.8</v>
      </c>
      <c r="E173" s="125">
        <v>4569268.01</v>
      </c>
    </row>
    <row r="174" spans="2:5" x14ac:dyDescent="0.25">
      <c r="B174" s="156" t="s">
        <v>412</v>
      </c>
      <c r="C174" s="156" t="s">
        <v>413</v>
      </c>
      <c r="D174" s="125">
        <v>405622.64</v>
      </c>
      <c r="E174" s="125">
        <v>457448.3</v>
      </c>
    </row>
    <row r="175" spans="2:5" x14ac:dyDescent="0.25">
      <c r="B175" s="156" t="s">
        <v>252</v>
      </c>
      <c r="C175" s="156" t="s">
        <v>253</v>
      </c>
      <c r="D175" s="125">
        <v>23583403.460000001</v>
      </c>
      <c r="E175" s="125">
        <v>23949617.18</v>
      </c>
    </row>
    <row r="176" spans="2:5" x14ac:dyDescent="0.25">
      <c r="B176" s="156" t="s">
        <v>258</v>
      </c>
      <c r="C176" s="156" t="s">
        <v>259</v>
      </c>
      <c r="D176" s="125">
        <v>1008702.32</v>
      </c>
      <c r="E176" s="125">
        <v>1247667.24</v>
      </c>
    </row>
    <row r="177" spans="2:5" x14ac:dyDescent="0.25">
      <c r="B177" s="156" t="s">
        <v>558</v>
      </c>
      <c r="C177" s="156" t="s">
        <v>559</v>
      </c>
      <c r="D177" s="125">
        <v>40593237.049999997</v>
      </c>
      <c r="E177" s="125">
        <v>16663292.58</v>
      </c>
    </row>
    <row r="178" spans="2:5" x14ac:dyDescent="0.25">
      <c r="B178" s="156" t="s">
        <v>610</v>
      </c>
      <c r="C178" s="156" t="s">
        <v>611</v>
      </c>
      <c r="D178" s="125">
        <v>10625538.33</v>
      </c>
      <c r="E178" s="125">
        <v>7904157.9000000004</v>
      </c>
    </row>
    <row r="179" spans="2:5" x14ac:dyDescent="0.25">
      <c r="B179" s="156" t="s">
        <v>178</v>
      </c>
      <c r="C179" s="156" t="s">
        <v>179</v>
      </c>
      <c r="D179" s="125">
        <v>523110.99</v>
      </c>
      <c r="E179" s="125">
        <v>311431.01</v>
      </c>
    </row>
    <row r="180" spans="2:5" x14ac:dyDescent="0.25">
      <c r="B180" s="156" t="s">
        <v>612</v>
      </c>
      <c r="C180" s="156" t="s">
        <v>613</v>
      </c>
      <c r="D180" s="125">
        <v>3073853</v>
      </c>
      <c r="E180" s="125">
        <v>3512507.9</v>
      </c>
    </row>
    <row r="181" spans="2:5" x14ac:dyDescent="0.25">
      <c r="B181" s="156" t="s">
        <v>422</v>
      </c>
      <c r="C181" s="156" t="s">
        <v>423</v>
      </c>
      <c r="D181" s="125">
        <v>2876783.61</v>
      </c>
      <c r="E181" s="125">
        <v>3096134.19</v>
      </c>
    </row>
    <row r="182" spans="2:5" x14ac:dyDescent="0.25">
      <c r="B182" s="156" t="s">
        <v>614</v>
      </c>
      <c r="C182" s="156" t="s">
        <v>615</v>
      </c>
      <c r="D182" s="125">
        <v>5816494.0300000003</v>
      </c>
      <c r="E182" s="125">
        <v>5456889.3499999996</v>
      </c>
    </row>
    <row r="183" spans="2:5" x14ac:dyDescent="0.25">
      <c r="B183" s="156" t="s">
        <v>460</v>
      </c>
      <c r="C183" s="156" t="s">
        <v>461</v>
      </c>
      <c r="D183" s="125">
        <v>1098304.58</v>
      </c>
      <c r="E183" s="125">
        <v>1140806.33</v>
      </c>
    </row>
    <row r="184" spans="2:5" x14ac:dyDescent="0.25">
      <c r="B184" s="156" t="s">
        <v>434</v>
      </c>
      <c r="C184" s="156" t="s">
        <v>435</v>
      </c>
      <c r="D184" s="125">
        <v>3349732.87</v>
      </c>
      <c r="E184" s="125">
        <v>3056220.32</v>
      </c>
    </row>
    <row r="185" spans="2:5" x14ac:dyDescent="0.25">
      <c r="B185" s="156" t="s">
        <v>248</v>
      </c>
      <c r="C185" s="156" t="s">
        <v>249</v>
      </c>
      <c r="D185" s="125">
        <v>11579295.82</v>
      </c>
      <c r="E185" s="125">
        <v>9593809.5199999996</v>
      </c>
    </row>
    <row r="186" spans="2:5" x14ac:dyDescent="0.25">
      <c r="B186" s="156" t="s">
        <v>436</v>
      </c>
      <c r="C186" s="156" t="s">
        <v>437</v>
      </c>
      <c r="D186" s="125">
        <v>14637073.73</v>
      </c>
      <c r="E186" s="125">
        <v>15544722.57</v>
      </c>
    </row>
    <row r="187" spans="2:5" x14ac:dyDescent="0.25">
      <c r="B187" s="156" t="s">
        <v>478</v>
      </c>
      <c r="C187" s="156" t="s">
        <v>479</v>
      </c>
      <c r="D187" s="125">
        <v>1727247.67</v>
      </c>
      <c r="E187" s="125">
        <v>1207377.55</v>
      </c>
    </row>
    <row r="188" spans="2:5" x14ac:dyDescent="0.25">
      <c r="B188" s="156" t="s">
        <v>278</v>
      </c>
      <c r="C188" s="156" t="s">
        <v>279</v>
      </c>
      <c r="D188" s="125">
        <v>354547.94</v>
      </c>
      <c r="E188" s="125">
        <v>413413.41</v>
      </c>
    </row>
    <row r="189" spans="2:5" x14ac:dyDescent="0.25">
      <c r="B189" s="156" t="s">
        <v>367</v>
      </c>
      <c r="C189" s="156" t="s">
        <v>368</v>
      </c>
      <c r="D189" s="125">
        <v>3001680.1</v>
      </c>
      <c r="E189" s="125">
        <v>3250243.89</v>
      </c>
    </row>
    <row r="190" spans="2:5" x14ac:dyDescent="0.25">
      <c r="B190" s="156" t="s">
        <v>309</v>
      </c>
      <c r="C190" s="156" t="s">
        <v>310</v>
      </c>
      <c r="D190" s="125">
        <v>464330.26</v>
      </c>
      <c r="E190" s="125">
        <v>586379.82999999996</v>
      </c>
    </row>
    <row r="191" spans="2:5" x14ac:dyDescent="0.25">
      <c r="B191" s="156" t="s">
        <v>672</v>
      </c>
      <c r="C191" s="156" t="s">
        <v>673</v>
      </c>
      <c r="D191" s="125">
        <v>306225.58</v>
      </c>
      <c r="E191" s="125">
        <v>176695.76</v>
      </c>
    </row>
    <row r="192" spans="2:5" x14ac:dyDescent="0.25">
      <c r="B192" s="156" t="s">
        <v>688</v>
      </c>
      <c r="C192" s="156" t="s">
        <v>689</v>
      </c>
      <c r="D192" s="125">
        <v>1220006.99</v>
      </c>
      <c r="E192" s="125">
        <v>965486.8</v>
      </c>
    </row>
    <row r="193" spans="2:5" x14ac:dyDescent="0.25">
      <c r="B193" s="156" t="s">
        <v>424</v>
      </c>
      <c r="C193" s="156" t="s">
        <v>425</v>
      </c>
      <c r="D193" s="125">
        <v>2181314.42</v>
      </c>
      <c r="E193" s="125">
        <v>1906949.42</v>
      </c>
    </row>
    <row r="194" spans="2:5" x14ac:dyDescent="0.25">
      <c r="B194" s="156" t="s">
        <v>391</v>
      </c>
      <c r="C194" s="156" t="s">
        <v>392</v>
      </c>
      <c r="D194" s="125">
        <v>5191444.58</v>
      </c>
      <c r="E194" s="125">
        <v>4208280.6100000003</v>
      </c>
    </row>
    <row r="195" spans="2:5" x14ac:dyDescent="0.25">
      <c r="B195" s="156" t="s">
        <v>772</v>
      </c>
      <c r="C195" s="156" t="s">
        <v>773</v>
      </c>
      <c r="D195" s="125">
        <v>16027163.68</v>
      </c>
      <c r="E195" s="125">
        <v>19114234.280000001</v>
      </c>
    </row>
    <row r="196" spans="2:5" x14ac:dyDescent="0.25">
      <c r="B196" s="156" t="s">
        <v>684</v>
      </c>
      <c r="C196" s="156" t="s">
        <v>685</v>
      </c>
      <c r="D196" s="125">
        <v>598110.42000000004</v>
      </c>
      <c r="E196" s="125">
        <v>769385.67</v>
      </c>
    </row>
    <row r="197" spans="2:5" x14ac:dyDescent="0.25">
      <c r="B197" s="156" t="s">
        <v>192</v>
      </c>
      <c r="C197" s="156" t="s">
        <v>193</v>
      </c>
      <c r="D197" s="125">
        <v>871237.95</v>
      </c>
      <c r="E197" s="125">
        <v>884278.24</v>
      </c>
    </row>
    <row r="198" spans="2:5" x14ac:dyDescent="0.25">
      <c r="B198" s="156" t="s">
        <v>666</v>
      </c>
      <c r="C198" s="156" t="s">
        <v>667</v>
      </c>
      <c r="D198" s="125">
        <v>29391625.800000001</v>
      </c>
      <c r="E198" s="125">
        <v>27470467.91</v>
      </c>
    </row>
    <row r="199" spans="2:5" x14ac:dyDescent="0.25">
      <c r="B199" s="156" t="s">
        <v>430</v>
      </c>
      <c r="C199" s="156" t="s">
        <v>431</v>
      </c>
      <c r="D199" s="125">
        <v>587063.02</v>
      </c>
      <c r="E199" s="125">
        <v>667784.82999999996</v>
      </c>
    </row>
    <row r="200" spans="2:5" x14ac:dyDescent="0.25">
      <c r="B200" s="156" t="s">
        <v>760</v>
      </c>
      <c r="C200" s="156" t="s">
        <v>761</v>
      </c>
      <c r="D200" s="125">
        <v>678934</v>
      </c>
      <c r="E200" s="125">
        <v>634322.1</v>
      </c>
    </row>
    <row r="201" spans="2:5" x14ac:dyDescent="0.25">
      <c r="B201" s="156" t="s">
        <v>476</v>
      </c>
      <c r="C201" s="156" t="s">
        <v>477</v>
      </c>
      <c r="D201" s="125">
        <v>2746819.12</v>
      </c>
      <c r="E201" s="125">
        <v>2245110.9</v>
      </c>
    </row>
    <row r="202" spans="2:5" x14ac:dyDescent="0.25">
      <c r="B202" s="156" t="s">
        <v>387</v>
      </c>
      <c r="C202" s="156" t="s">
        <v>388</v>
      </c>
      <c r="D202" s="125">
        <v>13862683.91</v>
      </c>
      <c r="E202" s="125">
        <v>11869132.189999999</v>
      </c>
    </row>
    <row r="203" spans="2:5" x14ac:dyDescent="0.25">
      <c r="B203" s="156" t="s">
        <v>736</v>
      </c>
      <c r="C203" s="156" t="s">
        <v>737</v>
      </c>
      <c r="D203" s="125">
        <v>560711</v>
      </c>
      <c r="E203" s="125">
        <v>297032.37</v>
      </c>
    </row>
    <row r="204" spans="2:5" x14ac:dyDescent="0.25">
      <c r="B204" s="156" t="s">
        <v>444</v>
      </c>
      <c r="C204" s="156" t="s">
        <v>445</v>
      </c>
      <c r="D204" s="125">
        <v>3750422.65</v>
      </c>
      <c r="E204" s="125">
        <v>1456122.82</v>
      </c>
    </row>
    <row r="205" spans="2:5" x14ac:dyDescent="0.25">
      <c r="B205" s="156" t="s">
        <v>658</v>
      </c>
      <c r="C205" s="156" t="s">
        <v>659</v>
      </c>
      <c r="D205" s="125">
        <v>2460085.9900000002</v>
      </c>
      <c r="E205" s="125">
        <v>3069827.73</v>
      </c>
    </row>
    <row r="206" spans="2:5" x14ac:dyDescent="0.25">
      <c r="B206" s="156" t="s">
        <v>734</v>
      </c>
      <c r="C206" s="156" t="s">
        <v>735</v>
      </c>
      <c r="D206" s="125">
        <v>4653843.09</v>
      </c>
      <c r="E206" s="125">
        <v>4438857.5</v>
      </c>
    </row>
    <row r="207" spans="2:5" x14ac:dyDescent="0.25">
      <c r="B207" s="156" t="s">
        <v>596</v>
      </c>
      <c r="C207" s="156" t="s">
        <v>597</v>
      </c>
      <c r="D207" s="125">
        <v>2672027.0499999998</v>
      </c>
      <c r="E207" s="125">
        <v>2109667.58</v>
      </c>
    </row>
    <row r="208" spans="2:5" x14ac:dyDescent="0.25">
      <c r="B208" s="156" t="s">
        <v>222</v>
      </c>
      <c r="C208" s="156" t="s">
        <v>223</v>
      </c>
      <c r="D208" s="125">
        <v>1467662.61</v>
      </c>
      <c r="E208" s="125">
        <v>-6739.58</v>
      </c>
    </row>
    <row r="209" spans="2:5" x14ac:dyDescent="0.25">
      <c r="B209" s="156" t="s">
        <v>143</v>
      </c>
      <c r="C209" s="156" t="s">
        <v>280</v>
      </c>
      <c r="D209" s="125">
        <v>2894796.35</v>
      </c>
      <c r="E209" s="125">
        <v>3295954.14</v>
      </c>
    </row>
    <row r="210" spans="2:5" x14ac:dyDescent="0.25">
      <c r="B210" s="156" t="s">
        <v>754</v>
      </c>
      <c r="C210" s="156" t="s">
        <v>755</v>
      </c>
      <c r="D210" s="125">
        <v>5176708.57</v>
      </c>
      <c r="E210" s="125">
        <v>4016137.26</v>
      </c>
    </row>
    <row r="211" spans="2:5" x14ac:dyDescent="0.25">
      <c r="B211" s="156" t="s">
        <v>196</v>
      </c>
      <c r="C211" s="156" t="s">
        <v>197</v>
      </c>
      <c r="D211" s="125">
        <v>6159905.3899999997</v>
      </c>
      <c r="E211" s="125">
        <v>5948792.9000000004</v>
      </c>
    </row>
    <row r="212" spans="2:5" x14ac:dyDescent="0.25">
      <c r="B212" s="156" t="s">
        <v>921</v>
      </c>
      <c r="C212" s="156" t="s">
        <v>177</v>
      </c>
      <c r="D212" s="125">
        <v>305983.84000000003</v>
      </c>
      <c r="E212" s="125">
        <v>205881.62</v>
      </c>
    </row>
    <row r="213" spans="2:5" x14ac:dyDescent="0.25">
      <c r="B213" s="156" t="s">
        <v>142</v>
      </c>
      <c r="C213" s="156" t="s">
        <v>403</v>
      </c>
      <c r="D213" s="125">
        <v>55040743.030000001</v>
      </c>
      <c r="E213" s="125">
        <v>37289885.229999997</v>
      </c>
    </row>
    <row r="214" spans="2:5" x14ac:dyDescent="0.25">
      <c r="B214" s="156" t="s">
        <v>604</v>
      </c>
      <c r="C214" s="156" t="s">
        <v>605</v>
      </c>
      <c r="D214" s="125">
        <v>785519.97</v>
      </c>
      <c r="E214" s="125">
        <v>1220934.28</v>
      </c>
    </row>
    <row r="215" spans="2:5" x14ac:dyDescent="0.25">
      <c r="B215" s="156" t="s">
        <v>600</v>
      </c>
      <c r="C215" s="156" t="s">
        <v>601</v>
      </c>
      <c r="D215" s="125">
        <v>1578111.59</v>
      </c>
      <c r="E215" s="125">
        <v>1889764.72</v>
      </c>
    </row>
    <row r="216" spans="2:5" x14ac:dyDescent="0.25">
      <c r="B216" s="156" t="s">
        <v>724</v>
      </c>
      <c r="C216" s="156" t="s">
        <v>725</v>
      </c>
      <c r="D216" s="125">
        <v>1495621</v>
      </c>
      <c r="E216"/>
    </row>
    <row r="217" spans="2:5" x14ac:dyDescent="0.25">
      <c r="B217" s="156" t="s">
        <v>726</v>
      </c>
      <c r="C217" s="156" t="s">
        <v>727</v>
      </c>
      <c r="D217" s="125">
        <v>9902816.5</v>
      </c>
      <c r="E217" s="125">
        <v>10195461.99</v>
      </c>
    </row>
    <row r="218" spans="2:5" x14ac:dyDescent="0.25">
      <c r="B218" s="156" t="s">
        <v>622</v>
      </c>
      <c r="C218" s="156" t="s">
        <v>623</v>
      </c>
      <c r="D218" s="125">
        <v>2735899.91</v>
      </c>
      <c r="E218" s="125">
        <v>2930966.96</v>
      </c>
    </row>
    <row r="219" spans="2:5" x14ac:dyDescent="0.25">
      <c r="B219" s="156" t="s">
        <v>654</v>
      </c>
      <c r="C219" s="156" t="s">
        <v>655</v>
      </c>
      <c r="D219" s="125">
        <v>7326194.5700000003</v>
      </c>
      <c r="E219" s="125">
        <v>6344886.0199999996</v>
      </c>
    </row>
    <row r="220" spans="2:5" x14ac:dyDescent="0.25">
      <c r="B220" s="156" t="s">
        <v>246</v>
      </c>
      <c r="C220" s="156" t="s">
        <v>247</v>
      </c>
      <c r="D220" s="125">
        <v>3316254.7200000002</v>
      </c>
      <c r="E220" s="125">
        <v>3100971.01</v>
      </c>
    </row>
    <row r="221" spans="2:5" x14ac:dyDescent="0.25">
      <c r="B221" s="156" t="s">
        <v>550</v>
      </c>
      <c r="C221" s="156" t="s">
        <v>551</v>
      </c>
      <c r="D221" s="125">
        <v>3400416.59</v>
      </c>
      <c r="E221" s="125">
        <v>2673725.64</v>
      </c>
    </row>
    <row r="222" spans="2:5" x14ac:dyDescent="0.25">
      <c r="B222" s="156" t="s">
        <v>420</v>
      </c>
      <c r="C222" s="156" t="s">
        <v>421</v>
      </c>
      <c r="D222" s="125">
        <v>1105147.24</v>
      </c>
      <c r="E222" s="125">
        <v>705473.65</v>
      </c>
    </row>
    <row r="223" spans="2:5" x14ac:dyDescent="0.25">
      <c r="B223" s="156" t="s">
        <v>466</v>
      </c>
      <c r="C223" s="156" t="s">
        <v>467</v>
      </c>
      <c r="D223" s="125">
        <v>2864577.66</v>
      </c>
      <c r="E223" s="125">
        <v>3014333.87</v>
      </c>
    </row>
    <row r="224" spans="2:5" x14ac:dyDescent="0.25">
      <c r="B224" s="156" t="s">
        <v>582</v>
      </c>
      <c r="C224" s="156" t="s">
        <v>583</v>
      </c>
      <c r="D224" s="125">
        <v>28018059.66</v>
      </c>
      <c r="E224" s="125">
        <v>21710737.57</v>
      </c>
    </row>
    <row r="225" spans="2:5" x14ac:dyDescent="0.25">
      <c r="B225" s="156" t="s">
        <v>668</v>
      </c>
      <c r="C225" s="156" t="s">
        <v>669</v>
      </c>
      <c r="D225" s="125">
        <v>1033029.36</v>
      </c>
      <c r="E225" s="125">
        <v>905839.79</v>
      </c>
    </row>
    <row r="226" spans="2:5" x14ac:dyDescent="0.25">
      <c r="B226" s="156" t="s">
        <v>752</v>
      </c>
      <c r="C226" s="156" t="s">
        <v>753</v>
      </c>
      <c r="D226" s="125">
        <v>8738906.25</v>
      </c>
      <c r="E226" s="125">
        <v>2773555.83</v>
      </c>
    </row>
    <row r="227" spans="2:5" x14ac:dyDescent="0.25">
      <c r="B227" s="156" t="s">
        <v>706</v>
      </c>
      <c r="C227" s="156" t="s">
        <v>707</v>
      </c>
      <c r="D227" s="125">
        <v>8953038.8900000006</v>
      </c>
      <c r="E227" s="125">
        <v>6937823.8799999999</v>
      </c>
    </row>
    <row r="228" spans="2:5" x14ac:dyDescent="0.25">
      <c r="B228" s="156" t="s">
        <v>768</v>
      </c>
      <c r="C228" s="156" t="s">
        <v>769</v>
      </c>
      <c r="D228" s="125">
        <v>815798.83</v>
      </c>
      <c r="E228" s="125">
        <v>784543.37</v>
      </c>
    </row>
    <row r="229" spans="2:5" x14ac:dyDescent="0.25">
      <c r="B229" s="156" t="s">
        <v>285</v>
      </c>
      <c r="C229" s="156" t="s">
        <v>286</v>
      </c>
      <c r="D229" s="125">
        <v>3143939.25</v>
      </c>
      <c r="E229" s="125">
        <v>3684316.36</v>
      </c>
    </row>
    <row r="230" spans="2:5" x14ac:dyDescent="0.25">
      <c r="B230" s="156" t="s">
        <v>574</v>
      </c>
      <c r="C230" s="156" t="s">
        <v>575</v>
      </c>
      <c r="D230" s="125">
        <v>7310473.1200000001</v>
      </c>
      <c r="E230" s="125">
        <v>6280053.8600000003</v>
      </c>
    </row>
    <row r="231" spans="2:5" x14ac:dyDescent="0.25">
      <c r="B231" s="156" t="s">
        <v>242</v>
      </c>
      <c r="C231" s="156" t="s">
        <v>243</v>
      </c>
      <c r="D231" s="125">
        <v>2868681.65</v>
      </c>
      <c r="E231" s="125">
        <v>1961437.85</v>
      </c>
    </row>
    <row r="232" spans="2:5" x14ac:dyDescent="0.25">
      <c r="B232" s="156" t="s">
        <v>502</v>
      </c>
      <c r="C232" s="156" t="s">
        <v>503</v>
      </c>
      <c r="D232" s="125">
        <v>462728.17</v>
      </c>
      <c r="E232" s="125">
        <v>359499.97</v>
      </c>
    </row>
    <row r="233" spans="2:5" x14ac:dyDescent="0.25">
      <c r="B233" s="156" t="s">
        <v>182</v>
      </c>
      <c r="C233" s="156" t="s">
        <v>183</v>
      </c>
      <c r="D233" s="125">
        <v>885544.97</v>
      </c>
      <c r="E233" s="125">
        <v>791295.41</v>
      </c>
    </row>
    <row r="234" spans="2:5" x14ac:dyDescent="0.25">
      <c r="B234" s="156" t="s">
        <v>646</v>
      </c>
      <c r="C234" s="156" t="s">
        <v>647</v>
      </c>
      <c r="D234" s="125">
        <v>3066675.6</v>
      </c>
      <c r="E234" s="125">
        <v>3097168.86</v>
      </c>
    </row>
    <row r="235" spans="2:5" x14ac:dyDescent="0.25">
      <c r="B235" s="156" t="s">
        <v>363</v>
      </c>
      <c r="C235" s="156" t="s">
        <v>364</v>
      </c>
      <c r="D235" s="125">
        <v>1863787.68</v>
      </c>
      <c r="E235" s="125">
        <v>2047460.65</v>
      </c>
    </row>
    <row r="236" spans="2:5" x14ac:dyDescent="0.25">
      <c r="B236" s="156" t="s">
        <v>618</v>
      </c>
      <c r="C236" s="156" t="s">
        <v>619</v>
      </c>
      <c r="D236" s="125">
        <v>1052999.75</v>
      </c>
      <c r="E236" s="125">
        <v>922583.35</v>
      </c>
    </row>
    <row r="237" spans="2:5" x14ac:dyDescent="0.25">
      <c r="B237" s="156" t="s">
        <v>594</v>
      </c>
      <c r="C237" s="156" t="s">
        <v>595</v>
      </c>
      <c r="D237" s="125">
        <v>175784388.34</v>
      </c>
      <c r="E237" s="125">
        <v>134179375.95999999</v>
      </c>
    </row>
    <row r="238" spans="2:5" x14ac:dyDescent="0.25">
      <c r="B238" s="156" t="s">
        <v>357</v>
      </c>
      <c r="C238" s="156" t="s">
        <v>358</v>
      </c>
      <c r="D238" s="125">
        <v>5786659.8799999999</v>
      </c>
      <c r="E238" s="125">
        <v>6505687.8399999999</v>
      </c>
    </row>
    <row r="239" spans="2:5" x14ac:dyDescent="0.25">
      <c r="B239" s="156" t="s">
        <v>166</v>
      </c>
      <c r="C239" s="156" t="s">
        <v>167</v>
      </c>
      <c r="D239" s="125">
        <v>11065160.310000001</v>
      </c>
      <c r="E239" s="125">
        <v>11193146.550000001</v>
      </c>
    </row>
    <row r="240" spans="2:5" x14ac:dyDescent="0.25">
      <c r="B240" s="156" t="s">
        <v>406</v>
      </c>
      <c r="C240" s="156" t="s">
        <v>407</v>
      </c>
      <c r="D240" s="125">
        <v>1052810.73</v>
      </c>
      <c r="E240" s="125">
        <v>1596881.55</v>
      </c>
    </row>
    <row r="241" spans="2:5" x14ac:dyDescent="0.25">
      <c r="B241" s="156" t="s">
        <v>730</v>
      </c>
      <c r="C241" s="156" t="s">
        <v>731</v>
      </c>
      <c r="D241" s="125">
        <v>2879611.36</v>
      </c>
      <c r="E241" s="125">
        <v>2279941.19</v>
      </c>
    </row>
    <row r="242" spans="2:5" x14ac:dyDescent="0.25">
      <c r="B242" s="156" t="s">
        <v>369</v>
      </c>
      <c r="C242" s="156" t="s">
        <v>370</v>
      </c>
      <c r="D242" s="125">
        <v>384208.66</v>
      </c>
      <c r="E242" s="125">
        <v>348747.1</v>
      </c>
    </row>
    <row r="243" spans="2:5" x14ac:dyDescent="0.25">
      <c r="B243" s="156" t="s">
        <v>448</v>
      </c>
      <c r="C243" s="156" t="s">
        <v>449</v>
      </c>
      <c r="D243" s="125">
        <v>1531281.95</v>
      </c>
      <c r="E243" s="125">
        <v>1774259.07</v>
      </c>
    </row>
    <row r="244" spans="2:5" x14ac:dyDescent="0.25">
      <c r="B244" s="156" t="s">
        <v>564</v>
      </c>
      <c r="C244" s="156" t="s">
        <v>565</v>
      </c>
      <c r="D244" s="125">
        <v>12214638.810000001</v>
      </c>
      <c r="E244" s="125">
        <v>7822009.5599999996</v>
      </c>
    </row>
    <row r="245" spans="2:5" x14ac:dyDescent="0.25">
      <c r="B245" s="156" t="s">
        <v>347</v>
      </c>
      <c r="C245" s="156" t="s">
        <v>348</v>
      </c>
      <c r="D245" s="125">
        <v>335458.03000000003</v>
      </c>
      <c r="E245" s="125">
        <v>402931.62</v>
      </c>
    </row>
    <row r="246" spans="2:5" x14ac:dyDescent="0.25">
      <c r="B246" s="156" t="s">
        <v>580</v>
      </c>
      <c r="C246" s="156" t="s">
        <v>581</v>
      </c>
      <c r="D246" s="125">
        <v>1128308.31</v>
      </c>
      <c r="E246" s="125">
        <v>1281985.24</v>
      </c>
    </row>
    <row r="247" spans="2:5" x14ac:dyDescent="0.25">
      <c r="B247" s="156" t="s">
        <v>323</v>
      </c>
      <c r="C247" s="156" t="s">
        <v>324</v>
      </c>
      <c r="D247" s="125">
        <v>20016058.399999999</v>
      </c>
      <c r="E247" s="125">
        <v>16187421.83</v>
      </c>
    </row>
    <row r="248" spans="2:5" x14ac:dyDescent="0.25">
      <c r="B248" s="156" t="s">
        <v>568</v>
      </c>
      <c r="C248" s="156" t="s">
        <v>569</v>
      </c>
      <c r="D248" s="125">
        <v>12547982.6</v>
      </c>
      <c r="E248" s="125">
        <v>11075405.26</v>
      </c>
    </row>
    <row r="249" spans="2:5" x14ac:dyDescent="0.25">
      <c r="B249" s="156" t="s">
        <v>648</v>
      </c>
      <c r="C249" s="156" t="s">
        <v>649</v>
      </c>
      <c r="D249" s="125">
        <v>1041983.08</v>
      </c>
      <c r="E249" s="125">
        <v>854402.56000000006</v>
      </c>
    </row>
    <row r="250" spans="2:5" x14ac:dyDescent="0.25">
      <c r="B250" s="156" t="s">
        <v>418</v>
      </c>
      <c r="C250" s="156" t="s">
        <v>419</v>
      </c>
      <c r="D250" s="125">
        <v>1598215</v>
      </c>
      <c r="E250" s="125">
        <v>1417010.16</v>
      </c>
    </row>
    <row r="251" spans="2:5" x14ac:dyDescent="0.25">
      <c r="B251" s="156" t="s">
        <v>532</v>
      </c>
      <c r="C251" s="156" t="s">
        <v>533</v>
      </c>
      <c r="D251" s="125">
        <v>14837862.300000001</v>
      </c>
      <c r="E251" s="125">
        <v>13832274.109999999</v>
      </c>
    </row>
    <row r="252" spans="2:5" x14ac:dyDescent="0.25">
      <c r="B252" s="156" t="s">
        <v>606</v>
      </c>
      <c r="C252" s="156" t="s">
        <v>607</v>
      </c>
      <c r="D252" s="125">
        <v>5299435.47</v>
      </c>
      <c r="E252" s="125">
        <v>5150340.0599999996</v>
      </c>
    </row>
    <row r="253" spans="2:5" x14ac:dyDescent="0.25">
      <c r="B253" s="156" t="s">
        <v>452</v>
      </c>
      <c r="C253" s="156" t="s">
        <v>453</v>
      </c>
      <c r="D253" s="125">
        <v>816477.06</v>
      </c>
      <c r="E253" s="125">
        <v>595353.42000000004</v>
      </c>
    </row>
    <row r="254" spans="2:5" x14ac:dyDescent="0.25">
      <c r="B254" s="156" t="s">
        <v>311</v>
      </c>
      <c r="C254" s="156" t="s">
        <v>312</v>
      </c>
      <c r="D254" s="125">
        <v>65760008.93</v>
      </c>
      <c r="E254" s="125">
        <v>70741535.140000001</v>
      </c>
    </row>
    <row r="255" spans="2:5" x14ac:dyDescent="0.25">
      <c r="B255" s="156" t="s">
        <v>283</v>
      </c>
      <c r="C255" s="156" t="s">
        <v>284</v>
      </c>
      <c r="D255" s="125">
        <v>3135205.86</v>
      </c>
      <c r="E255" s="125">
        <v>4557967.6500000004</v>
      </c>
    </row>
    <row r="256" spans="2:5" x14ac:dyDescent="0.25">
      <c r="B256" s="156" t="s">
        <v>468</v>
      </c>
      <c r="C256" s="156" t="s">
        <v>469</v>
      </c>
      <c r="D256" s="125">
        <v>1083925.74</v>
      </c>
      <c r="E256" s="125">
        <v>1149396.49</v>
      </c>
    </row>
    <row r="257" spans="2:5" x14ac:dyDescent="0.25">
      <c r="B257" s="156" t="s">
        <v>180</v>
      </c>
      <c r="C257" s="156" t="s">
        <v>181</v>
      </c>
      <c r="D257" s="125">
        <v>880371.43</v>
      </c>
      <c r="E257" s="125">
        <v>659572.85</v>
      </c>
    </row>
    <row r="258" spans="2:5" x14ac:dyDescent="0.25">
      <c r="B258" s="156" t="s">
        <v>313</v>
      </c>
      <c r="C258" s="156" t="s">
        <v>314</v>
      </c>
      <c r="D258" s="125">
        <v>10084022.699999999</v>
      </c>
      <c r="E258" s="125">
        <v>8657590.5500000007</v>
      </c>
    </row>
    <row r="259" spans="2:5" x14ac:dyDescent="0.25">
      <c r="B259" s="156" t="s">
        <v>662</v>
      </c>
      <c r="C259" s="156" t="s">
        <v>663</v>
      </c>
      <c r="D259" s="125">
        <v>553613.98</v>
      </c>
      <c r="E259" s="125">
        <v>538378</v>
      </c>
    </row>
    <row r="260" spans="2:5" x14ac:dyDescent="0.25">
      <c r="B260" s="156" t="s">
        <v>702</v>
      </c>
      <c r="C260" s="156" t="s">
        <v>703</v>
      </c>
      <c r="D260" s="125">
        <v>820679.05</v>
      </c>
      <c r="E260" s="125">
        <v>1148451.6599999999</v>
      </c>
    </row>
    <row r="261" spans="2:5" x14ac:dyDescent="0.25">
      <c r="B261" s="156" t="s">
        <v>748</v>
      </c>
      <c r="C261" s="156" t="s">
        <v>749</v>
      </c>
      <c r="D261" s="125">
        <v>964847.28</v>
      </c>
      <c r="E261" s="125">
        <v>1179739.55</v>
      </c>
    </row>
    <row r="262" spans="2:5" x14ac:dyDescent="0.25">
      <c r="B262" s="156" t="s">
        <v>404</v>
      </c>
      <c r="C262" s="156" t="s">
        <v>405</v>
      </c>
      <c r="D262" s="125">
        <v>3556855.65</v>
      </c>
      <c r="E262" s="125">
        <v>1896042.46</v>
      </c>
    </row>
    <row r="263" spans="2:5" x14ac:dyDescent="0.25">
      <c r="B263" s="156" t="s">
        <v>188</v>
      </c>
      <c r="C263" s="156" t="s">
        <v>189</v>
      </c>
      <c r="D263" s="125">
        <v>459940.8</v>
      </c>
      <c r="E263" s="125">
        <v>483702.86</v>
      </c>
    </row>
    <row r="264" spans="2:5" x14ac:dyDescent="0.25">
      <c r="B264" s="156" t="s">
        <v>341</v>
      </c>
      <c r="C264" s="156" t="s">
        <v>342</v>
      </c>
      <c r="D264" s="125">
        <v>1935799.24</v>
      </c>
      <c r="E264" s="125">
        <v>2007527.08</v>
      </c>
    </row>
    <row r="265" spans="2:5" x14ac:dyDescent="0.25">
      <c r="B265" s="156" t="s">
        <v>319</v>
      </c>
      <c r="C265" s="156" t="s">
        <v>320</v>
      </c>
      <c r="D265" s="125">
        <v>2396653.35</v>
      </c>
      <c r="E265" s="125">
        <v>1853545.86</v>
      </c>
    </row>
    <row r="266" spans="2:5" x14ac:dyDescent="0.25">
      <c r="B266" s="156" t="s">
        <v>552</v>
      </c>
      <c r="C266" s="156" t="s">
        <v>553</v>
      </c>
      <c r="D266" s="125">
        <v>1187485.93</v>
      </c>
      <c r="E266" s="125">
        <v>1562425.06</v>
      </c>
    </row>
    <row r="267" spans="2:5" x14ac:dyDescent="0.25">
      <c r="B267" s="156" t="s">
        <v>371</v>
      </c>
      <c r="C267" s="156" t="s">
        <v>372</v>
      </c>
      <c r="D267" s="125">
        <v>1412092.85</v>
      </c>
      <c r="E267" s="125">
        <v>1641725.78</v>
      </c>
    </row>
    <row r="268" spans="2:5" x14ac:dyDescent="0.25">
      <c r="B268" s="156" t="s">
        <v>556</v>
      </c>
      <c r="C268" s="156" t="s">
        <v>557</v>
      </c>
      <c r="D268" s="125">
        <v>1132472.05</v>
      </c>
      <c r="E268" s="125">
        <v>1362309.41</v>
      </c>
    </row>
    <row r="269" spans="2:5" x14ac:dyDescent="0.25">
      <c r="B269" s="156" t="s">
        <v>266</v>
      </c>
      <c r="C269" s="156" t="s">
        <v>267</v>
      </c>
      <c r="D269" s="125">
        <v>783222.98</v>
      </c>
      <c r="E269" s="125">
        <v>1048598.74</v>
      </c>
    </row>
    <row r="270" spans="2:5" x14ac:dyDescent="0.25">
      <c r="B270" s="156" t="s">
        <v>395</v>
      </c>
      <c r="C270" s="156" t="s">
        <v>396</v>
      </c>
      <c r="D270" s="125">
        <v>41803102.409999996</v>
      </c>
      <c r="E270" s="125">
        <v>49487455.359999999</v>
      </c>
    </row>
    <row r="271" spans="2:5" x14ac:dyDescent="0.25">
      <c r="B271" s="156" t="s">
        <v>160</v>
      </c>
      <c r="C271" s="156" t="s">
        <v>161</v>
      </c>
      <c r="D271" s="125">
        <v>14083873.42</v>
      </c>
      <c r="E271" s="125">
        <v>11743638.060000001</v>
      </c>
    </row>
    <row r="272" spans="2:5" x14ac:dyDescent="0.25">
      <c r="B272" s="156" t="s">
        <v>922</v>
      </c>
      <c r="C272" s="156" t="s">
        <v>529</v>
      </c>
      <c r="D272" s="125">
        <v>3439982.5</v>
      </c>
      <c r="E272" s="125">
        <v>4277589.6399999997</v>
      </c>
    </row>
    <row r="273" spans="2:5" x14ac:dyDescent="0.25">
      <c r="B273" s="156" t="s">
        <v>401</v>
      </c>
      <c r="C273" s="156" t="s">
        <v>402</v>
      </c>
      <c r="D273" s="125">
        <v>43672805.770000003</v>
      </c>
      <c r="E273" s="125">
        <v>18333694.23</v>
      </c>
    </row>
    <row r="274" spans="2:5" x14ac:dyDescent="0.25">
      <c r="B274" s="156" t="s">
        <v>624</v>
      </c>
      <c r="C274" s="156" t="s">
        <v>625</v>
      </c>
      <c r="D274" s="125">
        <v>1490090.52</v>
      </c>
      <c r="E274" s="125">
        <v>1400486.96</v>
      </c>
    </row>
    <row r="275" spans="2:5" x14ac:dyDescent="0.25">
      <c r="B275" s="156" t="s">
        <v>570</v>
      </c>
      <c r="C275" s="156" t="s">
        <v>571</v>
      </c>
      <c r="D275" s="125">
        <v>29761448.780000001</v>
      </c>
      <c r="E275" s="125">
        <v>23696382.399999999</v>
      </c>
    </row>
    <row r="276" spans="2:5" x14ac:dyDescent="0.25">
      <c r="B276" s="156" t="s">
        <v>198</v>
      </c>
      <c r="C276" s="156" t="s">
        <v>199</v>
      </c>
      <c r="D276" s="125">
        <v>388583.44</v>
      </c>
      <c r="E276" s="125">
        <v>506996.05</v>
      </c>
    </row>
    <row r="277" spans="2:5" x14ac:dyDescent="0.25">
      <c r="B277" s="156" t="s">
        <v>240</v>
      </c>
      <c r="C277" s="156" t="s">
        <v>241</v>
      </c>
      <c r="D277" s="125">
        <v>3905629.14</v>
      </c>
      <c r="E277" s="125">
        <v>3415377.46</v>
      </c>
    </row>
    <row r="278" spans="2:5" x14ac:dyDescent="0.25">
      <c r="B278" s="156" t="s">
        <v>522</v>
      </c>
      <c r="C278" s="156" t="s">
        <v>523</v>
      </c>
      <c r="D278" s="125">
        <v>679052.41</v>
      </c>
      <c r="E278" s="125">
        <v>1055092.47</v>
      </c>
    </row>
    <row r="279" spans="2:5" x14ac:dyDescent="0.25">
      <c r="B279" s="156" t="s">
        <v>480</v>
      </c>
      <c r="C279" s="156" t="s">
        <v>481</v>
      </c>
      <c r="D279" s="125">
        <v>1363862.16</v>
      </c>
      <c r="E279" s="125">
        <v>514839.09</v>
      </c>
    </row>
    <row r="280" spans="2:5" x14ac:dyDescent="0.25">
      <c r="B280" s="156" t="s">
        <v>426</v>
      </c>
      <c r="C280" s="156" t="s">
        <v>427</v>
      </c>
      <c r="D280" s="125">
        <v>1592249.67</v>
      </c>
      <c r="E280" s="125">
        <v>2699871.62</v>
      </c>
    </row>
    <row r="281" spans="2:5" x14ac:dyDescent="0.25">
      <c r="B281" s="156" t="s">
        <v>158</v>
      </c>
      <c r="C281" s="156" t="s">
        <v>159</v>
      </c>
      <c r="D281" s="125">
        <v>13227829.130000001</v>
      </c>
      <c r="E281" s="125">
        <v>8816325.0999999996</v>
      </c>
    </row>
    <row r="282" spans="2:5" x14ac:dyDescent="0.25">
      <c r="B282" s="156" t="s">
        <v>228</v>
      </c>
      <c r="C282" s="156" t="s">
        <v>229</v>
      </c>
      <c r="D282" s="125">
        <v>268088.89</v>
      </c>
      <c r="E282" s="125">
        <v>318752.23</v>
      </c>
    </row>
    <row r="283" spans="2:5" x14ac:dyDescent="0.25">
      <c r="B283" s="156" t="s">
        <v>698</v>
      </c>
      <c r="C283" s="156" t="s">
        <v>699</v>
      </c>
      <c r="D283" s="125">
        <v>1784272.43</v>
      </c>
      <c r="E283" s="125">
        <v>1319425.0900000001</v>
      </c>
    </row>
    <row r="284" spans="2:5" x14ac:dyDescent="0.25">
      <c r="B284" s="156" t="s">
        <v>508</v>
      </c>
      <c r="C284" s="156" t="s">
        <v>509</v>
      </c>
      <c r="D284" s="125">
        <v>989327.23</v>
      </c>
      <c r="E284" s="125">
        <v>1085610.3899999999</v>
      </c>
    </row>
    <row r="285" spans="2:5" x14ac:dyDescent="0.25">
      <c r="B285" s="156" t="s">
        <v>576</v>
      </c>
      <c r="C285" s="156" t="s">
        <v>577</v>
      </c>
      <c r="D285" s="125">
        <v>2280946.3199999998</v>
      </c>
      <c r="E285" s="125">
        <v>-717671.04</v>
      </c>
    </row>
    <row r="286" spans="2:5" x14ac:dyDescent="0.25">
      <c r="B286" s="156" t="s">
        <v>250</v>
      </c>
      <c r="C286" s="156" t="s">
        <v>251</v>
      </c>
      <c r="D286" s="125">
        <v>8989486.9100000001</v>
      </c>
      <c r="E286" s="125">
        <v>11157523.630000001</v>
      </c>
    </row>
    <row r="287" spans="2:5" x14ac:dyDescent="0.25">
      <c r="B287" s="156" t="s">
        <v>174</v>
      </c>
      <c r="C287" s="156" t="s">
        <v>175</v>
      </c>
      <c r="D287" s="125">
        <v>4369559.66</v>
      </c>
      <c r="E287" s="125">
        <v>5285421.53</v>
      </c>
    </row>
    <row r="288" spans="2:5" x14ac:dyDescent="0.25">
      <c r="B288" s="156" t="s">
        <v>397</v>
      </c>
      <c r="C288" s="156" t="s">
        <v>398</v>
      </c>
      <c r="D288" s="125">
        <v>8918426</v>
      </c>
      <c r="E288" s="125">
        <v>9894900.4800000004</v>
      </c>
    </row>
    <row r="289" spans="2:5" x14ac:dyDescent="0.25">
      <c r="B289" s="156" t="s">
        <v>272</v>
      </c>
      <c r="C289" s="156" t="s">
        <v>273</v>
      </c>
      <c r="D289" s="125">
        <v>4591796.83</v>
      </c>
      <c r="E289" s="125">
        <v>4892923.62</v>
      </c>
    </row>
    <row r="290" spans="2:5" x14ac:dyDescent="0.25">
      <c r="B290" s="156" t="s">
        <v>722</v>
      </c>
      <c r="C290" s="156" t="s">
        <v>723</v>
      </c>
      <c r="D290" s="125">
        <v>37446132.439999998</v>
      </c>
      <c r="E290" s="125">
        <v>28619551.359999999</v>
      </c>
    </row>
    <row r="291" spans="2:5" x14ac:dyDescent="0.25">
      <c r="B291" s="156" t="s">
        <v>584</v>
      </c>
      <c r="C291" s="156" t="s">
        <v>585</v>
      </c>
      <c r="D291" s="125">
        <v>1523332.76</v>
      </c>
      <c r="E291" s="125">
        <v>1503135.56</v>
      </c>
    </row>
    <row r="292" spans="2:5" x14ac:dyDescent="0.25">
      <c r="B292" s="156" t="s">
        <v>238</v>
      </c>
      <c r="C292" s="156" t="s">
        <v>239</v>
      </c>
      <c r="D292" s="125">
        <v>1381332.53</v>
      </c>
      <c r="E292" s="125">
        <v>2082594.01</v>
      </c>
    </row>
    <row r="293" spans="2:5" x14ac:dyDescent="0.25">
      <c r="B293" s="156" t="s">
        <v>236</v>
      </c>
      <c r="C293" s="156" t="s">
        <v>237</v>
      </c>
      <c r="D293" s="125">
        <v>1275162.58</v>
      </c>
      <c r="E293" s="125">
        <v>1639535.23</v>
      </c>
    </row>
    <row r="294" spans="2:5" x14ac:dyDescent="0.25">
      <c r="B294" s="156" t="s">
        <v>656</v>
      </c>
      <c r="C294" s="156" t="s">
        <v>657</v>
      </c>
      <c r="D294" s="125">
        <v>3677409.84</v>
      </c>
      <c r="E294" s="125">
        <v>3943360.19</v>
      </c>
    </row>
    <row r="295" spans="2:5" x14ac:dyDescent="0.25">
      <c r="B295" s="156" t="s">
        <v>224</v>
      </c>
      <c r="C295" s="156" t="s">
        <v>225</v>
      </c>
      <c r="D295" s="125">
        <v>1091308.07</v>
      </c>
      <c r="E295" s="125">
        <v>834301.31</v>
      </c>
    </row>
    <row r="296" spans="2:5" x14ac:dyDescent="0.25">
      <c r="B296" s="156" t="s">
        <v>232</v>
      </c>
      <c r="C296" s="156" t="s">
        <v>233</v>
      </c>
      <c r="D296" s="125">
        <v>8754172.9100000001</v>
      </c>
      <c r="E296" s="125">
        <v>10644524.16</v>
      </c>
    </row>
    <row r="297" spans="2:5" x14ac:dyDescent="0.25">
      <c r="B297" s="156" t="s">
        <v>150</v>
      </c>
      <c r="C297" s="156" t="s">
        <v>151</v>
      </c>
      <c r="D297" s="125">
        <v>14421906.85</v>
      </c>
      <c r="E297" s="125">
        <v>15419385.59</v>
      </c>
    </row>
    <row r="298" spans="2:5" x14ac:dyDescent="0.25">
      <c r="B298" s="156" t="s">
        <v>652</v>
      </c>
      <c r="C298" s="156" t="s">
        <v>653</v>
      </c>
      <c r="D298" s="125">
        <v>3120096.21</v>
      </c>
      <c r="E298" s="125">
        <v>3028989.21</v>
      </c>
    </row>
    <row r="299" spans="2:5" x14ac:dyDescent="0.25">
      <c r="B299" s="156" t="s">
        <v>714</v>
      </c>
      <c r="C299" s="156" t="s">
        <v>715</v>
      </c>
      <c r="D299" s="125">
        <v>5190396.7699999996</v>
      </c>
      <c r="E299" s="125">
        <v>2464462.75</v>
      </c>
    </row>
    <row r="300" spans="2:5" x14ac:dyDescent="0.25">
      <c r="B300" s="156" t="s">
        <v>939</v>
      </c>
      <c r="C300" s="156" t="s">
        <v>940</v>
      </c>
      <c r="D300" s="125">
        <v>1677859</v>
      </c>
      <c r="E300" s="125">
        <v>1707182</v>
      </c>
    </row>
    <row r="301" spans="2:5" x14ac:dyDescent="0.25">
      <c r="B301" s="156" t="s">
        <v>678</v>
      </c>
      <c r="C301" s="156" t="s">
        <v>679</v>
      </c>
      <c r="D301" s="125">
        <v>574167.05000000005</v>
      </c>
      <c r="E301" s="125">
        <v>756384.84</v>
      </c>
    </row>
    <row r="302" spans="2:5" x14ac:dyDescent="0.25">
      <c r="B302" s="156" t="s">
        <v>274</v>
      </c>
      <c r="C302" s="156" t="s">
        <v>275</v>
      </c>
      <c r="D302" s="125">
        <v>4778799.01</v>
      </c>
      <c r="E302" s="125">
        <v>4507390.93</v>
      </c>
    </row>
    <row r="303" spans="2:5" x14ac:dyDescent="0.25">
      <c r="B303" s="156" t="s">
        <v>738</v>
      </c>
      <c r="C303" s="156" t="s">
        <v>739</v>
      </c>
      <c r="D303" s="125">
        <v>19111949.18</v>
      </c>
      <c r="E303" s="125">
        <v>21303890.760000002</v>
      </c>
    </row>
    <row r="304" spans="2:5" x14ac:dyDescent="0.25">
      <c r="B304" s="156" t="s">
        <v>923</v>
      </c>
      <c r="C304" s="156" t="s">
        <v>290</v>
      </c>
      <c r="D304" s="125">
        <v>7295701.8899999997</v>
      </c>
      <c r="E304" s="125">
        <v>8334431.2400000002</v>
      </c>
    </row>
    <row r="305" spans="2:5" x14ac:dyDescent="0.25">
      <c r="B305" s="156" t="s">
        <v>924</v>
      </c>
      <c r="C305" s="156" t="s">
        <v>149</v>
      </c>
      <c r="D305" s="125">
        <v>8921523.6300000008</v>
      </c>
      <c r="E305" s="125">
        <v>9146589.8499999996</v>
      </c>
    </row>
    <row r="306" spans="2:5" x14ac:dyDescent="0.25">
      <c r="B306" s="156" t="s">
        <v>925</v>
      </c>
      <c r="C306" s="156" t="s">
        <v>207</v>
      </c>
      <c r="D306" s="125">
        <v>418976.09</v>
      </c>
      <c r="E306" s="125">
        <v>579670.63</v>
      </c>
    </row>
    <row r="307" spans="2:5" x14ac:dyDescent="0.25">
      <c r="B307" s="156" t="s">
        <v>472</v>
      </c>
      <c r="C307" s="156" t="s">
        <v>473</v>
      </c>
      <c r="D307" s="125">
        <v>1176545.6299999999</v>
      </c>
      <c r="E307" s="125">
        <v>1370142.65</v>
      </c>
    </row>
    <row r="308" spans="2:5" x14ac:dyDescent="0.25">
      <c r="B308" s="156" t="s">
        <v>379</v>
      </c>
      <c r="C308" s="156" t="s">
        <v>380</v>
      </c>
      <c r="D308" s="125">
        <v>14841583.51</v>
      </c>
      <c r="E308" s="125">
        <v>17424341.309999999</v>
      </c>
    </row>
    <row r="309" spans="2:5" x14ac:dyDescent="0.25">
      <c r="B309" s="156" t="s">
        <v>498</v>
      </c>
      <c r="C309" s="156" t="s">
        <v>499</v>
      </c>
      <c r="D309" s="125">
        <v>2366334.15</v>
      </c>
      <c r="E309" s="125">
        <v>1844866.37</v>
      </c>
    </row>
    <row r="310" spans="2:5" x14ac:dyDescent="0.25">
      <c r="B310" s="156" t="s">
        <v>542</v>
      </c>
      <c r="C310" s="156" t="s">
        <v>543</v>
      </c>
      <c r="D310" s="125">
        <v>1551061.64</v>
      </c>
      <c r="E310" s="125">
        <v>1016360.05</v>
      </c>
    </row>
    <row r="311" spans="2:5" x14ac:dyDescent="0.25">
      <c r="B311" s="156" t="s">
        <v>458</v>
      </c>
      <c r="C311" s="156" t="s">
        <v>459</v>
      </c>
      <c r="D311" s="125">
        <v>1024614.45</v>
      </c>
      <c r="E311" s="125">
        <v>762453.27</v>
      </c>
    </row>
    <row r="312" spans="2:5" x14ac:dyDescent="0.25">
      <c r="B312" s="156" t="s">
        <v>414</v>
      </c>
      <c r="C312" s="156" t="s">
        <v>415</v>
      </c>
      <c r="D312" s="125">
        <v>838678.75</v>
      </c>
      <c r="E312" s="125">
        <v>810144.58</v>
      </c>
    </row>
    <row r="313" spans="2:5" x14ac:dyDescent="0.25">
      <c r="B313" s="156" t="s">
        <v>640</v>
      </c>
      <c r="C313" s="156" t="s">
        <v>641</v>
      </c>
      <c r="D313" s="125">
        <v>943559.33</v>
      </c>
      <c r="E313" s="125">
        <v>994497.57</v>
      </c>
    </row>
    <row r="314" spans="2:5" x14ac:dyDescent="0.25">
      <c r="B314" s="156" t="s">
        <v>484</v>
      </c>
      <c r="C314" s="156" t="s">
        <v>485</v>
      </c>
      <c r="D314" s="125">
        <v>873594.56</v>
      </c>
      <c r="E314" s="125">
        <v>1564973.15</v>
      </c>
    </row>
    <row r="315" spans="2:5" x14ac:dyDescent="0.25">
      <c r="B315" s="156" t="s">
        <v>616</v>
      </c>
      <c r="C315" s="156" t="s">
        <v>617</v>
      </c>
      <c r="D315" s="125">
        <v>2147694.9300000002</v>
      </c>
      <c r="E315" s="125">
        <v>2623701.39</v>
      </c>
    </row>
    <row r="316" spans="2:5" x14ac:dyDescent="0.25">
      <c r="B316" s="156" t="s">
        <v>514</v>
      </c>
      <c r="C316" s="156" t="s">
        <v>515</v>
      </c>
      <c r="D316" s="125">
        <v>720916.47</v>
      </c>
      <c r="E316" s="125">
        <v>699597.07</v>
      </c>
    </row>
    <row r="317" spans="2:5" x14ac:dyDescent="0.25">
      <c r="B317" s="156" t="s">
        <v>692</v>
      </c>
      <c r="C317" s="156" t="s">
        <v>693</v>
      </c>
      <c r="D317" s="125">
        <v>5456894.0700000003</v>
      </c>
      <c r="E317" s="125">
        <v>4686704.97</v>
      </c>
    </row>
    <row r="318" spans="2:5" x14ac:dyDescent="0.25">
      <c r="B318" s="156" t="s">
        <v>144</v>
      </c>
      <c r="C318" s="156" t="s">
        <v>145</v>
      </c>
      <c r="D318" s="125">
        <v>2057794.44</v>
      </c>
      <c r="E318" s="125">
        <v>3135735</v>
      </c>
    </row>
    <row r="319" spans="2:5" x14ac:dyDescent="0.25">
      <c r="B319" s="156" t="s">
        <v>170</v>
      </c>
      <c r="C319" s="156" t="s">
        <v>171</v>
      </c>
      <c r="D319" s="125">
        <v>30803915</v>
      </c>
      <c r="E319" s="125">
        <v>23922696.210000001</v>
      </c>
    </row>
    <row r="320" spans="2:5" x14ac:dyDescent="0.25">
      <c r="B320" s="156" t="s">
        <v>254</v>
      </c>
      <c r="C320" s="156" t="s">
        <v>255</v>
      </c>
      <c r="D320" s="125">
        <v>8611802.1199999992</v>
      </c>
      <c r="E320" s="125">
        <v>7037899.7800000003</v>
      </c>
    </row>
    <row r="321" spans="2:5" x14ac:dyDescent="0.25">
      <c r="B321" s="156" t="s">
        <v>152</v>
      </c>
      <c r="C321" s="156" t="s">
        <v>153</v>
      </c>
      <c r="D321" s="125">
        <v>4816603.07</v>
      </c>
      <c r="E321" s="125">
        <v>4486204.88</v>
      </c>
    </row>
    <row r="322" spans="2:5" x14ac:dyDescent="0.25">
      <c r="B322" s="84"/>
      <c r="C322" s="84"/>
      <c r="D322" s="83"/>
      <c r="E322" s="83"/>
    </row>
  </sheetData>
  <sortState xmlns:xlrd2="http://schemas.microsoft.com/office/spreadsheetml/2017/richdata2" ref="B5:E321">
    <sortCondition ref="B5:B3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1A26-DAA4-4DEF-A75E-78542A603080}">
  <dimension ref="B2:J330"/>
  <sheetViews>
    <sheetView workbookViewId="0">
      <selection activeCell="D24" sqref="D24"/>
    </sheetView>
  </sheetViews>
  <sheetFormatPr defaultColWidth="8.85546875" defaultRowHeight="15" x14ac:dyDescent="0.25"/>
  <cols>
    <col min="1" max="1" width="8.85546875" style="85"/>
    <col min="2" max="2" width="7.140625" style="85" customWidth="1"/>
    <col min="3" max="3" width="20.7109375" style="85" bestFit="1" customWidth="1"/>
    <col min="4" max="4" width="13.140625" style="85" customWidth="1"/>
    <col min="5" max="5" width="13.28515625" style="85" customWidth="1"/>
    <col min="6" max="6" width="12.140625" style="85" customWidth="1"/>
    <col min="7" max="7" width="13.28515625" style="85" bestFit="1" customWidth="1"/>
    <col min="8" max="8" width="10.140625" style="85" bestFit="1" customWidth="1"/>
    <col min="9" max="16384" width="8.85546875" style="85"/>
  </cols>
  <sheetData>
    <row r="2" spans="2:9" x14ac:dyDescent="0.25">
      <c r="B2" s="169" t="s">
        <v>938</v>
      </c>
      <c r="C2" s="169"/>
      <c r="D2" s="169"/>
      <c r="E2" s="169"/>
      <c r="F2" s="169"/>
    </row>
    <row r="3" spans="2:9" ht="30" customHeight="1" x14ac:dyDescent="0.25">
      <c r="B3" s="170" t="s">
        <v>907</v>
      </c>
      <c r="C3" s="170"/>
      <c r="D3" s="170"/>
      <c r="E3" s="170"/>
      <c r="F3" s="170"/>
    </row>
    <row r="4" spans="2:9" x14ac:dyDescent="0.25">
      <c r="B4" s="102" t="s">
        <v>908</v>
      </c>
      <c r="C4" s="102"/>
      <c r="D4" s="102"/>
      <c r="E4" s="102"/>
      <c r="F4" s="102"/>
    </row>
    <row r="5" spans="2:9" x14ac:dyDescent="0.25">
      <c r="B5" s="103" t="s">
        <v>909</v>
      </c>
      <c r="C5" s="104"/>
      <c r="D5" s="104"/>
      <c r="E5" s="104"/>
      <c r="F5" s="104"/>
    </row>
    <row r="6" spans="2:9" ht="15.75" thickBot="1" x14ac:dyDescent="0.3"/>
    <row r="7" spans="2:9" ht="30.75" thickBot="1" x14ac:dyDescent="0.3">
      <c r="B7" s="86" t="s">
        <v>892</v>
      </c>
      <c r="C7" s="87" t="s">
        <v>898</v>
      </c>
      <c r="D7" s="88" t="s">
        <v>910</v>
      </c>
      <c r="E7" s="88" t="s">
        <v>911</v>
      </c>
      <c r="F7" s="89" t="s">
        <v>912</v>
      </c>
    </row>
    <row r="8" spans="2:9" x14ac:dyDescent="0.25">
      <c r="B8" s="126" t="s">
        <v>936</v>
      </c>
      <c r="C8" s="126" t="s">
        <v>913</v>
      </c>
      <c r="D8" s="127">
        <f>SUM(D9:D388)</f>
        <v>1080350.1100000001</v>
      </c>
      <c r="E8" s="127">
        <f>SUM(E9:E388)</f>
        <v>1066846.5399999996</v>
      </c>
      <c r="F8" s="127">
        <f>SUM(F9:F492)</f>
        <v>13503.569999999994</v>
      </c>
      <c r="G8" s="90"/>
      <c r="H8" s="91"/>
    </row>
    <row r="9" spans="2:9" x14ac:dyDescent="0.25">
      <c r="B9" s="79" t="s">
        <v>637</v>
      </c>
      <c r="C9" s="79" t="s">
        <v>636</v>
      </c>
      <c r="D9" s="128">
        <f t="shared" ref="D9:D72" si="0">+E9+F9</f>
        <v>3240.6800000000003</v>
      </c>
      <c r="E9" s="128">
        <v>3162.2100000000005</v>
      </c>
      <c r="F9" s="128">
        <f>68.56+9.91</f>
        <v>78.47</v>
      </c>
      <c r="H9" s="92"/>
    </row>
    <row r="10" spans="2:9" x14ac:dyDescent="0.25">
      <c r="B10" s="79" t="s">
        <v>487</v>
      </c>
      <c r="C10" s="79" t="s">
        <v>486</v>
      </c>
      <c r="D10" s="128">
        <f t="shared" si="0"/>
        <v>643.45999999999992</v>
      </c>
      <c r="E10" s="128">
        <v>639.34999999999991</v>
      </c>
      <c r="F10" s="128">
        <v>4.1100000000000003</v>
      </c>
      <c r="H10" s="92"/>
    </row>
    <row r="11" spans="2:9" x14ac:dyDescent="0.25">
      <c r="B11" s="79" t="s">
        <v>465</v>
      </c>
      <c r="C11" s="79" t="s">
        <v>464</v>
      </c>
      <c r="D11" s="128">
        <f t="shared" si="0"/>
        <v>105.98</v>
      </c>
      <c r="E11" s="128">
        <v>105.98</v>
      </c>
      <c r="F11" s="128">
        <v>0</v>
      </c>
      <c r="H11" s="92"/>
    </row>
    <row r="12" spans="2:9" x14ac:dyDescent="0.25">
      <c r="B12" s="79" t="s">
        <v>356</v>
      </c>
      <c r="C12" s="79" t="s">
        <v>355</v>
      </c>
      <c r="D12" s="128">
        <f t="shared" si="0"/>
        <v>2559.4700000000003</v>
      </c>
      <c r="E12" s="128">
        <v>2523.36</v>
      </c>
      <c r="F12" s="128">
        <v>36.11</v>
      </c>
      <c r="H12" s="92"/>
      <c r="I12" s="57"/>
    </row>
    <row r="13" spans="2:9" x14ac:dyDescent="0.25">
      <c r="B13" s="79" t="s">
        <v>332</v>
      </c>
      <c r="C13" s="79" t="s">
        <v>331</v>
      </c>
      <c r="D13" s="128">
        <f t="shared" si="0"/>
        <v>5485.5299999999988</v>
      </c>
      <c r="E13" s="128">
        <v>5420.0899999999992</v>
      </c>
      <c r="F13" s="128">
        <v>65.44</v>
      </c>
      <c r="H13" s="92"/>
      <c r="I13" s="57"/>
    </row>
    <row r="14" spans="2:9" x14ac:dyDescent="0.25">
      <c r="B14" s="79" t="s">
        <v>765</v>
      </c>
      <c r="C14" s="79" t="s">
        <v>764</v>
      </c>
      <c r="D14" s="128">
        <f t="shared" si="0"/>
        <v>613.33000000000004</v>
      </c>
      <c r="E14" s="128">
        <v>608.11</v>
      </c>
      <c r="F14" s="128">
        <v>5.22</v>
      </c>
      <c r="H14" s="92"/>
      <c r="I14" s="57"/>
    </row>
    <row r="15" spans="2:9" x14ac:dyDescent="0.25">
      <c r="B15" s="79" t="s">
        <v>573</v>
      </c>
      <c r="C15" s="79" t="s">
        <v>572</v>
      </c>
      <c r="D15" s="128">
        <f t="shared" si="0"/>
        <v>17557.740000000002</v>
      </c>
      <c r="E15" s="128">
        <v>17316.740000000002</v>
      </c>
      <c r="F15" s="128">
        <v>241</v>
      </c>
      <c r="H15" s="92"/>
      <c r="I15" s="57"/>
    </row>
    <row r="16" spans="2:9" x14ac:dyDescent="0.25">
      <c r="B16" s="79" t="s">
        <v>539</v>
      </c>
      <c r="C16" s="79" t="s">
        <v>538</v>
      </c>
      <c r="D16" s="128">
        <f t="shared" si="0"/>
        <v>3540.8900000000008</v>
      </c>
      <c r="E16" s="128">
        <v>3505.1100000000006</v>
      </c>
      <c r="F16" s="128">
        <v>35.78</v>
      </c>
      <c r="H16" s="92"/>
      <c r="I16" s="57"/>
    </row>
    <row r="17" spans="2:9" x14ac:dyDescent="0.25">
      <c r="B17" s="79" t="s">
        <v>709</v>
      </c>
      <c r="C17" s="79" t="s">
        <v>708</v>
      </c>
      <c r="D17" s="128">
        <f t="shared" si="0"/>
        <v>12257.270000000002</v>
      </c>
      <c r="E17" s="128">
        <v>12155.050000000003</v>
      </c>
      <c r="F17" s="128">
        <v>102.22</v>
      </c>
      <c r="H17" s="92"/>
      <c r="I17" s="57"/>
    </row>
    <row r="18" spans="2:9" x14ac:dyDescent="0.25">
      <c r="B18" s="79" t="s">
        <v>579</v>
      </c>
      <c r="C18" s="79" t="s">
        <v>578</v>
      </c>
      <c r="D18" s="128">
        <f t="shared" si="0"/>
        <v>18814.22</v>
      </c>
      <c r="E18" s="128">
        <v>18650.66</v>
      </c>
      <c r="F18" s="128">
        <v>163.56</v>
      </c>
      <c r="H18" s="92"/>
      <c r="I18" s="57"/>
    </row>
    <row r="19" spans="2:9" x14ac:dyDescent="0.25">
      <c r="B19" s="79" t="s">
        <v>221</v>
      </c>
      <c r="C19" s="79" t="s">
        <v>220</v>
      </c>
      <c r="D19" s="128">
        <f t="shared" si="0"/>
        <v>11392.099999999999</v>
      </c>
      <c r="E19" s="128">
        <v>11315.769999999999</v>
      </c>
      <c r="F19" s="128">
        <v>76.33</v>
      </c>
      <c r="H19" s="92"/>
      <c r="I19" s="57"/>
    </row>
    <row r="20" spans="2:9" x14ac:dyDescent="0.25">
      <c r="B20" s="79" t="s">
        <v>775</v>
      </c>
      <c r="C20" s="79" t="s">
        <v>774</v>
      </c>
      <c r="D20" s="128">
        <f t="shared" si="0"/>
        <v>9</v>
      </c>
      <c r="E20" s="128">
        <v>9</v>
      </c>
      <c r="F20" s="128">
        <v>0</v>
      </c>
      <c r="H20" s="92"/>
      <c r="I20" s="57"/>
    </row>
    <row r="21" spans="2:9" x14ac:dyDescent="0.25">
      <c r="B21" s="79" t="s">
        <v>384</v>
      </c>
      <c r="C21" s="79" t="s">
        <v>383</v>
      </c>
      <c r="D21" s="128">
        <f t="shared" si="0"/>
        <v>20814.090000000004</v>
      </c>
      <c r="E21" s="128">
        <v>20582.760000000002</v>
      </c>
      <c r="F21" s="128">
        <v>231.33</v>
      </c>
      <c r="H21" s="92"/>
      <c r="I21" s="57"/>
    </row>
    <row r="22" spans="2:9" x14ac:dyDescent="0.25">
      <c r="B22" s="79" t="s">
        <v>513</v>
      </c>
      <c r="C22" s="79" t="s">
        <v>512</v>
      </c>
      <c r="D22" s="128">
        <f t="shared" si="0"/>
        <v>102.89999999999999</v>
      </c>
      <c r="E22" s="128">
        <v>102.89999999999999</v>
      </c>
      <c r="F22" s="128">
        <v>0</v>
      </c>
      <c r="H22" s="92"/>
      <c r="I22" s="57"/>
    </row>
    <row r="23" spans="2:9" x14ac:dyDescent="0.25">
      <c r="B23" s="79" t="s">
        <v>217</v>
      </c>
      <c r="C23" s="79" t="s">
        <v>216</v>
      </c>
      <c r="D23" s="128">
        <f t="shared" si="0"/>
        <v>2062.5800000000004</v>
      </c>
      <c r="E23" s="128">
        <v>2031.3600000000004</v>
      </c>
      <c r="F23" s="128">
        <v>31.22</v>
      </c>
      <c r="H23" s="92"/>
      <c r="I23" s="57"/>
    </row>
    <row r="24" spans="2:9" x14ac:dyDescent="0.25">
      <c r="B24" s="79" t="s">
        <v>483</v>
      </c>
      <c r="C24" s="79" t="s">
        <v>482</v>
      </c>
      <c r="D24" s="128">
        <f t="shared" si="0"/>
        <v>77.38000000000001</v>
      </c>
      <c r="E24" s="128">
        <v>74.38000000000001</v>
      </c>
      <c r="F24" s="128">
        <v>3</v>
      </c>
      <c r="H24" s="92"/>
      <c r="I24" s="57"/>
    </row>
    <row r="25" spans="2:9" x14ac:dyDescent="0.25">
      <c r="B25" s="79" t="s">
        <v>541</v>
      </c>
      <c r="C25" s="79" t="s">
        <v>540</v>
      </c>
      <c r="D25" s="128">
        <f t="shared" si="0"/>
        <v>4596.58</v>
      </c>
      <c r="E25" s="128">
        <v>4511.58</v>
      </c>
      <c r="F25" s="128">
        <v>85</v>
      </c>
      <c r="H25" s="92"/>
      <c r="I25" s="57"/>
    </row>
    <row r="26" spans="2:9" x14ac:dyDescent="0.25">
      <c r="B26" s="79" t="s">
        <v>433</v>
      </c>
      <c r="C26" s="79" t="s">
        <v>432</v>
      </c>
      <c r="D26" s="128">
        <f t="shared" si="0"/>
        <v>987.84</v>
      </c>
      <c r="E26" s="128">
        <v>978.73</v>
      </c>
      <c r="F26" s="128">
        <v>9.11</v>
      </c>
      <c r="H26" s="92"/>
      <c r="I26" s="57"/>
    </row>
    <row r="27" spans="2:9" x14ac:dyDescent="0.25">
      <c r="B27" s="79" t="s">
        <v>687</v>
      </c>
      <c r="C27" s="79" t="s">
        <v>686</v>
      </c>
      <c r="D27" s="128">
        <f t="shared" si="0"/>
        <v>760.44999999999982</v>
      </c>
      <c r="E27" s="128">
        <v>749.88999999999987</v>
      </c>
      <c r="F27" s="128">
        <v>10.56</v>
      </c>
      <c r="H27" s="92"/>
      <c r="I27" s="57"/>
    </row>
    <row r="28" spans="2:9" x14ac:dyDescent="0.25">
      <c r="B28" s="79" t="s">
        <v>603</v>
      </c>
      <c r="C28" s="79" t="s">
        <v>602</v>
      </c>
      <c r="D28" s="128">
        <f t="shared" si="0"/>
        <v>74.749999999999986</v>
      </c>
      <c r="E28" s="128">
        <v>74.749999999999986</v>
      </c>
      <c r="F28" s="128">
        <v>0</v>
      </c>
      <c r="H28" s="92"/>
      <c r="I28" s="57"/>
    </row>
    <row r="29" spans="2:9" x14ac:dyDescent="0.25">
      <c r="B29" s="79" t="s">
        <v>360</v>
      </c>
      <c r="C29" s="79" t="s">
        <v>359</v>
      </c>
      <c r="D29" s="128">
        <f t="shared" si="0"/>
        <v>3273.6899999999996</v>
      </c>
      <c r="E29" s="128">
        <v>3240.1299999999997</v>
      </c>
      <c r="F29" s="128">
        <v>33.56</v>
      </c>
      <c r="H29" s="92"/>
      <c r="I29" s="57"/>
    </row>
    <row r="30" spans="2:9" x14ac:dyDescent="0.25">
      <c r="B30" s="79" t="s">
        <v>711</v>
      </c>
      <c r="C30" s="79" t="s">
        <v>710</v>
      </c>
      <c r="D30" s="128">
        <f t="shared" si="0"/>
        <v>7176.0600000000013</v>
      </c>
      <c r="E30" s="128">
        <v>7118.9500000000016</v>
      </c>
      <c r="F30" s="128">
        <v>57.11</v>
      </c>
      <c r="H30" s="92"/>
      <c r="I30" s="57"/>
    </row>
    <row r="31" spans="2:9" x14ac:dyDescent="0.25">
      <c r="B31" s="79" t="s">
        <v>729</v>
      </c>
      <c r="C31" s="79" t="s">
        <v>728</v>
      </c>
      <c r="D31" s="128">
        <f t="shared" si="0"/>
        <v>483.91999999999996</v>
      </c>
      <c r="E31" s="128">
        <v>480.91999999999996</v>
      </c>
      <c r="F31" s="128">
        <v>3</v>
      </c>
      <c r="H31" s="92"/>
      <c r="I31" s="57"/>
    </row>
    <row r="32" spans="2:9" x14ac:dyDescent="0.25">
      <c r="B32" s="79" t="s">
        <v>400</v>
      </c>
      <c r="C32" s="79" t="s">
        <v>399</v>
      </c>
      <c r="D32" s="128">
        <f t="shared" si="0"/>
        <v>181.4</v>
      </c>
      <c r="E32" s="128">
        <v>180.4</v>
      </c>
      <c r="F32" s="128">
        <v>1</v>
      </c>
      <c r="H32" s="92"/>
      <c r="I32" s="57"/>
    </row>
    <row r="33" spans="2:9" x14ac:dyDescent="0.25">
      <c r="B33" s="79" t="s">
        <v>741</v>
      </c>
      <c r="C33" s="79" t="s">
        <v>740</v>
      </c>
      <c r="D33" s="128">
        <f t="shared" si="0"/>
        <v>1234.9799999999998</v>
      </c>
      <c r="E33" s="128">
        <v>1226.7599999999998</v>
      </c>
      <c r="F33" s="128">
        <v>8.2200000000000006</v>
      </c>
      <c r="H33" s="92"/>
      <c r="I33" s="57"/>
    </row>
    <row r="34" spans="2:9" x14ac:dyDescent="0.25">
      <c r="B34" s="79" t="s">
        <v>743</v>
      </c>
      <c r="C34" s="79" t="s">
        <v>742</v>
      </c>
      <c r="D34" s="128">
        <f t="shared" si="0"/>
        <v>1611.69</v>
      </c>
      <c r="E34" s="128">
        <v>1593.3600000000001</v>
      </c>
      <c r="F34" s="128">
        <v>18.329999999999998</v>
      </c>
      <c r="H34" s="92"/>
      <c r="I34" s="57"/>
    </row>
    <row r="35" spans="2:9" x14ac:dyDescent="0.25">
      <c r="B35" s="79" t="s">
        <v>697</v>
      </c>
      <c r="C35" s="79" t="s">
        <v>696</v>
      </c>
      <c r="D35" s="128">
        <f t="shared" si="0"/>
        <v>1453.5</v>
      </c>
      <c r="E35" s="128">
        <v>1435.61</v>
      </c>
      <c r="F35" s="128">
        <v>17.89</v>
      </c>
      <c r="H35" s="92"/>
      <c r="I35" s="57"/>
    </row>
    <row r="36" spans="2:9" x14ac:dyDescent="0.25">
      <c r="B36" s="129" t="s">
        <v>531</v>
      </c>
      <c r="C36" s="130" t="s">
        <v>530</v>
      </c>
      <c r="D36" s="128">
        <f t="shared" si="0"/>
        <v>438.99999999999994</v>
      </c>
      <c r="E36" s="128">
        <v>438.99999999999994</v>
      </c>
      <c r="F36" s="128">
        <v>0</v>
      </c>
      <c r="H36" s="92"/>
      <c r="I36" s="57"/>
    </row>
    <row r="37" spans="2:9" x14ac:dyDescent="0.25">
      <c r="B37" s="79" t="s">
        <v>511</v>
      </c>
      <c r="C37" s="79" t="s">
        <v>510</v>
      </c>
      <c r="D37" s="128">
        <f t="shared" si="0"/>
        <v>95.899999999999991</v>
      </c>
      <c r="E37" s="128">
        <v>95.899999999999991</v>
      </c>
      <c r="F37" s="128">
        <v>0</v>
      </c>
      <c r="H37" s="92"/>
      <c r="I37" s="57"/>
    </row>
    <row r="38" spans="2:9" x14ac:dyDescent="0.25">
      <c r="B38" s="79" t="s">
        <v>535</v>
      </c>
      <c r="C38" s="79" t="s">
        <v>534</v>
      </c>
      <c r="D38" s="128">
        <f t="shared" si="0"/>
        <v>11118.469999999998</v>
      </c>
      <c r="E38" s="128">
        <v>10940.579999999998</v>
      </c>
      <c r="F38" s="128">
        <v>177.89</v>
      </c>
      <c r="H38" s="92"/>
      <c r="I38" s="57"/>
    </row>
    <row r="39" spans="2:9" x14ac:dyDescent="0.25">
      <c r="B39" s="79" t="s">
        <v>300</v>
      </c>
      <c r="C39" s="79" t="s">
        <v>299</v>
      </c>
      <c r="D39" s="128">
        <f t="shared" si="0"/>
        <v>14331.93</v>
      </c>
      <c r="E39" s="128">
        <v>14119.37</v>
      </c>
      <c r="F39" s="128">
        <v>212.56</v>
      </c>
      <c r="H39" s="92"/>
      <c r="I39" s="57"/>
    </row>
    <row r="40" spans="2:9" x14ac:dyDescent="0.25">
      <c r="B40" s="79" t="s">
        <v>471</v>
      </c>
      <c r="C40" s="79" t="s">
        <v>470</v>
      </c>
      <c r="D40" s="128">
        <f t="shared" si="0"/>
        <v>3442.4099999999994</v>
      </c>
      <c r="E40" s="128">
        <v>3399.5199999999995</v>
      </c>
      <c r="F40" s="128">
        <v>42.89</v>
      </c>
      <c r="H40" s="92"/>
      <c r="I40" s="57"/>
    </row>
    <row r="41" spans="2:9" x14ac:dyDescent="0.25">
      <c r="B41" s="79" t="s">
        <v>475</v>
      </c>
      <c r="C41" s="79" t="s">
        <v>474</v>
      </c>
      <c r="D41" s="128">
        <f t="shared" si="0"/>
        <v>3006.73</v>
      </c>
      <c r="E41" s="128">
        <v>2869.35</v>
      </c>
      <c r="F41" s="128">
        <f>27.44+109.94</f>
        <v>137.38</v>
      </c>
      <c r="H41" s="92"/>
      <c r="I41" s="57"/>
    </row>
    <row r="42" spans="2:9" x14ac:dyDescent="0.25">
      <c r="B42" s="79" t="s">
        <v>296</v>
      </c>
      <c r="C42" s="79" t="s">
        <v>295</v>
      </c>
      <c r="D42" s="128">
        <f t="shared" si="0"/>
        <v>5383.68</v>
      </c>
      <c r="E42" s="128">
        <v>5287.9000000000005</v>
      </c>
      <c r="F42" s="128">
        <v>95.78</v>
      </c>
      <c r="H42" s="92"/>
      <c r="I42" s="57"/>
    </row>
    <row r="43" spans="2:9" x14ac:dyDescent="0.25">
      <c r="B43" s="79" t="s">
        <v>277</v>
      </c>
      <c r="C43" s="79" t="s">
        <v>276</v>
      </c>
      <c r="D43" s="128">
        <f t="shared" si="0"/>
        <v>780.25000000000011</v>
      </c>
      <c r="E43" s="128">
        <v>777.1400000000001</v>
      </c>
      <c r="F43" s="128">
        <v>3.11</v>
      </c>
      <c r="H43" s="92"/>
      <c r="I43" s="57"/>
    </row>
    <row r="44" spans="2:9" x14ac:dyDescent="0.25">
      <c r="B44" s="131" t="s">
        <v>376</v>
      </c>
      <c r="C44" s="130" t="s">
        <v>375</v>
      </c>
      <c r="D44" s="128">
        <f t="shared" si="0"/>
        <v>598.84999999999991</v>
      </c>
      <c r="E44" s="128">
        <v>598.84999999999991</v>
      </c>
      <c r="F44" s="128">
        <v>0</v>
      </c>
      <c r="H44" s="92"/>
      <c r="I44" s="57"/>
    </row>
    <row r="45" spans="2:9" x14ac:dyDescent="0.25">
      <c r="B45" s="79" t="s">
        <v>599</v>
      </c>
      <c r="C45" s="79" t="s">
        <v>598</v>
      </c>
      <c r="D45" s="128">
        <f t="shared" si="0"/>
        <v>702.6</v>
      </c>
      <c r="E45" s="128">
        <v>688.82</v>
      </c>
      <c r="F45" s="128">
        <v>13.78</v>
      </c>
      <c r="H45" s="92"/>
      <c r="I45" s="57"/>
    </row>
    <row r="46" spans="2:9" x14ac:dyDescent="0.25">
      <c r="B46" s="79" t="s">
        <v>767</v>
      </c>
      <c r="C46" s="79" t="s">
        <v>766</v>
      </c>
      <c r="D46" s="128">
        <f t="shared" si="0"/>
        <v>2495.9499999999998</v>
      </c>
      <c r="E46" s="128">
        <v>2459.39</v>
      </c>
      <c r="F46" s="128">
        <v>36.56</v>
      </c>
      <c r="H46" s="92"/>
    </row>
    <row r="47" spans="2:9" x14ac:dyDescent="0.25">
      <c r="B47" s="79" t="s">
        <v>517</v>
      </c>
      <c r="C47" s="79" t="s">
        <v>516</v>
      </c>
      <c r="D47" s="128">
        <f t="shared" si="0"/>
        <v>931.6099999999999</v>
      </c>
      <c r="E47" s="128">
        <v>916.82999999999993</v>
      </c>
      <c r="F47" s="128">
        <v>14.78</v>
      </c>
      <c r="H47" s="92"/>
    </row>
    <row r="48" spans="2:9" x14ac:dyDescent="0.25">
      <c r="B48" s="79" t="s">
        <v>390</v>
      </c>
      <c r="C48" s="79" t="s">
        <v>389</v>
      </c>
      <c r="D48" s="128">
        <f t="shared" si="0"/>
        <v>12056.340000000002</v>
      </c>
      <c r="E48" s="128">
        <v>11759.690000000002</v>
      </c>
      <c r="F48" s="128">
        <f>239.56+57.09</f>
        <v>296.64999999999998</v>
      </c>
      <c r="H48" s="92"/>
    </row>
    <row r="49" spans="2:8" x14ac:dyDescent="0.25">
      <c r="B49" s="79" t="s">
        <v>195</v>
      </c>
      <c r="C49" s="79" t="s">
        <v>194</v>
      </c>
      <c r="D49" s="128">
        <f t="shared" si="0"/>
        <v>564.9</v>
      </c>
      <c r="E49" s="128">
        <v>561.01</v>
      </c>
      <c r="F49" s="128">
        <v>3.89</v>
      </c>
      <c r="H49" s="92"/>
    </row>
    <row r="50" spans="2:8" x14ac:dyDescent="0.25">
      <c r="B50" s="79" t="s">
        <v>231</v>
      </c>
      <c r="C50" s="79" t="s">
        <v>230</v>
      </c>
      <c r="D50" s="128">
        <f t="shared" si="0"/>
        <v>1548.36</v>
      </c>
      <c r="E50" s="128">
        <v>1522.9199999999998</v>
      </c>
      <c r="F50" s="128">
        <v>25.44</v>
      </c>
      <c r="H50" s="92"/>
    </row>
    <row r="51" spans="2:8" x14ac:dyDescent="0.25">
      <c r="B51" s="79" t="s">
        <v>187</v>
      </c>
      <c r="C51" s="79" t="s">
        <v>186</v>
      </c>
      <c r="D51" s="128">
        <f t="shared" si="0"/>
        <v>143.29000000000002</v>
      </c>
      <c r="E51" s="128">
        <v>140.96</v>
      </c>
      <c r="F51" s="128">
        <v>2.33</v>
      </c>
      <c r="H51" s="92"/>
    </row>
    <row r="52" spans="2:8" x14ac:dyDescent="0.25">
      <c r="B52" s="79" t="s">
        <v>263</v>
      </c>
      <c r="C52" s="79" t="s">
        <v>914</v>
      </c>
      <c r="D52" s="128">
        <f t="shared" si="0"/>
        <v>133.41999999999999</v>
      </c>
      <c r="E52" s="128">
        <v>132.41999999999999</v>
      </c>
      <c r="F52" s="128">
        <v>1</v>
      </c>
      <c r="H52" s="92"/>
    </row>
    <row r="53" spans="2:8" x14ac:dyDescent="0.25">
      <c r="B53" s="79" t="s">
        <v>227</v>
      </c>
      <c r="C53" s="79" t="s">
        <v>226</v>
      </c>
      <c r="D53" s="128">
        <f t="shared" si="0"/>
        <v>764.49</v>
      </c>
      <c r="E53" s="128">
        <v>755.38</v>
      </c>
      <c r="F53" s="128">
        <v>9.11</v>
      </c>
      <c r="H53" s="92"/>
    </row>
    <row r="54" spans="2:8" x14ac:dyDescent="0.25">
      <c r="B54" s="79" t="s">
        <v>271</v>
      </c>
      <c r="C54" s="79" t="s">
        <v>270</v>
      </c>
      <c r="D54" s="128">
        <f t="shared" si="0"/>
        <v>1713.69</v>
      </c>
      <c r="E54" s="128">
        <v>1692.02</v>
      </c>
      <c r="F54" s="128">
        <v>21.67</v>
      </c>
      <c r="H54" s="92"/>
    </row>
    <row r="55" spans="2:8" x14ac:dyDescent="0.25">
      <c r="B55" s="79" t="s">
        <v>362</v>
      </c>
      <c r="C55" s="79" t="s">
        <v>361</v>
      </c>
      <c r="D55" s="128">
        <f t="shared" si="0"/>
        <v>497.11</v>
      </c>
      <c r="E55" s="128">
        <v>494.44</v>
      </c>
      <c r="F55" s="128">
        <v>2.67</v>
      </c>
      <c r="H55" s="92"/>
    </row>
    <row r="56" spans="2:8" x14ac:dyDescent="0.25">
      <c r="B56" s="79" t="s">
        <v>352</v>
      </c>
      <c r="C56" s="79" t="s">
        <v>351</v>
      </c>
      <c r="D56" s="128">
        <f t="shared" si="0"/>
        <v>437.91999999999996</v>
      </c>
      <c r="E56" s="128">
        <v>435.47999999999996</v>
      </c>
      <c r="F56" s="128">
        <v>2.44</v>
      </c>
      <c r="H56" s="92"/>
    </row>
    <row r="57" spans="2:8" x14ac:dyDescent="0.25">
      <c r="B57" s="79" t="s">
        <v>621</v>
      </c>
      <c r="C57" s="79" t="s">
        <v>620</v>
      </c>
      <c r="D57" s="128">
        <f t="shared" si="0"/>
        <v>178.43</v>
      </c>
      <c r="E57" s="128">
        <v>176.1</v>
      </c>
      <c r="F57" s="128">
        <v>2.33</v>
      </c>
      <c r="H57" s="92"/>
    </row>
    <row r="58" spans="2:8" x14ac:dyDescent="0.25">
      <c r="B58" s="79" t="s">
        <v>651</v>
      </c>
      <c r="C58" s="79" t="s">
        <v>650</v>
      </c>
      <c r="D58" s="128">
        <f t="shared" si="0"/>
        <v>199.2</v>
      </c>
      <c r="E58" s="128">
        <v>198.31</v>
      </c>
      <c r="F58" s="128">
        <v>0.89</v>
      </c>
      <c r="H58" s="92"/>
    </row>
    <row r="59" spans="2:8" x14ac:dyDescent="0.25">
      <c r="B59" s="79" t="s">
        <v>609</v>
      </c>
      <c r="C59" s="79" t="s">
        <v>608</v>
      </c>
      <c r="D59" s="128">
        <f t="shared" si="0"/>
        <v>1028.1000000000001</v>
      </c>
      <c r="E59" s="128">
        <v>1017.8100000000001</v>
      </c>
      <c r="F59" s="128">
        <f>8.56+1.73</f>
        <v>10.290000000000001</v>
      </c>
      <c r="H59" s="92"/>
    </row>
    <row r="60" spans="2:8" x14ac:dyDescent="0.25">
      <c r="B60" s="79" t="s">
        <v>733</v>
      </c>
      <c r="C60" s="79" t="s">
        <v>732</v>
      </c>
      <c r="D60" s="128">
        <f t="shared" si="0"/>
        <v>334.91999999999996</v>
      </c>
      <c r="E60" s="128">
        <v>334.91999999999996</v>
      </c>
      <c r="F60" s="128">
        <v>0</v>
      </c>
      <c r="H60" s="92"/>
    </row>
    <row r="61" spans="2:8" x14ac:dyDescent="0.25">
      <c r="B61" s="79" t="s">
        <v>463</v>
      </c>
      <c r="C61" s="79" t="s">
        <v>462</v>
      </c>
      <c r="D61" s="128">
        <f t="shared" si="0"/>
        <v>98.43</v>
      </c>
      <c r="E61" s="128">
        <v>97.320000000000007</v>
      </c>
      <c r="F61" s="128">
        <v>1.1100000000000001</v>
      </c>
      <c r="H61" s="92"/>
    </row>
    <row r="62" spans="2:8" x14ac:dyDescent="0.25">
      <c r="B62" s="79" t="s">
        <v>675</v>
      </c>
      <c r="C62" s="79" t="s">
        <v>674</v>
      </c>
      <c r="D62" s="128">
        <f t="shared" si="0"/>
        <v>244.91000000000003</v>
      </c>
      <c r="E62" s="128">
        <v>244.47000000000003</v>
      </c>
      <c r="F62" s="128">
        <v>0.44</v>
      </c>
      <c r="H62" s="92"/>
    </row>
    <row r="63" spans="2:8" x14ac:dyDescent="0.25">
      <c r="B63" s="79" t="s">
        <v>409</v>
      </c>
      <c r="C63" s="79" t="s">
        <v>408</v>
      </c>
      <c r="D63" s="128">
        <f t="shared" si="0"/>
        <v>360.86</v>
      </c>
      <c r="E63" s="128">
        <v>354.53000000000003</v>
      </c>
      <c r="F63" s="128">
        <v>6.33</v>
      </c>
      <c r="H63" s="92"/>
    </row>
    <row r="64" spans="2:8" x14ac:dyDescent="0.25">
      <c r="B64" s="79" t="s">
        <v>527</v>
      </c>
      <c r="C64" s="79" t="s">
        <v>526</v>
      </c>
      <c r="D64" s="128">
        <f t="shared" si="0"/>
        <v>43</v>
      </c>
      <c r="E64" s="128">
        <v>42</v>
      </c>
      <c r="F64" s="128">
        <v>1</v>
      </c>
      <c r="H64" s="92"/>
    </row>
    <row r="65" spans="2:8" x14ac:dyDescent="0.25">
      <c r="B65" s="79" t="s">
        <v>318</v>
      </c>
      <c r="C65" s="79" t="s">
        <v>317</v>
      </c>
      <c r="D65" s="128">
        <f t="shared" si="0"/>
        <v>425.54</v>
      </c>
      <c r="E65" s="128">
        <v>424.1</v>
      </c>
      <c r="F65" s="128">
        <v>1.44</v>
      </c>
      <c r="H65" s="92"/>
    </row>
    <row r="66" spans="2:8" x14ac:dyDescent="0.25">
      <c r="B66" s="79" t="s">
        <v>455</v>
      </c>
      <c r="C66" s="79" t="s">
        <v>454</v>
      </c>
      <c r="D66" s="128">
        <f t="shared" si="0"/>
        <v>612.8900000000001</v>
      </c>
      <c r="E66" s="128">
        <v>608.67000000000007</v>
      </c>
      <c r="F66" s="128">
        <v>4.22</v>
      </c>
      <c r="H66" s="92"/>
    </row>
    <row r="67" spans="2:8" x14ac:dyDescent="0.25">
      <c r="B67" s="79" t="s">
        <v>705</v>
      </c>
      <c r="C67" s="79" t="s">
        <v>704</v>
      </c>
      <c r="D67" s="128">
        <f t="shared" si="0"/>
        <v>356.97</v>
      </c>
      <c r="E67" s="128">
        <v>356.97</v>
      </c>
      <c r="F67" s="128">
        <v>0</v>
      </c>
      <c r="H67" s="92"/>
    </row>
    <row r="68" spans="2:8" x14ac:dyDescent="0.25">
      <c r="B68" s="79" t="s">
        <v>288</v>
      </c>
      <c r="C68" s="79" t="s">
        <v>287</v>
      </c>
      <c r="D68" s="128">
        <f t="shared" si="0"/>
        <v>2677.1900000000005</v>
      </c>
      <c r="E68" s="128">
        <v>2642.0800000000004</v>
      </c>
      <c r="F68" s="128">
        <v>35.11</v>
      </c>
      <c r="H68" s="92"/>
    </row>
    <row r="69" spans="2:8" x14ac:dyDescent="0.25">
      <c r="B69" s="79" t="s">
        <v>394</v>
      </c>
      <c r="C69" s="79" t="s">
        <v>393</v>
      </c>
      <c r="D69" s="128">
        <f t="shared" si="0"/>
        <v>1438.1100000000001</v>
      </c>
      <c r="E69" s="128">
        <v>1414.44</v>
      </c>
      <c r="F69" s="128">
        <v>23.67</v>
      </c>
      <c r="H69" s="92"/>
    </row>
    <row r="70" spans="2:8" x14ac:dyDescent="0.25">
      <c r="B70" s="79" t="s">
        <v>235</v>
      </c>
      <c r="C70" s="79" t="s">
        <v>234</v>
      </c>
      <c r="D70" s="128">
        <f t="shared" si="0"/>
        <v>16.899999999999999</v>
      </c>
      <c r="E70" s="128">
        <v>16.899999999999999</v>
      </c>
      <c r="F70" s="128">
        <v>0</v>
      </c>
      <c r="H70" s="92"/>
    </row>
    <row r="71" spans="2:8" x14ac:dyDescent="0.25">
      <c r="B71" s="79" t="s">
        <v>294</v>
      </c>
      <c r="C71" s="79" t="s">
        <v>915</v>
      </c>
      <c r="D71" s="128">
        <f t="shared" si="0"/>
        <v>3517.4500000000007</v>
      </c>
      <c r="E71" s="128">
        <v>3451.4500000000007</v>
      </c>
      <c r="F71" s="128">
        <v>66</v>
      </c>
      <c r="H71" s="92"/>
    </row>
    <row r="72" spans="2:8" x14ac:dyDescent="0.25">
      <c r="B72" s="79" t="s">
        <v>169</v>
      </c>
      <c r="C72" s="79" t="s">
        <v>916</v>
      </c>
      <c r="D72" s="128">
        <f t="shared" si="0"/>
        <v>3404.0199999999995</v>
      </c>
      <c r="E72" s="128">
        <v>3358.4599999999996</v>
      </c>
      <c r="F72" s="128">
        <v>45.56</v>
      </c>
      <c r="H72" s="92"/>
    </row>
    <row r="73" spans="2:8" x14ac:dyDescent="0.25">
      <c r="B73" s="79" t="s">
        <v>683</v>
      </c>
      <c r="C73" s="79" t="s">
        <v>682</v>
      </c>
      <c r="D73" s="128">
        <f t="shared" ref="D73:D136" si="1">+E73+F73</f>
        <v>5950.2400000000007</v>
      </c>
      <c r="E73" s="128">
        <v>5878.8400000000011</v>
      </c>
      <c r="F73" s="128">
        <f>67.22+4.18</f>
        <v>71.400000000000006</v>
      </c>
      <c r="H73" s="92"/>
    </row>
    <row r="74" spans="2:8" x14ac:dyDescent="0.25">
      <c r="B74" s="79" t="s">
        <v>525</v>
      </c>
      <c r="C74" s="79" t="s">
        <v>524</v>
      </c>
      <c r="D74" s="128">
        <f t="shared" si="1"/>
        <v>87.960000000000008</v>
      </c>
      <c r="E74" s="128">
        <v>84.29</v>
      </c>
      <c r="F74" s="128">
        <v>3.67</v>
      </c>
      <c r="H74" s="92"/>
    </row>
    <row r="75" spans="2:8" x14ac:dyDescent="0.25">
      <c r="B75" s="79" t="s">
        <v>382</v>
      </c>
      <c r="C75" s="79" t="s">
        <v>381</v>
      </c>
      <c r="D75" s="128">
        <f t="shared" si="1"/>
        <v>1973.45</v>
      </c>
      <c r="E75" s="128">
        <v>1955.56</v>
      </c>
      <c r="F75" s="128">
        <v>17.89</v>
      </c>
      <c r="H75" s="92"/>
    </row>
    <row r="76" spans="2:8" x14ac:dyDescent="0.25">
      <c r="B76" s="79" t="s">
        <v>334</v>
      </c>
      <c r="C76" s="79" t="s">
        <v>333</v>
      </c>
      <c r="D76" s="128">
        <f t="shared" si="1"/>
        <v>20227.920000000002</v>
      </c>
      <c r="E76" s="128">
        <v>19926.36</v>
      </c>
      <c r="F76" s="128">
        <v>301.56</v>
      </c>
      <c r="H76" s="92"/>
    </row>
    <row r="77" spans="2:8" x14ac:dyDescent="0.25">
      <c r="B77" s="79" t="s">
        <v>521</v>
      </c>
      <c r="C77" s="79" t="s">
        <v>520</v>
      </c>
      <c r="D77" s="128">
        <f t="shared" si="1"/>
        <v>3242.3300000000004</v>
      </c>
      <c r="E77" s="128">
        <v>3203.4400000000005</v>
      </c>
      <c r="F77" s="128">
        <v>38.89</v>
      </c>
      <c r="H77" s="92"/>
    </row>
    <row r="78" spans="2:8" x14ac:dyDescent="0.25">
      <c r="B78" s="79" t="s">
        <v>627</v>
      </c>
      <c r="C78" s="79" t="s">
        <v>626</v>
      </c>
      <c r="D78" s="128">
        <f t="shared" si="1"/>
        <v>1713.3900000000003</v>
      </c>
      <c r="E78" s="128">
        <v>1691.0600000000004</v>
      </c>
      <c r="F78" s="128">
        <v>22.33</v>
      </c>
      <c r="H78" s="92"/>
    </row>
    <row r="79" spans="2:8" x14ac:dyDescent="0.25">
      <c r="B79" s="79" t="s">
        <v>185</v>
      </c>
      <c r="C79" s="79" t="s">
        <v>184</v>
      </c>
      <c r="D79" s="128">
        <f t="shared" si="1"/>
        <v>70.64</v>
      </c>
      <c r="E79" s="128">
        <v>69.64</v>
      </c>
      <c r="F79" s="128">
        <v>1</v>
      </c>
      <c r="H79" s="92"/>
    </row>
    <row r="80" spans="2:8" x14ac:dyDescent="0.25">
      <c r="B80" s="79" t="s">
        <v>747</v>
      </c>
      <c r="C80" s="79" t="s">
        <v>746</v>
      </c>
      <c r="D80" s="128">
        <f t="shared" si="1"/>
        <v>337.01</v>
      </c>
      <c r="E80" s="128">
        <v>332.45</v>
      </c>
      <c r="F80" s="128">
        <v>4.5599999999999996</v>
      </c>
      <c r="H80" s="92"/>
    </row>
    <row r="81" spans="2:8" x14ac:dyDescent="0.25">
      <c r="B81" s="79" t="s">
        <v>591</v>
      </c>
      <c r="C81" s="79" t="s">
        <v>590</v>
      </c>
      <c r="D81" s="128">
        <f t="shared" si="1"/>
        <v>4339.1400000000003</v>
      </c>
      <c r="E81" s="128">
        <v>4252.8100000000004</v>
      </c>
      <c r="F81" s="128">
        <v>86.33</v>
      </c>
      <c r="H81" s="92"/>
    </row>
    <row r="82" spans="2:8" x14ac:dyDescent="0.25">
      <c r="B82" s="79" t="s">
        <v>643</v>
      </c>
      <c r="C82" s="79" t="s">
        <v>642</v>
      </c>
      <c r="D82" s="128">
        <f t="shared" si="1"/>
        <v>2688.1400000000003</v>
      </c>
      <c r="E82" s="128">
        <v>2667.36</v>
      </c>
      <c r="F82" s="128">
        <v>20.78</v>
      </c>
      <c r="H82" s="92"/>
    </row>
    <row r="83" spans="2:8" x14ac:dyDescent="0.25">
      <c r="B83" s="79" t="s">
        <v>493</v>
      </c>
      <c r="C83" s="79" t="s">
        <v>492</v>
      </c>
      <c r="D83" s="128">
        <f t="shared" si="1"/>
        <v>55.9</v>
      </c>
      <c r="E83" s="128">
        <v>55.9</v>
      </c>
      <c r="F83" s="128">
        <v>0</v>
      </c>
      <c r="H83" s="92"/>
    </row>
    <row r="84" spans="2:8" x14ac:dyDescent="0.25">
      <c r="B84" s="79" t="s">
        <v>340</v>
      </c>
      <c r="C84" s="79" t="s">
        <v>339</v>
      </c>
      <c r="D84" s="128">
        <f t="shared" si="1"/>
        <v>19998.310000000001</v>
      </c>
      <c r="E84" s="128">
        <v>19760.640000000003</v>
      </c>
      <c r="F84" s="128">
        <v>237.67</v>
      </c>
      <c r="H84" s="92"/>
    </row>
    <row r="85" spans="2:8" x14ac:dyDescent="0.25">
      <c r="B85" s="79" t="s">
        <v>713</v>
      </c>
      <c r="C85" s="79" t="s">
        <v>712</v>
      </c>
      <c r="D85" s="128">
        <f t="shared" si="1"/>
        <v>23084.439999999995</v>
      </c>
      <c r="E85" s="128">
        <v>22863.879999999994</v>
      </c>
      <c r="F85" s="128">
        <v>220.56</v>
      </c>
      <c r="H85" s="92"/>
    </row>
    <row r="86" spans="2:8" x14ac:dyDescent="0.25">
      <c r="B86" s="79" t="s">
        <v>265</v>
      </c>
      <c r="C86" s="79" t="s">
        <v>917</v>
      </c>
      <c r="D86" s="128">
        <f t="shared" si="1"/>
        <v>32.599999999999994</v>
      </c>
      <c r="E86" s="128">
        <v>32.599999999999994</v>
      </c>
      <c r="F86" s="128">
        <v>0</v>
      </c>
      <c r="H86" s="92"/>
    </row>
    <row r="87" spans="2:8" x14ac:dyDescent="0.25">
      <c r="B87" s="79" t="s">
        <v>593</v>
      </c>
      <c r="C87" s="79" t="s">
        <v>592</v>
      </c>
      <c r="D87" s="128">
        <f t="shared" si="1"/>
        <v>21013.55</v>
      </c>
      <c r="E87" s="128">
        <v>20713.329999999998</v>
      </c>
      <c r="F87" s="128">
        <v>300.22000000000003</v>
      </c>
      <c r="H87" s="92"/>
    </row>
    <row r="88" spans="2:8" x14ac:dyDescent="0.25">
      <c r="B88" s="79" t="s">
        <v>219</v>
      </c>
      <c r="C88" s="79" t="s">
        <v>218</v>
      </c>
      <c r="D88" s="128">
        <f t="shared" si="1"/>
        <v>4612.6499999999987</v>
      </c>
      <c r="E88" s="128">
        <v>4574.5399999999991</v>
      </c>
      <c r="F88" s="128">
        <v>38.11</v>
      </c>
      <c r="H88" s="92"/>
    </row>
    <row r="89" spans="2:8" x14ac:dyDescent="0.25">
      <c r="B89" s="79" t="s">
        <v>378</v>
      </c>
      <c r="C89" s="79" t="s">
        <v>377</v>
      </c>
      <c r="D89" s="128">
        <f t="shared" si="1"/>
        <v>3889.5100000000007</v>
      </c>
      <c r="E89" s="128">
        <v>3854.0700000000006</v>
      </c>
      <c r="F89" s="128">
        <v>35.44</v>
      </c>
      <c r="H89" s="92"/>
    </row>
    <row r="90" spans="2:8" x14ac:dyDescent="0.25">
      <c r="B90" s="79" t="s">
        <v>757</v>
      </c>
      <c r="C90" s="79" t="s">
        <v>756</v>
      </c>
      <c r="D90" s="128">
        <f t="shared" si="1"/>
        <v>880.41000000000008</v>
      </c>
      <c r="E90" s="128">
        <v>872.63000000000011</v>
      </c>
      <c r="F90" s="128">
        <v>7.78</v>
      </c>
      <c r="H90" s="92"/>
    </row>
    <row r="91" spans="2:8" x14ac:dyDescent="0.25">
      <c r="B91" s="79" t="s">
        <v>386</v>
      </c>
      <c r="C91" s="79" t="s">
        <v>385</v>
      </c>
      <c r="D91" s="128">
        <f t="shared" si="1"/>
        <v>7312.85</v>
      </c>
      <c r="E91" s="128">
        <v>7215.96</v>
      </c>
      <c r="F91" s="128">
        <v>96.89</v>
      </c>
      <c r="H91" s="92"/>
    </row>
    <row r="92" spans="2:8" x14ac:dyDescent="0.25">
      <c r="B92" s="79" t="s">
        <v>298</v>
      </c>
      <c r="C92" s="79" t="s">
        <v>297</v>
      </c>
      <c r="D92" s="128">
        <f t="shared" si="1"/>
        <v>883.43999999999994</v>
      </c>
      <c r="E92" s="128">
        <v>881.66</v>
      </c>
      <c r="F92" s="128">
        <v>1.78</v>
      </c>
      <c r="H92" s="92"/>
    </row>
    <row r="93" spans="2:8" x14ac:dyDescent="0.25">
      <c r="B93" s="79" t="s">
        <v>191</v>
      </c>
      <c r="C93" s="79" t="s">
        <v>190</v>
      </c>
      <c r="D93" s="128">
        <f t="shared" si="1"/>
        <v>116.21</v>
      </c>
      <c r="E93" s="128">
        <v>116.21</v>
      </c>
      <c r="F93" s="128">
        <v>0</v>
      </c>
      <c r="H93" s="92"/>
    </row>
    <row r="94" spans="2:8" x14ac:dyDescent="0.25">
      <c r="B94" s="79" t="s">
        <v>507</v>
      </c>
      <c r="C94" s="79" t="s">
        <v>506</v>
      </c>
      <c r="D94" s="128">
        <f t="shared" si="1"/>
        <v>58.48</v>
      </c>
      <c r="E94" s="128">
        <v>58.48</v>
      </c>
      <c r="F94" s="128">
        <v>0</v>
      </c>
      <c r="H94" s="92"/>
    </row>
    <row r="95" spans="2:8" x14ac:dyDescent="0.25">
      <c r="B95" s="79" t="s">
        <v>501</v>
      </c>
      <c r="C95" s="79" t="s">
        <v>500</v>
      </c>
      <c r="D95" s="128">
        <f t="shared" si="1"/>
        <v>2914.75</v>
      </c>
      <c r="E95" s="128">
        <v>2914.75</v>
      </c>
      <c r="F95" s="128">
        <v>0</v>
      </c>
      <c r="H95" s="92"/>
    </row>
    <row r="96" spans="2:8" x14ac:dyDescent="0.25">
      <c r="B96" s="79" t="s">
        <v>639</v>
      </c>
      <c r="C96" s="79" t="s">
        <v>638</v>
      </c>
      <c r="D96" s="128">
        <f t="shared" si="1"/>
        <v>733.52</v>
      </c>
      <c r="E96" s="128">
        <v>729.07999999999993</v>
      </c>
      <c r="F96" s="128">
        <v>4.4400000000000004</v>
      </c>
      <c r="H96" s="92"/>
    </row>
    <row r="97" spans="2:8" x14ac:dyDescent="0.25">
      <c r="B97" s="79" t="s">
        <v>163</v>
      </c>
      <c r="C97" s="79" t="s">
        <v>162</v>
      </c>
      <c r="D97" s="128">
        <f t="shared" si="1"/>
        <v>3508.31</v>
      </c>
      <c r="E97" s="128">
        <v>3477.87</v>
      </c>
      <c r="F97" s="128">
        <v>30.44</v>
      </c>
      <c r="H97" s="92"/>
    </row>
    <row r="98" spans="2:8" x14ac:dyDescent="0.25">
      <c r="B98" s="79" t="s">
        <v>155</v>
      </c>
      <c r="C98" s="79" t="s">
        <v>154</v>
      </c>
      <c r="D98" s="128">
        <f t="shared" si="1"/>
        <v>1418.98</v>
      </c>
      <c r="E98" s="128">
        <v>1396.09</v>
      </c>
      <c r="F98" s="128">
        <v>22.89</v>
      </c>
      <c r="H98" s="92"/>
    </row>
    <row r="99" spans="2:8" x14ac:dyDescent="0.25">
      <c r="B99" s="79" t="s">
        <v>316</v>
      </c>
      <c r="C99" s="79" t="s">
        <v>315</v>
      </c>
      <c r="D99" s="128">
        <f t="shared" si="1"/>
        <v>2278.7100000000009</v>
      </c>
      <c r="E99" s="128">
        <v>2220.2700000000009</v>
      </c>
      <c r="F99" s="128">
        <v>58.44</v>
      </c>
      <c r="H99" s="92"/>
    </row>
    <row r="100" spans="2:8" x14ac:dyDescent="0.25">
      <c r="B100" s="79" t="s">
        <v>451</v>
      </c>
      <c r="C100" s="79" t="s">
        <v>450</v>
      </c>
      <c r="D100" s="128">
        <f t="shared" si="1"/>
        <v>238.79999999999995</v>
      </c>
      <c r="E100" s="128">
        <v>238.79999999999995</v>
      </c>
      <c r="F100" s="128">
        <v>0</v>
      </c>
      <c r="H100" s="92"/>
    </row>
    <row r="101" spans="2:8" x14ac:dyDescent="0.25">
      <c r="B101" s="79" t="s">
        <v>308</v>
      </c>
      <c r="C101" s="79" t="s">
        <v>307</v>
      </c>
      <c r="D101" s="128">
        <f t="shared" si="1"/>
        <v>39.07</v>
      </c>
      <c r="E101" s="128">
        <v>38.4</v>
      </c>
      <c r="F101" s="128">
        <v>0.67</v>
      </c>
      <c r="H101" s="92"/>
    </row>
    <row r="102" spans="2:8" x14ac:dyDescent="0.25">
      <c r="B102" s="131" t="s">
        <v>549</v>
      </c>
      <c r="C102" s="79" t="s">
        <v>918</v>
      </c>
      <c r="D102" s="128">
        <f t="shared" si="1"/>
        <v>144.98000000000002</v>
      </c>
      <c r="E102" s="128">
        <v>144.98000000000002</v>
      </c>
      <c r="F102" s="128">
        <v>0</v>
      </c>
      <c r="H102" s="92"/>
    </row>
    <row r="103" spans="2:8" x14ac:dyDescent="0.25">
      <c r="B103" s="79" t="s">
        <v>717</v>
      </c>
      <c r="C103" s="79" t="s">
        <v>716</v>
      </c>
      <c r="D103" s="128">
        <f t="shared" si="1"/>
        <v>171.55</v>
      </c>
      <c r="E103" s="128">
        <v>171.55</v>
      </c>
      <c r="F103" s="128">
        <v>0</v>
      </c>
      <c r="H103" s="92"/>
    </row>
    <row r="104" spans="2:8" x14ac:dyDescent="0.25">
      <c r="B104" s="79" t="s">
        <v>245</v>
      </c>
      <c r="C104" s="79" t="s">
        <v>244</v>
      </c>
      <c r="D104" s="128">
        <f t="shared" si="1"/>
        <v>583.83000000000004</v>
      </c>
      <c r="E104" s="128">
        <v>581.83000000000004</v>
      </c>
      <c r="F104" s="128">
        <v>2</v>
      </c>
      <c r="H104" s="92"/>
    </row>
    <row r="105" spans="2:8" x14ac:dyDescent="0.25">
      <c r="B105" s="79" t="s">
        <v>457</v>
      </c>
      <c r="C105" s="79" t="s">
        <v>456</v>
      </c>
      <c r="D105" s="128">
        <f t="shared" si="1"/>
        <v>130.6</v>
      </c>
      <c r="E105" s="128">
        <v>130.6</v>
      </c>
      <c r="F105" s="128">
        <v>0</v>
      </c>
      <c r="H105" s="92"/>
    </row>
    <row r="106" spans="2:8" x14ac:dyDescent="0.25">
      <c r="B106" s="79" t="s">
        <v>157</v>
      </c>
      <c r="C106" s="79" t="s">
        <v>156</v>
      </c>
      <c r="D106" s="128">
        <f t="shared" si="1"/>
        <v>1077.23</v>
      </c>
      <c r="E106" s="128">
        <v>1063.3399999999999</v>
      </c>
      <c r="F106" s="128">
        <v>13.89</v>
      </c>
      <c r="H106" s="92"/>
    </row>
    <row r="107" spans="2:8" x14ac:dyDescent="0.25">
      <c r="B107" s="79" t="s">
        <v>587</v>
      </c>
      <c r="C107" s="79" t="s">
        <v>586</v>
      </c>
      <c r="D107" s="128">
        <f t="shared" si="1"/>
        <v>17809.490000000002</v>
      </c>
      <c r="E107" s="128">
        <v>17580.16</v>
      </c>
      <c r="F107" s="128">
        <v>229.33</v>
      </c>
      <c r="H107" s="92"/>
    </row>
    <row r="108" spans="2:8" x14ac:dyDescent="0.25">
      <c r="B108" s="79" t="s">
        <v>721</v>
      </c>
      <c r="C108" s="79" t="s">
        <v>720</v>
      </c>
      <c r="D108" s="128">
        <f t="shared" si="1"/>
        <v>2011.1999999999998</v>
      </c>
      <c r="E108" s="128">
        <v>2001.4199999999998</v>
      </c>
      <c r="F108" s="128">
        <v>9.7799999999999994</v>
      </c>
      <c r="H108" s="92"/>
    </row>
    <row r="109" spans="2:8" x14ac:dyDescent="0.25">
      <c r="B109" s="79" t="s">
        <v>441</v>
      </c>
      <c r="C109" s="79" t="s">
        <v>440</v>
      </c>
      <c r="D109" s="128">
        <f t="shared" si="1"/>
        <v>329.66999999999996</v>
      </c>
      <c r="E109" s="128">
        <v>326.66999999999996</v>
      </c>
      <c r="F109" s="128">
        <v>3</v>
      </c>
      <c r="H109" s="92"/>
    </row>
    <row r="110" spans="2:8" x14ac:dyDescent="0.25">
      <c r="B110" s="79" t="s">
        <v>635</v>
      </c>
      <c r="C110" s="79" t="s">
        <v>634</v>
      </c>
      <c r="D110" s="128">
        <f t="shared" si="1"/>
        <v>1633.4299999999998</v>
      </c>
      <c r="E110" s="128">
        <v>1619.1</v>
      </c>
      <c r="F110" s="128">
        <v>14.33</v>
      </c>
      <c r="H110" s="92"/>
    </row>
    <row r="111" spans="2:8" x14ac:dyDescent="0.25">
      <c r="B111" s="129" t="s">
        <v>374</v>
      </c>
      <c r="C111" s="130" t="s">
        <v>919</v>
      </c>
      <c r="D111" s="128">
        <f t="shared" si="1"/>
        <v>325.5</v>
      </c>
      <c r="E111" s="128">
        <v>325.5</v>
      </c>
      <c r="F111" s="128">
        <v>0</v>
      </c>
      <c r="H111" s="92"/>
    </row>
    <row r="112" spans="2:8" x14ac:dyDescent="0.25">
      <c r="B112" s="132" t="s">
        <v>547</v>
      </c>
      <c r="C112" s="130" t="s">
        <v>920</v>
      </c>
      <c r="D112" s="128">
        <f t="shared" si="1"/>
        <v>594</v>
      </c>
      <c r="E112" s="128">
        <v>594</v>
      </c>
      <c r="F112" s="128">
        <v>0</v>
      </c>
      <c r="H112" s="92"/>
    </row>
    <row r="113" spans="2:8" x14ac:dyDescent="0.25">
      <c r="B113" s="129" t="s">
        <v>545</v>
      </c>
      <c r="C113" s="130" t="s">
        <v>544</v>
      </c>
      <c r="D113" s="128">
        <f t="shared" si="1"/>
        <v>332.59999999999997</v>
      </c>
      <c r="E113" s="128">
        <v>332.59999999999997</v>
      </c>
      <c r="F113" s="128">
        <v>0</v>
      </c>
      <c r="H113" s="92"/>
    </row>
    <row r="114" spans="2:8" x14ac:dyDescent="0.25">
      <c r="B114" s="79" t="s">
        <v>671</v>
      </c>
      <c r="C114" s="79" t="s">
        <v>670</v>
      </c>
      <c r="D114" s="128">
        <f t="shared" si="1"/>
        <v>200.28999999999996</v>
      </c>
      <c r="E114" s="128">
        <v>198.84999999999997</v>
      </c>
      <c r="F114" s="128">
        <v>1.44</v>
      </c>
      <c r="H114" s="92"/>
    </row>
    <row r="115" spans="2:8" x14ac:dyDescent="0.25">
      <c r="B115" s="79" t="s">
        <v>328</v>
      </c>
      <c r="C115" s="79" t="s">
        <v>327</v>
      </c>
      <c r="D115" s="128">
        <f t="shared" si="1"/>
        <v>18.98</v>
      </c>
      <c r="E115" s="128">
        <v>18.98</v>
      </c>
      <c r="F115" s="128">
        <v>0</v>
      </c>
      <c r="H115" s="92"/>
    </row>
    <row r="116" spans="2:8" x14ac:dyDescent="0.25">
      <c r="B116" s="79" t="s">
        <v>567</v>
      </c>
      <c r="C116" s="79" t="s">
        <v>566</v>
      </c>
      <c r="D116" s="128">
        <f t="shared" si="1"/>
        <v>19447.500000000004</v>
      </c>
      <c r="E116" s="128">
        <v>19224.510000000002</v>
      </c>
      <c r="F116" s="128">
        <f>149.44+73.55</f>
        <v>222.99</v>
      </c>
      <c r="H116" s="92"/>
    </row>
    <row r="117" spans="2:8" x14ac:dyDescent="0.25">
      <c r="B117" s="79" t="s">
        <v>661</v>
      </c>
      <c r="C117" s="79" t="s">
        <v>660</v>
      </c>
      <c r="D117" s="128">
        <f t="shared" si="1"/>
        <v>48.7</v>
      </c>
      <c r="E117" s="128">
        <v>48.7</v>
      </c>
      <c r="F117" s="128">
        <v>0</v>
      </c>
      <c r="H117" s="92"/>
    </row>
    <row r="118" spans="2:8" x14ac:dyDescent="0.25">
      <c r="B118" s="79" t="s">
        <v>695</v>
      </c>
      <c r="C118" s="79" t="s">
        <v>694</v>
      </c>
      <c r="D118" s="128">
        <f t="shared" si="1"/>
        <v>1148.23</v>
      </c>
      <c r="E118" s="128">
        <v>1148.23</v>
      </c>
      <c r="F118" s="128">
        <v>0</v>
      </c>
      <c r="H118" s="92"/>
    </row>
    <row r="119" spans="2:8" x14ac:dyDescent="0.25">
      <c r="B119" s="79" t="s">
        <v>677</v>
      </c>
      <c r="C119" s="79" t="s">
        <v>676</v>
      </c>
      <c r="D119" s="128">
        <f t="shared" si="1"/>
        <v>34.799999999999997</v>
      </c>
      <c r="E119" s="128">
        <v>33.799999999999997</v>
      </c>
      <c r="F119" s="128">
        <v>1</v>
      </c>
      <c r="H119" s="92"/>
    </row>
    <row r="120" spans="2:8" x14ac:dyDescent="0.25">
      <c r="B120" s="79" t="s">
        <v>691</v>
      </c>
      <c r="C120" s="79" t="s">
        <v>690</v>
      </c>
      <c r="D120" s="128">
        <f t="shared" si="1"/>
        <v>5036.619999999999</v>
      </c>
      <c r="E120" s="128">
        <v>4980.8399999999992</v>
      </c>
      <c r="F120" s="128">
        <v>55.78</v>
      </c>
      <c r="H120" s="92"/>
    </row>
    <row r="121" spans="2:8" x14ac:dyDescent="0.25">
      <c r="B121" s="79" t="s">
        <v>763</v>
      </c>
      <c r="C121" s="79" t="s">
        <v>762</v>
      </c>
      <c r="D121" s="128">
        <f t="shared" si="1"/>
        <v>18849.600000000002</v>
      </c>
      <c r="E121" s="128">
        <v>18579.150000000001</v>
      </c>
      <c r="F121" s="128">
        <f>22.78+247.67</f>
        <v>270.45</v>
      </c>
      <c r="H121" s="92"/>
    </row>
    <row r="122" spans="2:8" x14ac:dyDescent="0.25">
      <c r="B122" s="79" t="s">
        <v>561</v>
      </c>
      <c r="C122" s="79" t="s">
        <v>560</v>
      </c>
      <c r="D122" s="128">
        <f t="shared" si="1"/>
        <v>25519.610000000004</v>
      </c>
      <c r="E122" s="128">
        <v>25206.720000000005</v>
      </c>
      <c r="F122" s="128">
        <v>312.89</v>
      </c>
      <c r="H122" s="92"/>
    </row>
    <row r="123" spans="2:8" x14ac:dyDescent="0.25">
      <c r="B123" s="79" t="s">
        <v>257</v>
      </c>
      <c r="C123" s="79" t="s">
        <v>256</v>
      </c>
      <c r="D123" s="128">
        <f t="shared" si="1"/>
        <v>1083.75</v>
      </c>
      <c r="E123" s="128">
        <v>1072.75</v>
      </c>
      <c r="F123" s="128">
        <v>11</v>
      </c>
      <c r="H123" s="92"/>
    </row>
    <row r="124" spans="2:8" x14ac:dyDescent="0.25">
      <c r="B124" s="79" t="s">
        <v>759</v>
      </c>
      <c r="C124" s="79" t="s">
        <v>758</v>
      </c>
      <c r="D124" s="128">
        <f t="shared" si="1"/>
        <v>1398.38</v>
      </c>
      <c r="E124" s="128">
        <v>1384.38</v>
      </c>
      <c r="F124" s="128">
        <v>14</v>
      </c>
      <c r="H124" s="92"/>
    </row>
    <row r="125" spans="2:8" x14ac:dyDescent="0.25">
      <c r="B125" s="79" t="s">
        <v>519</v>
      </c>
      <c r="C125" s="79" t="s">
        <v>518</v>
      </c>
      <c r="D125" s="128">
        <f t="shared" si="1"/>
        <v>604.44999999999982</v>
      </c>
      <c r="E125" s="128">
        <v>593.26999999999987</v>
      </c>
      <c r="F125" s="128">
        <v>11.18</v>
      </c>
      <c r="H125" s="92"/>
    </row>
    <row r="126" spans="2:8" x14ac:dyDescent="0.25">
      <c r="B126" s="79" t="s">
        <v>505</v>
      </c>
      <c r="C126" s="79" t="s">
        <v>504</v>
      </c>
      <c r="D126" s="128">
        <f t="shared" si="1"/>
        <v>92.27</v>
      </c>
      <c r="E126" s="128">
        <v>92.27</v>
      </c>
      <c r="F126" s="128">
        <v>0</v>
      </c>
      <c r="H126" s="92"/>
    </row>
    <row r="127" spans="2:8" x14ac:dyDescent="0.25">
      <c r="B127" s="79" t="s">
        <v>354</v>
      </c>
      <c r="C127" s="79" t="s">
        <v>353</v>
      </c>
      <c r="D127" s="128">
        <f t="shared" si="1"/>
        <v>536.71</v>
      </c>
      <c r="E127" s="128">
        <v>531.6</v>
      </c>
      <c r="F127" s="128">
        <v>5.1100000000000003</v>
      </c>
      <c r="H127" s="92"/>
    </row>
    <row r="128" spans="2:8" x14ac:dyDescent="0.25">
      <c r="B128" s="79" t="s">
        <v>719</v>
      </c>
      <c r="C128" s="79" t="s">
        <v>718</v>
      </c>
      <c r="D128" s="128">
        <f t="shared" si="1"/>
        <v>1716.31</v>
      </c>
      <c r="E128" s="128">
        <v>1707.53</v>
      </c>
      <c r="F128" s="128">
        <v>8.7799999999999994</v>
      </c>
      <c r="H128" s="92"/>
    </row>
    <row r="129" spans="2:8" x14ac:dyDescent="0.25">
      <c r="B129" s="79" t="s">
        <v>203</v>
      </c>
      <c r="C129" s="79" t="s">
        <v>202</v>
      </c>
      <c r="D129" s="128">
        <f t="shared" si="1"/>
        <v>89.11999999999999</v>
      </c>
      <c r="E129" s="128">
        <v>88.789999999999992</v>
      </c>
      <c r="F129" s="128">
        <v>0.33</v>
      </c>
      <c r="H129" s="92"/>
    </row>
    <row r="130" spans="2:8" x14ac:dyDescent="0.25">
      <c r="B130" s="79" t="s">
        <v>745</v>
      </c>
      <c r="C130" s="79" t="s">
        <v>744</v>
      </c>
      <c r="D130" s="128">
        <f t="shared" si="1"/>
        <v>1280.42</v>
      </c>
      <c r="E130" s="128">
        <v>1269.8600000000001</v>
      </c>
      <c r="F130" s="128">
        <v>10.56</v>
      </c>
      <c r="H130" s="92"/>
    </row>
    <row r="131" spans="2:8" x14ac:dyDescent="0.25">
      <c r="B131" s="79" t="s">
        <v>338</v>
      </c>
      <c r="C131" s="79" t="s">
        <v>337</v>
      </c>
      <c r="D131" s="128">
        <f t="shared" si="1"/>
        <v>9540.8000000000011</v>
      </c>
      <c r="E131" s="128">
        <v>9353.36</v>
      </c>
      <c r="F131" s="128">
        <v>187.44</v>
      </c>
      <c r="H131" s="92"/>
    </row>
    <row r="132" spans="2:8" x14ac:dyDescent="0.25">
      <c r="B132" s="79" t="s">
        <v>563</v>
      </c>
      <c r="C132" s="79" t="s">
        <v>562</v>
      </c>
      <c r="D132" s="128">
        <f t="shared" si="1"/>
        <v>30853.439999999995</v>
      </c>
      <c r="E132" s="128">
        <v>30590.549999999996</v>
      </c>
      <c r="F132" s="128">
        <v>262.89</v>
      </c>
      <c r="H132" s="92"/>
    </row>
    <row r="133" spans="2:8" x14ac:dyDescent="0.25">
      <c r="B133" s="79" t="s">
        <v>322</v>
      </c>
      <c r="C133" s="79" t="s">
        <v>321</v>
      </c>
      <c r="D133" s="128">
        <f t="shared" si="1"/>
        <v>2573.4500000000003</v>
      </c>
      <c r="E133" s="128">
        <v>2534.67</v>
      </c>
      <c r="F133" s="128">
        <v>38.78</v>
      </c>
      <c r="H133" s="92"/>
    </row>
    <row r="134" spans="2:8" x14ac:dyDescent="0.25">
      <c r="B134" s="79" t="s">
        <v>201</v>
      </c>
      <c r="C134" s="79" t="s">
        <v>200</v>
      </c>
      <c r="D134" s="128">
        <f t="shared" si="1"/>
        <v>27.65</v>
      </c>
      <c r="E134" s="128">
        <v>27.65</v>
      </c>
      <c r="F134" s="128">
        <v>0</v>
      </c>
      <c r="H134" s="92"/>
    </row>
    <row r="135" spans="2:8" x14ac:dyDescent="0.25">
      <c r="B135" s="79" t="s">
        <v>292</v>
      </c>
      <c r="C135" s="79" t="s">
        <v>291</v>
      </c>
      <c r="D135" s="128">
        <f t="shared" si="1"/>
        <v>581.95000000000005</v>
      </c>
      <c r="E135" s="128">
        <v>577.62</v>
      </c>
      <c r="F135" s="128">
        <v>4.33</v>
      </c>
      <c r="H135" s="92"/>
    </row>
    <row r="136" spans="2:8" x14ac:dyDescent="0.25">
      <c r="B136" s="79" t="s">
        <v>771</v>
      </c>
      <c r="C136" s="79" t="s">
        <v>770</v>
      </c>
      <c r="D136" s="128">
        <f t="shared" si="1"/>
        <v>202.34</v>
      </c>
      <c r="E136" s="128">
        <v>202.34</v>
      </c>
      <c r="F136" s="128">
        <v>0</v>
      </c>
      <c r="H136" s="92"/>
    </row>
    <row r="137" spans="2:8" x14ac:dyDescent="0.25">
      <c r="B137" s="79" t="s">
        <v>701</v>
      </c>
      <c r="C137" s="79" t="s">
        <v>700</v>
      </c>
      <c r="D137" s="128">
        <f t="shared" ref="D137:D200" si="2">+E137+F137</f>
        <v>6306.09</v>
      </c>
      <c r="E137" s="128">
        <v>6175.53</v>
      </c>
      <c r="F137" s="128">
        <v>130.56</v>
      </c>
      <c r="H137" s="92"/>
    </row>
    <row r="138" spans="2:8" x14ac:dyDescent="0.25">
      <c r="B138" s="79" t="s">
        <v>269</v>
      </c>
      <c r="C138" s="79" t="s">
        <v>268</v>
      </c>
      <c r="D138" s="128">
        <f t="shared" si="2"/>
        <v>230.7</v>
      </c>
      <c r="E138" s="128">
        <v>230.7</v>
      </c>
      <c r="F138" s="128">
        <v>0</v>
      </c>
      <c r="H138" s="92"/>
    </row>
    <row r="139" spans="2:8" x14ac:dyDescent="0.25">
      <c r="B139" s="79" t="s">
        <v>366</v>
      </c>
      <c r="C139" s="79" t="s">
        <v>365</v>
      </c>
      <c r="D139" s="128">
        <f t="shared" si="2"/>
        <v>228.79999999999995</v>
      </c>
      <c r="E139" s="128">
        <v>225.90999999999997</v>
      </c>
      <c r="F139" s="128">
        <v>2.89</v>
      </c>
      <c r="H139" s="92"/>
    </row>
    <row r="140" spans="2:8" x14ac:dyDescent="0.25">
      <c r="B140" s="129" t="s">
        <v>282</v>
      </c>
      <c r="C140" s="130" t="s">
        <v>281</v>
      </c>
      <c r="D140" s="128">
        <f t="shared" si="2"/>
        <v>34.480000000000004</v>
      </c>
      <c r="E140" s="128">
        <v>34.480000000000004</v>
      </c>
      <c r="F140" s="128">
        <v>0</v>
      </c>
      <c r="H140" s="92"/>
    </row>
    <row r="141" spans="2:8" x14ac:dyDescent="0.25">
      <c r="B141" s="133" t="s">
        <v>205</v>
      </c>
      <c r="C141" s="79" t="s">
        <v>204</v>
      </c>
      <c r="D141" s="128">
        <f t="shared" si="2"/>
        <v>399.64999999999992</v>
      </c>
      <c r="E141" s="128">
        <v>386.64999999999992</v>
      </c>
      <c r="F141" s="128">
        <v>13</v>
      </c>
      <c r="H141" s="92"/>
    </row>
    <row r="142" spans="2:8" x14ac:dyDescent="0.25">
      <c r="B142" s="79" t="s">
        <v>497</v>
      </c>
      <c r="C142" s="79" t="s">
        <v>496</v>
      </c>
      <c r="D142" s="128">
        <f t="shared" si="2"/>
        <v>203.70999999999998</v>
      </c>
      <c r="E142" s="128">
        <v>203.70999999999998</v>
      </c>
      <c r="F142" s="128">
        <v>0</v>
      </c>
      <c r="H142" s="92"/>
    </row>
    <row r="143" spans="2:8" x14ac:dyDescent="0.25">
      <c r="B143" s="79" t="s">
        <v>215</v>
      </c>
      <c r="C143" s="79" t="s">
        <v>214</v>
      </c>
      <c r="D143" s="128">
        <f t="shared" si="2"/>
        <v>3489.9600000000005</v>
      </c>
      <c r="E143" s="128">
        <v>3440.2900000000004</v>
      </c>
      <c r="F143" s="128">
        <v>49.67</v>
      </c>
      <c r="H143" s="92"/>
    </row>
    <row r="144" spans="2:8" x14ac:dyDescent="0.25">
      <c r="B144" s="79" t="s">
        <v>165</v>
      </c>
      <c r="C144" s="79" t="s">
        <v>164</v>
      </c>
      <c r="D144" s="128">
        <f t="shared" si="2"/>
        <v>777.31999999999994</v>
      </c>
      <c r="E144" s="128">
        <v>769.31999999999994</v>
      </c>
      <c r="F144" s="128">
        <v>8</v>
      </c>
      <c r="H144" s="92"/>
    </row>
    <row r="145" spans="2:8" x14ac:dyDescent="0.25">
      <c r="B145" s="79" t="s">
        <v>681</v>
      </c>
      <c r="C145" s="79" t="s">
        <v>680</v>
      </c>
      <c r="D145" s="128">
        <f t="shared" si="2"/>
        <v>98.36</v>
      </c>
      <c r="E145" s="128">
        <v>98.03</v>
      </c>
      <c r="F145" s="128">
        <v>0.33</v>
      </c>
      <c r="H145" s="92"/>
    </row>
    <row r="146" spans="2:8" x14ac:dyDescent="0.25">
      <c r="B146" s="79" t="s">
        <v>751</v>
      </c>
      <c r="C146" s="79" t="s">
        <v>750</v>
      </c>
      <c r="D146" s="128">
        <f t="shared" si="2"/>
        <v>620.18000000000006</v>
      </c>
      <c r="E146" s="128">
        <v>616.18000000000006</v>
      </c>
      <c r="F146" s="128">
        <v>4</v>
      </c>
      <c r="H146" s="92"/>
    </row>
    <row r="147" spans="2:8" x14ac:dyDescent="0.25">
      <c r="B147" s="79" t="s">
        <v>447</v>
      </c>
      <c r="C147" s="79" t="s">
        <v>446</v>
      </c>
      <c r="D147" s="128">
        <f t="shared" si="2"/>
        <v>1007.3500000000001</v>
      </c>
      <c r="E147" s="128">
        <v>1005.3500000000001</v>
      </c>
      <c r="F147" s="128">
        <v>2</v>
      </c>
      <c r="H147" s="92"/>
    </row>
    <row r="148" spans="2:8" x14ac:dyDescent="0.25">
      <c r="B148" s="79" t="s">
        <v>261</v>
      </c>
      <c r="C148" s="79" t="s">
        <v>260</v>
      </c>
      <c r="D148" s="128">
        <f t="shared" si="2"/>
        <v>496.69</v>
      </c>
      <c r="E148" s="128">
        <v>492.13</v>
      </c>
      <c r="F148" s="128">
        <v>4.5599999999999996</v>
      </c>
      <c r="H148" s="92"/>
    </row>
    <row r="149" spans="2:8" x14ac:dyDescent="0.25">
      <c r="B149" s="79" t="s">
        <v>330</v>
      </c>
      <c r="C149" s="79" t="s">
        <v>329</v>
      </c>
      <c r="D149" s="128">
        <f t="shared" si="2"/>
        <v>9992.739999999998</v>
      </c>
      <c r="E149" s="128">
        <v>9832.1799999999985</v>
      </c>
      <c r="F149" s="128">
        <v>160.56</v>
      </c>
      <c r="H149" s="92"/>
    </row>
    <row r="150" spans="2:8" x14ac:dyDescent="0.25">
      <c r="B150" s="79" t="s">
        <v>631</v>
      </c>
      <c r="C150" s="79" t="s">
        <v>630</v>
      </c>
      <c r="D150" s="128">
        <f t="shared" si="2"/>
        <v>310.23999999999995</v>
      </c>
      <c r="E150" s="128">
        <v>304.45999999999998</v>
      </c>
      <c r="F150" s="128">
        <v>5.78</v>
      </c>
      <c r="H150" s="92"/>
    </row>
    <row r="151" spans="2:8" x14ac:dyDescent="0.25">
      <c r="B151" s="79" t="s">
        <v>302</v>
      </c>
      <c r="C151" s="79" t="s">
        <v>301</v>
      </c>
      <c r="D151" s="128">
        <f t="shared" si="2"/>
        <v>10321.200000000001</v>
      </c>
      <c r="E151" s="128">
        <v>10218.200000000001</v>
      </c>
      <c r="F151" s="128">
        <v>103</v>
      </c>
      <c r="H151" s="92"/>
    </row>
    <row r="152" spans="2:8" x14ac:dyDescent="0.25">
      <c r="B152" s="79" t="s">
        <v>304</v>
      </c>
      <c r="C152" s="79" t="s">
        <v>303</v>
      </c>
      <c r="D152" s="128">
        <f t="shared" si="2"/>
        <v>1786.5300000000002</v>
      </c>
      <c r="E152" s="128">
        <v>1759.4600000000003</v>
      </c>
      <c r="F152" s="128">
        <f>25.89+1.18</f>
        <v>27.07</v>
      </c>
      <c r="H152" s="92"/>
    </row>
    <row r="153" spans="2:8" x14ac:dyDescent="0.25">
      <c r="B153" s="79" t="s">
        <v>589</v>
      </c>
      <c r="C153" s="79" t="s">
        <v>588</v>
      </c>
      <c r="D153" s="128">
        <f t="shared" si="2"/>
        <v>4006.3500000000004</v>
      </c>
      <c r="E153" s="128">
        <v>3982.4600000000005</v>
      </c>
      <c r="F153" s="128">
        <v>23.89</v>
      </c>
      <c r="H153" s="92"/>
    </row>
    <row r="154" spans="2:8" x14ac:dyDescent="0.25">
      <c r="B154" s="79" t="s">
        <v>213</v>
      </c>
      <c r="C154" s="79" t="s">
        <v>212</v>
      </c>
      <c r="D154" s="128">
        <f t="shared" si="2"/>
        <v>1791.2900000000002</v>
      </c>
      <c r="E154" s="128">
        <v>1773.8500000000001</v>
      </c>
      <c r="F154" s="128">
        <v>17.440000000000001</v>
      </c>
      <c r="H154" s="92"/>
    </row>
    <row r="155" spans="2:8" x14ac:dyDescent="0.25">
      <c r="B155" s="79" t="s">
        <v>429</v>
      </c>
      <c r="C155" s="79" t="s">
        <v>428</v>
      </c>
      <c r="D155" s="128">
        <f t="shared" si="2"/>
        <v>736.7</v>
      </c>
      <c r="E155" s="128">
        <v>736.7</v>
      </c>
      <c r="F155" s="128">
        <v>0</v>
      </c>
      <c r="H155" s="92"/>
    </row>
    <row r="156" spans="2:8" x14ac:dyDescent="0.25">
      <c r="B156" s="79" t="s">
        <v>344</v>
      </c>
      <c r="C156" s="79" t="s">
        <v>343</v>
      </c>
      <c r="D156" s="128">
        <f t="shared" si="2"/>
        <v>68.050000000000011</v>
      </c>
      <c r="E156" s="128">
        <v>68.050000000000011</v>
      </c>
      <c r="F156" s="128">
        <v>0</v>
      </c>
      <c r="H156" s="92"/>
    </row>
    <row r="157" spans="2:8" x14ac:dyDescent="0.25">
      <c r="B157" s="79" t="s">
        <v>326</v>
      </c>
      <c r="C157" s="79" t="s">
        <v>325</v>
      </c>
      <c r="D157" s="128">
        <f t="shared" si="2"/>
        <v>5552.8499999999985</v>
      </c>
      <c r="E157" s="128">
        <v>5494.2899999999981</v>
      </c>
      <c r="F157" s="128">
        <v>58.56</v>
      </c>
      <c r="H157" s="92"/>
    </row>
    <row r="158" spans="2:8" x14ac:dyDescent="0.25">
      <c r="B158" s="79" t="s">
        <v>629</v>
      </c>
      <c r="C158" s="79" t="s">
        <v>628</v>
      </c>
      <c r="D158" s="128">
        <f t="shared" si="2"/>
        <v>1435.2999999999995</v>
      </c>
      <c r="E158" s="128">
        <v>1410.5199999999995</v>
      </c>
      <c r="F158" s="128">
        <v>24.78</v>
      </c>
      <c r="H158" s="92"/>
    </row>
    <row r="159" spans="2:8" x14ac:dyDescent="0.25">
      <c r="B159" s="79" t="s">
        <v>489</v>
      </c>
      <c r="C159" s="79" t="s">
        <v>488</v>
      </c>
      <c r="D159" s="128">
        <f t="shared" si="2"/>
        <v>417.6</v>
      </c>
      <c r="E159" s="128">
        <v>413.16</v>
      </c>
      <c r="F159" s="128">
        <v>4.4400000000000004</v>
      </c>
      <c r="H159" s="92"/>
    </row>
    <row r="160" spans="2:8" x14ac:dyDescent="0.25">
      <c r="B160" s="79" t="s">
        <v>645</v>
      </c>
      <c r="C160" s="79" t="s">
        <v>644</v>
      </c>
      <c r="D160" s="128">
        <f t="shared" si="2"/>
        <v>8650.48</v>
      </c>
      <c r="E160" s="128">
        <v>8518.15</v>
      </c>
      <c r="F160" s="128">
        <v>132.33000000000001</v>
      </c>
      <c r="H160" s="92"/>
    </row>
    <row r="161" spans="2:8" x14ac:dyDescent="0.25">
      <c r="B161" s="79" t="s">
        <v>491</v>
      </c>
      <c r="C161" s="79" t="s">
        <v>490</v>
      </c>
      <c r="D161" s="128">
        <f t="shared" si="2"/>
        <v>599.41000000000008</v>
      </c>
      <c r="E161" s="128">
        <v>597.19000000000005</v>
      </c>
      <c r="F161" s="128">
        <v>2.2200000000000002</v>
      </c>
      <c r="H161" s="92"/>
    </row>
    <row r="162" spans="2:8" x14ac:dyDescent="0.25">
      <c r="B162" s="134" t="s">
        <v>147</v>
      </c>
      <c r="C162" s="79" t="s">
        <v>146</v>
      </c>
      <c r="D162" s="128">
        <f t="shared" si="2"/>
        <v>890.48</v>
      </c>
      <c r="E162" s="128">
        <v>884.81000000000006</v>
      </c>
      <c r="F162" s="128">
        <v>5.67</v>
      </c>
      <c r="H162" s="92"/>
    </row>
    <row r="163" spans="2:8" x14ac:dyDescent="0.25">
      <c r="B163" s="79" t="s">
        <v>209</v>
      </c>
      <c r="C163" s="79" t="s">
        <v>208</v>
      </c>
      <c r="D163" s="128">
        <f t="shared" si="2"/>
        <v>1646.7299999999996</v>
      </c>
      <c r="E163" s="128">
        <v>1618.6199999999997</v>
      </c>
      <c r="F163" s="128">
        <v>28.11</v>
      </c>
      <c r="H163" s="92"/>
    </row>
    <row r="164" spans="2:8" x14ac:dyDescent="0.25">
      <c r="B164" s="79" t="s">
        <v>346</v>
      </c>
      <c r="C164" s="79" t="s">
        <v>345</v>
      </c>
      <c r="D164" s="128">
        <f t="shared" si="2"/>
        <v>68.5</v>
      </c>
      <c r="E164" s="128">
        <v>68.5</v>
      </c>
      <c r="F164" s="128">
        <v>0</v>
      </c>
      <c r="H164" s="92"/>
    </row>
    <row r="165" spans="2:8" x14ac:dyDescent="0.25">
      <c r="B165" s="79" t="s">
        <v>350</v>
      </c>
      <c r="C165" s="79" t="s">
        <v>349</v>
      </c>
      <c r="D165" s="128">
        <f t="shared" si="2"/>
        <v>6794.6299999999992</v>
      </c>
      <c r="E165" s="128">
        <v>6663.19</v>
      </c>
      <c r="F165" s="128">
        <v>131.44</v>
      </c>
      <c r="H165" s="92"/>
    </row>
    <row r="166" spans="2:8" x14ac:dyDescent="0.25">
      <c r="B166" s="133" t="s">
        <v>555</v>
      </c>
      <c r="C166" s="79" t="s">
        <v>554</v>
      </c>
      <c r="D166" s="128">
        <f t="shared" si="2"/>
        <v>550.98</v>
      </c>
      <c r="E166" s="128">
        <v>550.98</v>
      </c>
      <c r="F166" s="128">
        <v>0</v>
      </c>
      <c r="H166" s="92"/>
    </row>
    <row r="167" spans="2:8" x14ac:dyDescent="0.25">
      <c r="B167" s="79" t="s">
        <v>336</v>
      </c>
      <c r="C167" s="79" t="s">
        <v>335</v>
      </c>
      <c r="D167" s="128">
        <f t="shared" si="2"/>
        <v>15397.460000000001</v>
      </c>
      <c r="E167" s="128">
        <v>15189.68</v>
      </c>
      <c r="F167" s="128">
        <v>207.78</v>
      </c>
      <c r="H167" s="92"/>
    </row>
    <row r="168" spans="2:8" x14ac:dyDescent="0.25">
      <c r="B168" s="79" t="s">
        <v>173</v>
      </c>
      <c r="C168" s="79" t="s">
        <v>172</v>
      </c>
      <c r="D168" s="128">
        <f t="shared" si="2"/>
        <v>1297.7600000000002</v>
      </c>
      <c r="E168" s="128">
        <v>1287.3200000000002</v>
      </c>
      <c r="F168" s="128">
        <v>10.44</v>
      </c>
      <c r="H168" s="92"/>
    </row>
    <row r="169" spans="2:8" x14ac:dyDescent="0.25">
      <c r="B169" s="79" t="s">
        <v>495</v>
      </c>
      <c r="C169" s="79" t="s">
        <v>494</v>
      </c>
      <c r="D169" s="128">
        <f t="shared" si="2"/>
        <v>812.40000000000009</v>
      </c>
      <c r="E169" s="128">
        <v>805.07</v>
      </c>
      <c r="F169" s="128">
        <v>7.33</v>
      </c>
      <c r="H169" s="92"/>
    </row>
    <row r="170" spans="2:8" x14ac:dyDescent="0.25">
      <c r="B170" s="79" t="s">
        <v>417</v>
      </c>
      <c r="C170" s="79" t="s">
        <v>416</v>
      </c>
      <c r="D170" s="128">
        <f t="shared" si="2"/>
        <v>309.67000000000007</v>
      </c>
      <c r="E170" s="128">
        <v>309.67000000000007</v>
      </c>
      <c r="F170" s="128">
        <v>0</v>
      </c>
      <c r="H170" s="92"/>
    </row>
    <row r="171" spans="2:8" x14ac:dyDescent="0.25">
      <c r="B171" s="79" t="s">
        <v>439</v>
      </c>
      <c r="C171" s="79" t="s">
        <v>438</v>
      </c>
      <c r="D171" s="128">
        <f t="shared" si="2"/>
        <v>126.92999999999998</v>
      </c>
      <c r="E171" s="128">
        <v>122.59999999999998</v>
      </c>
      <c r="F171" s="128">
        <v>4.33</v>
      </c>
      <c r="H171" s="92"/>
    </row>
    <row r="172" spans="2:8" x14ac:dyDescent="0.25">
      <c r="B172" s="79" t="s">
        <v>411</v>
      </c>
      <c r="C172" s="79" t="s">
        <v>410</v>
      </c>
      <c r="D172" s="128">
        <f t="shared" si="2"/>
        <v>1101.0900000000001</v>
      </c>
      <c r="E172" s="128">
        <v>1087.2</v>
      </c>
      <c r="F172" s="128">
        <v>13.89</v>
      </c>
      <c r="H172" s="92"/>
    </row>
    <row r="173" spans="2:8" x14ac:dyDescent="0.25">
      <c r="B173" s="79" t="s">
        <v>306</v>
      </c>
      <c r="C173" s="79" t="s">
        <v>305</v>
      </c>
      <c r="D173" s="128">
        <f t="shared" si="2"/>
        <v>1415.5599999999995</v>
      </c>
      <c r="E173" s="128">
        <v>1404.7799999999995</v>
      </c>
      <c r="F173" s="128">
        <v>10.78</v>
      </c>
      <c r="H173" s="92"/>
    </row>
    <row r="174" spans="2:8" x14ac:dyDescent="0.25">
      <c r="B174" s="79" t="s">
        <v>211</v>
      </c>
      <c r="C174" s="79" t="s">
        <v>210</v>
      </c>
      <c r="D174" s="128">
        <f t="shared" si="2"/>
        <v>1897.1799999999998</v>
      </c>
      <c r="E174" s="128">
        <v>1867.5099999999998</v>
      </c>
      <c r="F174" s="128">
        <v>29.67</v>
      </c>
      <c r="H174" s="92"/>
    </row>
    <row r="175" spans="2:8" x14ac:dyDescent="0.25">
      <c r="B175" s="79" t="s">
        <v>633</v>
      </c>
      <c r="C175" s="79" t="s">
        <v>632</v>
      </c>
      <c r="D175" s="128">
        <f t="shared" si="2"/>
        <v>652.89</v>
      </c>
      <c r="E175" s="128">
        <v>649</v>
      </c>
      <c r="F175" s="128">
        <v>3.89</v>
      </c>
      <c r="H175" s="92"/>
    </row>
    <row r="176" spans="2:8" x14ac:dyDescent="0.25">
      <c r="B176" s="79" t="s">
        <v>665</v>
      </c>
      <c r="C176" s="79" t="s">
        <v>664</v>
      </c>
      <c r="D176" s="128">
        <f t="shared" si="2"/>
        <v>2044.4500000000003</v>
      </c>
      <c r="E176" s="128">
        <v>2012.5600000000002</v>
      </c>
      <c r="F176" s="128">
        <v>31.89</v>
      </c>
      <c r="H176" s="92"/>
    </row>
    <row r="177" spans="2:8" x14ac:dyDescent="0.25">
      <c r="B177" s="79" t="s">
        <v>537</v>
      </c>
      <c r="C177" s="79" t="s">
        <v>536</v>
      </c>
      <c r="D177" s="128">
        <f t="shared" si="2"/>
        <v>5371.33</v>
      </c>
      <c r="E177" s="128">
        <v>5294.66</v>
      </c>
      <c r="F177" s="128">
        <v>76.67</v>
      </c>
      <c r="H177" s="92"/>
    </row>
    <row r="178" spans="2:8" x14ac:dyDescent="0.25">
      <c r="B178" s="79" t="s">
        <v>443</v>
      </c>
      <c r="C178" s="79" t="s">
        <v>442</v>
      </c>
      <c r="D178" s="128">
        <f t="shared" si="2"/>
        <v>2286.0899999999997</v>
      </c>
      <c r="E178" s="128">
        <v>2256.4199999999996</v>
      </c>
      <c r="F178" s="128">
        <v>29.67</v>
      </c>
      <c r="H178" s="92"/>
    </row>
    <row r="179" spans="2:8" x14ac:dyDescent="0.25">
      <c r="B179" s="79" t="s">
        <v>413</v>
      </c>
      <c r="C179" s="79" t="s">
        <v>412</v>
      </c>
      <c r="D179" s="128">
        <f t="shared" si="2"/>
        <v>72.070000000000007</v>
      </c>
      <c r="E179" s="128">
        <v>72.070000000000007</v>
      </c>
      <c r="F179" s="128">
        <v>0</v>
      </c>
      <c r="H179" s="92"/>
    </row>
    <row r="180" spans="2:8" x14ac:dyDescent="0.25">
      <c r="B180" s="79" t="s">
        <v>253</v>
      </c>
      <c r="C180" s="79" t="s">
        <v>252</v>
      </c>
      <c r="D180" s="128">
        <f t="shared" si="2"/>
        <v>15108.430000000002</v>
      </c>
      <c r="E180" s="128">
        <v>14808.760000000002</v>
      </c>
      <c r="F180" s="128">
        <v>299.67</v>
      </c>
      <c r="H180" s="92"/>
    </row>
    <row r="181" spans="2:8" x14ac:dyDescent="0.25">
      <c r="B181" s="79" t="s">
        <v>259</v>
      </c>
      <c r="C181" s="79" t="s">
        <v>258</v>
      </c>
      <c r="D181" s="128">
        <f t="shared" si="2"/>
        <v>268.68</v>
      </c>
      <c r="E181" s="128">
        <v>268.68</v>
      </c>
      <c r="F181" s="128">
        <v>0</v>
      </c>
      <c r="H181" s="92"/>
    </row>
    <row r="182" spans="2:8" x14ac:dyDescent="0.25">
      <c r="B182" s="79" t="s">
        <v>559</v>
      </c>
      <c r="C182" s="79" t="s">
        <v>558</v>
      </c>
      <c r="D182" s="128">
        <f t="shared" si="2"/>
        <v>22645.410000000003</v>
      </c>
      <c r="E182" s="128">
        <v>22378.210000000003</v>
      </c>
      <c r="F182" s="128">
        <f>265.11+2.09</f>
        <v>267.2</v>
      </c>
      <c r="H182" s="92"/>
    </row>
    <row r="183" spans="2:8" x14ac:dyDescent="0.25">
      <c r="B183" s="79" t="s">
        <v>611</v>
      </c>
      <c r="C183" s="79" t="s">
        <v>610</v>
      </c>
      <c r="D183" s="128">
        <f t="shared" si="2"/>
        <v>5684.68</v>
      </c>
      <c r="E183" s="128">
        <v>5512.68</v>
      </c>
      <c r="F183" s="128">
        <v>172</v>
      </c>
      <c r="H183" s="92"/>
    </row>
    <row r="184" spans="2:8" x14ac:dyDescent="0.25">
      <c r="B184" s="79" t="s">
        <v>179</v>
      </c>
      <c r="C184" s="79" t="s">
        <v>178</v>
      </c>
      <c r="D184" s="128">
        <f t="shared" si="2"/>
        <v>144.68999999999997</v>
      </c>
      <c r="E184" s="128">
        <v>144.01999999999998</v>
      </c>
      <c r="F184" s="128">
        <v>0.67</v>
      </c>
      <c r="H184" s="92"/>
    </row>
    <row r="185" spans="2:8" x14ac:dyDescent="0.25">
      <c r="B185" s="79" t="s">
        <v>613</v>
      </c>
      <c r="C185" s="79" t="s">
        <v>612</v>
      </c>
      <c r="D185" s="128">
        <f t="shared" si="2"/>
        <v>336.84</v>
      </c>
      <c r="E185" s="128">
        <v>331.84</v>
      </c>
      <c r="F185" s="128">
        <v>5</v>
      </c>
      <c r="H185" s="92"/>
    </row>
    <row r="186" spans="2:8" x14ac:dyDescent="0.25">
      <c r="B186" s="79" t="s">
        <v>423</v>
      </c>
      <c r="C186" s="79" t="s">
        <v>422</v>
      </c>
      <c r="D186" s="128">
        <f t="shared" si="2"/>
        <v>1014.3</v>
      </c>
      <c r="E186" s="128">
        <v>1014.3</v>
      </c>
      <c r="F186" s="128">
        <v>0</v>
      </c>
      <c r="H186" s="92"/>
    </row>
    <row r="187" spans="2:8" x14ac:dyDescent="0.25">
      <c r="B187" s="79" t="s">
        <v>615</v>
      </c>
      <c r="C187" s="79" t="s">
        <v>614</v>
      </c>
      <c r="D187" s="128">
        <f t="shared" si="2"/>
        <v>571.96999999999991</v>
      </c>
      <c r="E187" s="128">
        <v>565.07999999999993</v>
      </c>
      <c r="F187" s="128">
        <v>6.89</v>
      </c>
      <c r="H187" s="92"/>
    </row>
    <row r="188" spans="2:8" x14ac:dyDescent="0.25">
      <c r="B188" s="79" t="s">
        <v>461</v>
      </c>
      <c r="C188" s="79" t="s">
        <v>460</v>
      </c>
      <c r="D188" s="128">
        <f t="shared" si="2"/>
        <v>217.73</v>
      </c>
      <c r="E188" s="128">
        <v>215.39999999999998</v>
      </c>
      <c r="F188" s="128">
        <v>2.33</v>
      </c>
      <c r="H188" s="92"/>
    </row>
    <row r="189" spans="2:8" x14ac:dyDescent="0.25">
      <c r="B189" s="79" t="s">
        <v>435</v>
      </c>
      <c r="C189" s="79" t="s">
        <v>434</v>
      </c>
      <c r="D189" s="128">
        <f t="shared" si="2"/>
        <v>1075.8699999999999</v>
      </c>
      <c r="E189" s="128">
        <v>1059.3799999999999</v>
      </c>
      <c r="F189" s="128">
        <f>11.22+5.27</f>
        <v>16.490000000000002</v>
      </c>
      <c r="H189" s="92"/>
    </row>
    <row r="190" spans="2:8" x14ac:dyDescent="0.25">
      <c r="B190" s="79" t="s">
        <v>249</v>
      </c>
      <c r="C190" s="79" t="s">
        <v>248</v>
      </c>
      <c r="D190" s="128">
        <f t="shared" si="2"/>
        <v>9635.2700000000023</v>
      </c>
      <c r="E190" s="128">
        <v>9472.9200000000019</v>
      </c>
      <c r="F190" s="128">
        <f>157.44+4.91</f>
        <v>162.35</v>
      </c>
      <c r="H190" s="92"/>
    </row>
    <row r="191" spans="2:8" x14ac:dyDescent="0.25">
      <c r="B191" s="79" t="s">
        <v>437</v>
      </c>
      <c r="C191" s="79" t="s">
        <v>436</v>
      </c>
      <c r="D191" s="128">
        <f t="shared" si="2"/>
        <v>5907.53</v>
      </c>
      <c r="E191" s="128">
        <v>5870.09</v>
      </c>
      <c r="F191" s="128">
        <v>37.44</v>
      </c>
      <c r="H191" s="92"/>
    </row>
    <row r="192" spans="2:8" x14ac:dyDescent="0.25">
      <c r="B192" s="79" t="s">
        <v>479</v>
      </c>
      <c r="C192" s="79" t="s">
        <v>478</v>
      </c>
      <c r="D192" s="128">
        <f t="shared" si="2"/>
        <v>849.28</v>
      </c>
      <c r="E192" s="128">
        <v>835.5</v>
      </c>
      <c r="F192" s="128">
        <v>13.78</v>
      </c>
      <c r="H192" s="92"/>
    </row>
    <row r="193" spans="2:8" x14ac:dyDescent="0.25">
      <c r="B193" s="79" t="s">
        <v>279</v>
      </c>
      <c r="C193" s="79" t="s">
        <v>278</v>
      </c>
      <c r="D193" s="128">
        <f t="shared" si="2"/>
        <v>38.5</v>
      </c>
      <c r="E193" s="128">
        <v>38.5</v>
      </c>
      <c r="F193" s="128">
        <v>0</v>
      </c>
      <c r="H193" s="92"/>
    </row>
    <row r="194" spans="2:8" x14ac:dyDescent="0.25">
      <c r="B194" s="79" t="s">
        <v>368</v>
      </c>
      <c r="C194" s="79" t="s">
        <v>367</v>
      </c>
      <c r="D194" s="128">
        <f t="shared" si="2"/>
        <v>701.17</v>
      </c>
      <c r="E194" s="128">
        <v>692.83999999999992</v>
      </c>
      <c r="F194" s="128">
        <v>8.33</v>
      </c>
      <c r="H194" s="92"/>
    </row>
    <row r="195" spans="2:8" x14ac:dyDescent="0.25">
      <c r="B195" s="79" t="s">
        <v>310</v>
      </c>
      <c r="C195" s="79" t="s">
        <v>309</v>
      </c>
      <c r="D195" s="128">
        <f t="shared" si="2"/>
        <v>71.599999999999994</v>
      </c>
      <c r="E195" s="128">
        <v>71.599999999999994</v>
      </c>
      <c r="F195" s="128">
        <v>0</v>
      </c>
      <c r="H195" s="92"/>
    </row>
    <row r="196" spans="2:8" x14ac:dyDescent="0.25">
      <c r="B196" s="79" t="s">
        <v>673</v>
      </c>
      <c r="C196" s="79" t="s">
        <v>672</v>
      </c>
      <c r="D196" s="128">
        <f t="shared" si="2"/>
        <v>39.520000000000003</v>
      </c>
      <c r="E196" s="128">
        <v>39.520000000000003</v>
      </c>
      <c r="F196" s="128">
        <v>0</v>
      </c>
      <c r="H196" s="92"/>
    </row>
    <row r="197" spans="2:8" x14ac:dyDescent="0.25">
      <c r="B197" s="79" t="s">
        <v>689</v>
      </c>
      <c r="C197" s="79" t="s">
        <v>688</v>
      </c>
      <c r="D197" s="128">
        <f t="shared" si="2"/>
        <v>117.42999999999999</v>
      </c>
      <c r="E197" s="128">
        <v>117.42999999999999</v>
      </c>
      <c r="F197" s="128">
        <v>0</v>
      </c>
      <c r="H197" s="92"/>
    </row>
    <row r="198" spans="2:8" x14ac:dyDescent="0.25">
      <c r="B198" s="79" t="s">
        <v>425</v>
      </c>
      <c r="C198" s="79" t="s">
        <v>424</v>
      </c>
      <c r="D198" s="128">
        <f t="shared" si="2"/>
        <v>508.55000000000007</v>
      </c>
      <c r="E198" s="128">
        <v>501.44000000000005</v>
      </c>
      <c r="F198" s="128">
        <v>7.11</v>
      </c>
      <c r="H198" s="92"/>
    </row>
    <row r="199" spans="2:8" x14ac:dyDescent="0.25">
      <c r="B199" s="79" t="s">
        <v>392</v>
      </c>
      <c r="C199" s="79" t="s">
        <v>391</v>
      </c>
      <c r="D199" s="128">
        <f t="shared" si="2"/>
        <v>2741.2999999999993</v>
      </c>
      <c r="E199" s="128">
        <v>2698.7399999999993</v>
      </c>
      <c r="F199" s="128">
        <v>42.56</v>
      </c>
      <c r="H199" s="92"/>
    </row>
    <row r="200" spans="2:8" x14ac:dyDescent="0.25">
      <c r="B200" s="79" t="s">
        <v>773</v>
      </c>
      <c r="C200" s="79" t="s">
        <v>772</v>
      </c>
      <c r="D200" s="128">
        <f t="shared" si="2"/>
        <v>4613.1900000000005</v>
      </c>
      <c r="E200" s="128">
        <v>4554.97</v>
      </c>
      <c r="F200" s="128">
        <v>58.22</v>
      </c>
      <c r="H200" s="92"/>
    </row>
    <row r="201" spans="2:8" x14ac:dyDescent="0.25">
      <c r="B201" s="79" t="s">
        <v>685</v>
      </c>
      <c r="C201" s="79" t="s">
        <v>684</v>
      </c>
      <c r="D201" s="128">
        <f t="shared" ref="D201:D264" si="3">+E201+F201</f>
        <v>28.800000000000004</v>
      </c>
      <c r="E201" s="128">
        <v>26.800000000000004</v>
      </c>
      <c r="F201" s="128">
        <v>2</v>
      </c>
      <c r="H201" s="92"/>
    </row>
    <row r="202" spans="2:8" x14ac:dyDescent="0.25">
      <c r="B202" s="79" t="s">
        <v>193</v>
      </c>
      <c r="C202" s="79" t="s">
        <v>192</v>
      </c>
      <c r="D202" s="128">
        <f t="shared" si="3"/>
        <v>158.18</v>
      </c>
      <c r="E202" s="128">
        <v>157.18</v>
      </c>
      <c r="F202" s="128">
        <v>1</v>
      </c>
      <c r="H202" s="92"/>
    </row>
    <row r="203" spans="2:8" x14ac:dyDescent="0.25">
      <c r="B203" s="79" t="s">
        <v>667</v>
      </c>
      <c r="C203" s="79" t="s">
        <v>666</v>
      </c>
      <c r="D203" s="128">
        <f t="shared" si="3"/>
        <v>18306.199999999997</v>
      </c>
      <c r="E203" s="128">
        <v>18112.199999999997</v>
      </c>
      <c r="F203" s="128">
        <v>194</v>
      </c>
      <c r="H203" s="92"/>
    </row>
    <row r="204" spans="2:8" x14ac:dyDescent="0.25">
      <c r="B204" s="79" t="s">
        <v>431</v>
      </c>
      <c r="C204" s="79" t="s">
        <v>430</v>
      </c>
      <c r="D204" s="128">
        <f t="shared" si="3"/>
        <v>263.37</v>
      </c>
      <c r="E204" s="128">
        <v>263.26</v>
      </c>
      <c r="F204" s="128">
        <v>0.11</v>
      </c>
      <c r="H204" s="92"/>
    </row>
    <row r="205" spans="2:8" x14ac:dyDescent="0.25">
      <c r="B205" s="79" t="s">
        <v>761</v>
      </c>
      <c r="C205" s="79" t="s">
        <v>760</v>
      </c>
      <c r="D205" s="128">
        <f t="shared" si="3"/>
        <v>143.98000000000002</v>
      </c>
      <c r="E205" s="128">
        <v>140.20000000000002</v>
      </c>
      <c r="F205" s="128">
        <v>3.78</v>
      </c>
      <c r="H205" s="92"/>
    </row>
    <row r="206" spans="2:8" x14ac:dyDescent="0.25">
      <c r="B206" s="79" t="s">
        <v>477</v>
      </c>
      <c r="C206" s="79" t="s">
        <v>476</v>
      </c>
      <c r="D206" s="128">
        <f t="shared" si="3"/>
        <v>268.43</v>
      </c>
      <c r="E206" s="128">
        <v>263.20999999999998</v>
      </c>
      <c r="F206" s="128">
        <v>5.22</v>
      </c>
      <c r="H206" s="92"/>
    </row>
    <row r="207" spans="2:8" x14ac:dyDescent="0.25">
      <c r="B207" s="79" t="s">
        <v>388</v>
      </c>
      <c r="C207" s="79" t="s">
        <v>387</v>
      </c>
      <c r="D207" s="128">
        <f t="shared" si="3"/>
        <v>8961.43</v>
      </c>
      <c r="E207" s="128">
        <v>8857.99</v>
      </c>
      <c r="F207" s="128">
        <v>103.44</v>
      </c>
      <c r="H207" s="92"/>
    </row>
    <row r="208" spans="2:8" x14ac:dyDescent="0.25">
      <c r="B208" s="129" t="s">
        <v>737</v>
      </c>
      <c r="C208" s="130" t="s">
        <v>736</v>
      </c>
      <c r="D208" s="128">
        <f t="shared" si="3"/>
        <v>167.52</v>
      </c>
      <c r="E208" s="128">
        <v>167.52</v>
      </c>
      <c r="F208" s="128">
        <v>0</v>
      </c>
      <c r="H208" s="92"/>
    </row>
    <row r="209" spans="2:8" x14ac:dyDescent="0.25">
      <c r="B209" s="79" t="s">
        <v>445</v>
      </c>
      <c r="C209" s="79" t="s">
        <v>444</v>
      </c>
      <c r="D209" s="128">
        <f t="shared" si="3"/>
        <v>764.84</v>
      </c>
      <c r="E209" s="128">
        <v>742.51</v>
      </c>
      <c r="F209" s="128">
        <v>22.33</v>
      </c>
      <c r="H209" s="92"/>
    </row>
    <row r="210" spans="2:8" x14ac:dyDescent="0.25">
      <c r="B210" s="79" t="s">
        <v>659</v>
      </c>
      <c r="C210" s="79" t="s">
        <v>658</v>
      </c>
      <c r="D210" s="128">
        <f t="shared" si="3"/>
        <v>346.80000000000007</v>
      </c>
      <c r="E210" s="128">
        <v>346.36000000000007</v>
      </c>
      <c r="F210" s="128">
        <v>0.44</v>
      </c>
      <c r="H210" s="92"/>
    </row>
    <row r="211" spans="2:8" x14ac:dyDescent="0.25">
      <c r="B211" s="79" t="s">
        <v>735</v>
      </c>
      <c r="C211" s="79" t="s">
        <v>734</v>
      </c>
      <c r="D211" s="128">
        <f t="shared" si="3"/>
        <v>3492.3300000000004</v>
      </c>
      <c r="E211" s="128">
        <v>3461.55</v>
      </c>
      <c r="F211" s="128">
        <v>30.78</v>
      </c>
      <c r="H211" s="92"/>
    </row>
    <row r="212" spans="2:8" x14ac:dyDescent="0.25">
      <c r="B212" s="79" t="s">
        <v>597</v>
      </c>
      <c r="C212" s="79" t="s">
        <v>596</v>
      </c>
      <c r="D212" s="128">
        <f t="shared" si="3"/>
        <v>1182.1199999999999</v>
      </c>
      <c r="E212" s="128">
        <v>1172.79</v>
      </c>
      <c r="F212" s="128">
        <v>9.33</v>
      </c>
      <c r="H212" s="92"/>
    </row>
    <row r="213" spans="2:8" x14ac:dyDescent="0.25">
      <c r="B213" s="79" t="s">
        <v>223</v>
      </c>
      <c r="C213" s="79" t="s">
        <v>222</v>
      </c>
      <c r="D213" s="128">
        <f t="shared" si="3"/>
        <v>243.63</v>
      </c>
      <c r="E213" s="128">
        <v>243.63</v>
      </c>
      <c r="F213" s="128">
        <v>0</v>
      </c>
      <c r="H213" s="92"/>
    </row>
    <row r="214" spans="2:8" x14ac:dyDescent="0.25">
      <c r="B214" s="130" t="s">
        <v>280</v>
      </c>
      <c r="C214" s="79" t="s">
        <v>143</v>
      </c>
      <c r="D214" s="128">
        <f t="shared" si="3"/>
        <v>504.46</v>
      </c>
      <c r="E214" s="128">
        <v>504.46</v>
      </c>
      <c r="F214" s="128">
        <v>0</v>
      </c>
      <c r="H214" s="92"/>
    </row>
    <row r="215" spans="2:8" x14ac:dyDescent="0.25">
      <c r="B215" s="79" t="s">
        <v>755</v>
      </c>
      <c r="C215" s="79" t="s">
        <v>754</v>
      </c>
      <c r="D215" s="128">
        <f t="shared" si="3"/>
        <v>2410.5099999999998</v>
      </c>
      <c r="E215" s="128">
        <v>2394.9499999999998</v>
      </c>
      <c r="F215" s="128">
        <v>15.56</v>
      </c>
      <c r="H215" s="92"/>
    </row>
    <row r="216" spans="2:8" x14ac:dyDescent="0.25">
      <c r="B216" s="79" t="s">
        <v>197</v>
      </c>
      <c r="C216" s="79" t="s">
        <v>196</v>
      </c>
      <c r="D216" s="128">
        <f t="shared" si="3"/>
        <v>2720.4</v>
      </c>
      <c r="E216" s="128">
        <v>2687.4</v>
      </c>
      <c r="F216" s="128">
        <v>33</v>
      </c>
      <c r="H216" s="92"/>
    </row>
    <row r="217" spans="2:8" x14ac:dyDescent="0.25">
      <c r="B217" s="129" t="s">
        <v>177</v>
      </c>
      <c r="C217" s="130" t="s">
        <v>921</v>
      </c>
      <c r="D217" s="128">
        <f t="shared" si="3"/>
        <v>94.1</v>
      </c>
      <c r="E217" s="128">
        <v>94.1</v>
      </c>
      <c r="F217" s="128">
        <v>0</v>
      </c>
      <c r="H217" s="92"/>
    </row>
    <row r="218" spans="2:8" x14ac:dyDescent="0.25">
      <c r="B218" s="79" t="s">
        <v>403</v>
      </c>
      <c r="C218" s="79" t="s">
        <v>142</v>
      </c>
      <c r="D218" s="128">
        <f t="shared" si="3"/>
        <v>23165.620000000003</v>
      </c>
      <c r="E218" s="128">
        <v>22869.4</v>
      </c>
      <c r="F218" s="128">
        <v>296.22000000000003</v>
      </c>
      <c r="H218" s="92"/>
    </row>
    <row r="219" spans="2:8" x14ac:dyDescent="0.25">
      <c r="B219" s="79" t="s">
        <v>605</v>
      </c>
      <c r="C219" s="79" t="s">
        <v>604</v>
      </c>
      <c r="D219" s="128">
        <f t="shared" si="3"/>
        <v>36.200000000000003</v>
      </c>
      <c r="E219" s="128">
        <v>36.200000000000003</v>
      </c>
      <c r="F219" s="128">
        <v>0</v>
      </c>
      <c r="H219" s="92"/>
    </row>
    <row r="220" spans="2:8" x14ac:dyDescent="0.25">
      <c r="B220" s="79" t="s">
        <v>601</v>
      </c>
      <c r="C220" s="79" t="s">
        <v>600</v>
      </c>
      <c r="D220" s="128">
        <f t="shared" si="3"/>
        <v>657.8900000000001</v>
      </c>
      <c r="E220" s="128">
        <v>656.8900000000001</v>
      </c>
      <c r="F220" s="128">
        <v>1</v>
      </c>
      <c r="H220" s="92"/>
    </row>
    <row r="221" spans="2:8" x14ac:dyDescent="0.25">
      <c r="B221" s="132" t="s">
        <v>725</v>
      </c>
      <c r="C221" s="79" t="s">
        <v>724</v>
      </c>
      <c r="D221" s="128">
        <f t="shared" si="3"/>
        <v>138.11999999999998</v>
      </c>
      <c r="E221" s="128">
        <v>138.11999999999998</v>
      </c>
      <c r="F221" s="128">
        <v>0</v>
      </c>
      <c r="H221" s="92"/>
    </row>
    <row r="222" spans="2:8" x14ac:dyDescent="0.25">
      <c r="B222" s="79" t="s">
        <v>727</v>
      </c>
      <c r="C222" s="79" t="s">
        <v>726</v>
      </c>
      <c r="D222" s="128">
        <f t="shared" si="3"/>
        <v>3236.6</v>
      </c>
      <c r="E222" s="128">
        <v>3228.16</v>
      </c>
      <c r="F222" s="128">
        <v>8.44</v>
      </c>
      <c r="H222" s="92"/>
    </row>
    <row r="223" spans="2:8" x14ac:dyDescent="0.25">
      <c r="B223" s="79" t="s">
        <v>623</v>
      </c>
      <c r="C223" s="79" t="s">
        <v>622</v>
      </c>
      <c r="D223" s="128">
        <f t="shared" si="3"/>
        <v>200.35999999999999</v>
      </c>
      <c r="E223" s="128">
        <v>200.35999999999999</v>
      </c>
      <c r="F223" s="128">
        <v>0</v>
      </c>
      <c r="H223" s="92"/>
    </row>
    <row r="224" spans="2:8" x14ac:dyDescent="0.25">
      <c r="B224" s="79" t="s">
        <v>655</v>
      </c>
      <c r="C224" s="79" t="s">
        <v>654</v>
      </c>
      <c r="D224" s="128">
        <f t="shared" si="3"/>
        <v>3150.6800000000003</v>
      </c>
      <c r="E224" s="128">
        <v>3120.4600000000005</v>
      </c>
      <c r="F224" s="128">
        <v>30.22</v>
      </c>
      <c r="H224" s="92"/>
    </row>
    <row r="225" spans="2:8" x14ac:dyDescent="0.25">
      <c r="B225" s="79" t="s">
        <v>247</v>
      </c>
      <c r="C225" s="79" t="s">
        <v>246</v>
      </c>
      <c r="D225" s="128">
        <f t="shared" si="3"/>
        <v>906.35</v>
      </c>
      <c r="E225" s="128">
        <v>893.13</v>
      </c>
      <c r="F225" s="128">
        <v>13.22</v>
      </c>
      <c r="H225" s="92"/>
    </row>
    <row r="226" spans="2:8" x14ac:dyDescent="0.25">
      <c r="B226" s="130" t="s">
        <v>551</v>
      </c>
      <c r="C226" s="79" t="s">
        <v>550</v>
      </c>
      <c r="D226" s="128">
        <f t="shared" si="3"/>
        <v>332.4</v>
      </c>
      <c r="E226" s="128">
        <v>332.4</v>
      </c>
      <c r="F226" s="128">
        <v>0</v>
      </c>
      <c r="H226" s="92"/>
    </row>
    <row r="227" spans="2:8" x14ac:dyDescent="0.25">
      <c r="B227" s="79" t="s">
        <v>421</v>
      </c>
      <c r="C227" s="79" t="s">
        <v>420</v>
      </c>
      <c r="D227" s="128">
        <f t="shared" si="3"/>
        <v>483.47000000000008</v>
      </c>
      <c r="E227" s="128">
        <v>483.47000000000008</v>
      </c>
      <c r="F227" s="128">
        <v>0</v>
      </c>
      <c r="H227" s="92"/>
    </row>
    <row r="228" spans="2:8" x14ac:dyDescent="0.25">
      <c r="B228" s="79" t="s">
        <v>467</v>
      </c>
      <c r="C228" s="79" t="s">
        <v>466</v>
      </c>
      <c r="D228" s="128">
        <f t="shared" si="3"/>
        <v>737.83999999999992</v>
      </c>
      <c r="E228" s="128">
        <v>735.50999999999988</v>
      </c>
      <c r="F228" s="128">
        <v>2.33</v>
      </c>
      <c r="H228" s="92"/>
    </row>
    <row r="229" spans="2:8" x14ac:dyDescent="0.25">
      <c r="B229" s="79" t="s">
        <v>583</v>
      </c>
      <c r="C229" s="79" t="s">
        <v>582</v>
      </c>
      <c r="D229" s="128">
        <f t="shared" si="3"/>
        <v>14810.000000000002</v>
      </c>
      <c r="E229" s="128">
        <v>14564.440000000002</v>
      </c>
      <c r="F229" s="128">
        <v>245.56</v>
      </c>
      <c r="H229" s="92"/>
    </row>
    <row r="230" spans="2:8" x14ac:dyDescent="0.25">
      <c r="B230" s="79" t="s">
        <v>669</v>
      </c>
      <c r="C230" s="79" t="s">
        <v>668</v>
      </c>
      <c r="D230" s="128">
        <f t="shared" si="3"/>
        <v>382.99</v>
      </c>
      <c r="E230" s="128">
        <v>381.99</v>
      </c>
      <c r="F230" s="128">
        <v>1</v>
      </c>
      <c r="H230" s="92"/>
    </row>
    <row r="231" spans="2:8" x14ac:dyDescent="0.25">
      <c r="B231" s="79" t="s">
        <v>753</v>
      </c>
      <c r="C231" s="79" t="s">
        <v>752</v>
      </c>
      <c r="D231" s="128">
        <f t="shared" si="3"/>
        <v>13794.11</v>
      </c>
      <c r="E231" s="128">
        <v>13641</v>
      </c>
      <c r="F231" s="128">
        <f>150.56+2.55</f>
        <v>153.11000000000001</v>
      </c>
      <c r="H231" s="92"/>
    </row>
    <row r="232" spans="2:8" x14ac:dyDescent="0.25">
      <c r="B232" s="79" t="s">
        <v>707</v>
      </c>
      <c r="C232" s="79" t="s">
        <v>706</v>
      </c>
      <c r="D232" s="128">
        <f t="shared" si="3"/>
        <v>3919.3399999999997</v>
      </c>
      <c r="E232" s="128">
        <v>3876.6699999999996</v>
      </c>
      <c r="F232" s="128">
        <v>42.67</v>
      </c>
      <c r="H232" s="92"/>
    </row>
    <row r="233" spans="2:8" x14ac:dyDescent="0.25">
      <c r="B233" s="79" t="s">
        <v>769</v>
      </c>
      <c r="C233" s="79" t="s">
        <v>768</v>
      </c>
      <c r="D233" s="128">
        <f t="shared" si="3"/>
        <v>353.30999999999995</v>
      </c>
      <c r="E233" s="128">
        <v>350.41999999999996</v>
      </c>
      <c r="F233" s="128">
        <v>2.89</v>
      </c>
      <c r="H233" s="92"/>
    </row>
    <row r="234" spans="2:8" x14ac:dyDescent="0.25">
      <c r="B234" s="79" t="s">
        <v>286</v>
      </c>
      <c r="C234" s="79" t="s">
        <v>285</v>
      </c>
      <c r="D234" s="128">
        <f t="shared" si="3"/>
        <v>1522.5500000000002</v>
      </c>
      <c r="E234" s="128">
        <v>1507.3300000000002</v>
      </c>
      <c r="F234" s="128">
        <v>15.22</v>
      </c>
      <c r="H234" s="92"/>
    </row>
    <row r="235" spans="2:8" x14ac:dyDescent="0.25">
      <c r="B235" s="79" t="s">
        <v>575</v>
      </c>
      <c r="C235" s="79" t="s">
        <v>574</v>
      </c>
      <c r="D235" s="128">
        <f t="shared" si="3"/>
        <v>3083.38</v>
      </c>
      <c r="E235" s="128">
        <v>3060.4900000000002</v>
      </c>
      <c r="F235" s="128">
        <v>22.89</v>
      </c>
      <c r="H235" s="92"/>
    </row>
    <row r="236" spans="2:8" x14ac:dyDescent="0.25">
      <c r="B236" s="79" t="s">
        <v>243</v>
      </c>
      <c r="C236" s="79" t="s">
        <v>242</v>
      </c>
      <c r="D236" s="128">
        <f t="shared" si="3"/>
        <v>2135.7000000000003</v>
      </c>
      <c r="E236" s="128">
        <v>2109.59</v>
      </c>
      <c r="F236" s="128">
        <v>26.11</v>
      </c>
      <c r="H236" s="92"/>
    </row>
    <row r="237" spans="2:8" x14ac:dyDescent="0.25">
      <c r="B237" s="79" t="s">
        <v>503</v>
      </c>
      <c r="C237" s="79" t="s">
        <v>502</v>
      </c>
      <c r="D237" s="128">
        <f t="shared" si="3"/>
        <v>26.3</v>
      </c>
      <c r="E237" s="128">
        <v>26.3</v>
      </c>
      <c r="F237" s="128">
        <v>0</v>
      </c>
      <c r="H237" s="92"/>
    </row>
    <row r="238" spans="2:8" x14ac:dyDescent="0.25">
      <c r="B238" s="79" t="s">
        <v>183</v>
      </c>
      <c r="C238" s="79" t="s">
        <v>182</v>
      </c>
      <c r="D238" s="128">
        <f t="shared" si="3"/>
        <v>149.49999999999997</v>
      </c>
      <c r="E238" s="128">
        <v>148.27999999999997</v>
      </c>
      <c r="F238" s="128">
        <v>1.22</v>
      </c>
      <c r="H238" s="92"/>
    </row>
    <row r="239" spans="2:8" x14ac:dyDescent="0.25">
      <c r="B239" s="79" t="s">
        <v>647</v>
      </c>
      <c r="C239" s="79" t="s">
        <v>646</v>
      </c>
      <c r="D239" s="128">
        <f t="shared" si="3"/>
        <v>1749.36</v>
      </c>
      <c r="E239" s="128">
        <v>1734.1399999999999</v>
      </c>
      <c r="F239" s="128">
        <v>15.22</v>
      </c>
      <c r="H239" s="92"/>
    </row>
    <row r="240" spans="2:8" x14ac:dyDescent="0.25">
      <c r="B240" s="79" t="s">
        <v>364</v>
      </c>
      <c r="C240" s="79" t="s">
        <v>363</v>
      </c>
      <c r="D240" s="128">
        <f t="shared" si="3"/>
        <v>783.06999999999994</v>
      </c>
      <c r="E240" s="128">
        <v>777.4</v>
      </c>
      <c r="F240" s="128">
        <v>5.67</v>
      </c>
      <c r="H240" s="92"/>
    </row>
    <row r="241" spans="2:8" x14ac:dyDescent="0.25">
      <c r="B241" s="79" t="s">
        <v>619</v>
      </c>
      <c r="C241" s="79" t="s">
        <v>618</v>
      </c>
      <c r="D241" s="128">
        <f t="shared" si="3"/>
        <v>54.560000000000009</v>
      </c>
      <c r="E241" s="128">
        <v>53.000000000000007</v>
      </c>
      <c r="F241" s="128">
        <v>1.56</v>
      </c>
      <c r="H241" s="92"/>
    </row>
    <row r="242" spans="2:8" x14ac:dyDescent="0.25">
      <c r="B242" s="79" t="s">
        <v>595</v>
      </c>
      <c r="C242" s="79" t="s">
        <v>594</v>
      </c>
      <c r="D242" s="128">
        <f t="shared" si="3"/>
        <v>50837.589999999989</v>
      </c>
      <c r="E242" s="128">
        <v>50336.249999999993</v>
      </c>
      <c r="F242" s="128">
        <f>457.89+43.45</f>
        <v>501.34</v>
      </c>
      <c r="H242" s="92"/>
    </row>
    <row r="243" spans="2:8" x14ac:dyDescent="0.25">
      <c r="B243" s="79" t="s">
        <v>358</v>
      </c>
      <c r="C243" s="79" t="s">
        <v>357</v>
      </c>
      <c r="D243" s="128">
        <f t="shared" si="3"/>
        <v>4426.1599999999989</v>
      </c>
      <c r="E243" s="128">
        <v>4370.1599999999989</v>
      </c>
      <c r="F243" s="128">
        <v>56</v>
      </c>
      <c r="H243" s="92"/>
    </row>
    <row r="244" spans="2:8" x14ac:dyDescent="0.25">
      <c r="B244" s="79" t="s">
        <v>167</v>
      </c>
      <c r="C244" s="79" t="s">
        <v>166</v>
      </c>
      <c r="D244" s="128">
        <f t="shared" si="3"/>
        <v>3740.5699999999993</v>
      </c>
      <c r="E244" s="128">
        <v>3689.7499999999991</v>
      </c>
      <c r="F244" s="128">
        <f>49+1.82</f>
        <v>50.82</v>
      </c>
      <c r="H244" s="92"/>
    </row>
    <row r="245" spans="2:8" x14ac:dyDescent="0.25">
      <c r="B245" s="79" t="s">
        <v>407</v>
      </c>
      <c r="C245" s="79" t="s">
        <v>406</v>
      </c>
      <c r="D245" s="128">
        <f t="shared" si="3"/>
        <v>262.19</v>
      </c>
      <c r="E245" s="128">
        <v>261.19</v>
      </c>
      <c r="F245" s="128">
        <v>1</v>
      </c>
      <c r="H245" s="92"/>
    </row>
    <row r="246" spans="2:8" x14ac:dyDescent="0.25">
      <c r="B246" s="79" t="s">
        <v>731</v>
      </c>
      <c r="C246" s="79" t="s">
        <v>730</v>
      </c>
      <c r="D246" s="128">
        <f t="shared" si="3"/>
        <v>2596.7400000000002</v>
      </c>
      <c r="E246" s="128">
        <v>2565.7400000000002</v>
      </c>
      <c r="F246" s="128">
        <v>31</v>
      </c>
      <c r="H246" s="92"/>
    </row>
    <row r="247" spans="2:8" x14ac:dyDescent="0.25">
      <c r="B247" s="79" t="s">
        <v>370</v>
      </c>
      <c r="C247" s="79" t="s">
        <v>369</v>
      </c>
      <c r="D247" s="128">
        <f t="shared" si="3"/>
        <v>9</v>
      </c>
      <c r="E247" s="128">
        <v>9</v>
      </c>
      <c r="F247" s="128">
        <v>0</v>
      </c>
      <c r="H247" s="92"/>
    </row>
    <row r="248" spans="2:8" x14ac:dyDescent="0.25">
      <c r="B248" s="79" t="s">
        <v>449</v>
      </c>
      <c r="C248" s="79" t="s">
        <v>448</v>
      </c>
      <c r="D248" s="128">
        <f t="shared" si="3"/>
        <v>4454.54</v>
      </c>
      <c r="E248" s="128">
        <v>4344.58</v>
      </c>
      <c r="F248" s="128">
        <f>107.78+2.18</f>
        <v>109.96000000000001</v>
      </c>
      <c r="H248" s="92"/>
    </row>
    <row r="249" spans="2:8" x14ac:dyDescent="0.25">
      <c r="B249" s="79" t="s">
        <v>565</v>
      </c>
      <c r="C249" s="79" t="s">
        <v>564</v>
      </c>
      <c r="D249" s="128">
        <f t="shared" si="3"/>
        <v>9253.2899999999991</v>
      </c>
      <c r="E249" s="128">
        <v>9142.41</v>
      </c>
      <c r="F249" s="128">
        <f>110.78+0.1</f>
        <v>110.88</v>
      </c>
      <c r="H249" s="92"/>
    </row>
    <row r="250" spans="2:8" x14ac:dyDescent="0.25">
      <c r="B250" s="79" t="s">
        <v>348</v>
      </c>
      <c r="C250" s="79" t="s">
        <v>347</v>
      </c>
      <c r="D250" s="128">
        <f t="shared" si="3"/>
        <v>74.050000000000011</v>
      </c>
      <c r="E250" s="128">
        <v>74.050000000000011</v>
      </c>
      <c r="F250" s="128">
        <v>0</v>
      </c>
      <c r="H250" s="92"/>
    </row>
    <row r="251" spans="2:8" x14ac:dyDescent="0.25">
      <c r="B251" s="79" t="s">
        <v>581</v>
      </c>
      <c r="C251" s="79" t="s">
        <v>580</v>
      </c>
      <c r="D251" s="128">
        <f t="shared" si="3"/>
        <v>35.510000000000005</v>
      </c>
      <c r="E251" s="128">
        <v>34.840000000000003</v>
      </c>
      <c r="F251" s="128">
        <v>0.67</v>
      </c>
      <c r="H251" s="92"/>
    </row>
    <row r="252" spans="2:8" x14ac:dyDescent="0.25">
      <c r="B252" s="79" t="s">
        <v>324</v>
      </c>
      <c r="C252" s="79" t="s">
        <v>323</v>
      </c>
      <c r="D252" s="128">
        <f t="shared" si="3"/>
        <v>9374.52</v>
      </c>
      <c r="E252" s="128">
        <v>9254.52</v>
      </c>
      <c r="F252" s="128">
        <v>120</v>
      </c>
      <c r="H252" s="92"/>
    </row>
    <row r="253" spans="2:8" x14ac:dyDescent="0.25">
      <c r="B253" s="79" t="s">
        <v>569</v>
      </c>
      <c r="C253" s="79" t="s">
        <v>568</v>
      </c>
      <c r="D253" s="128">
        <f t="shared" si="3"/>
        <v>7080.2400000000007</v>
      </c>
      <c r="E253" s="128">
        <v>7010.4600000000009</v>
      </c>
      <c r="F253" s="128">
        <v>69.78</v>
      </c>
      <c r="H253" s="92"/>
    </row>
    <row r="254" spans="2:8" x14ac:dyDescent="0.25">
      <c r="B254" s="79" t="s">
        <v>649</v>
      </c>
      <c r="C254" s="79" t="s">
        <v>648</v>
      </c>
      <c r="D254" s="128">
        <f t="shared" si="3"/>
        <v>497.80000000000007</v>
      </c>
      <c r="E254" s="128">
        <v>492.13000000000005</v>
      </c>
      <c r="F254" s="128">
        <v>5.67</v>
      </c>
      <c r="H254" s="92"/>
    </row>
    <row r="255" spans="2:8" x14ac:dyDescent="0.25">
      <c r="B255" s="79" t="s">
        <v>419</v>
      </c>
      <c r="C255" s="79" t="s">
        <v>418</v>
      </c>
      <c r="D255" s="128">
        <f t="shared" si="3"/>
        <v>567.97</v>
      </c>
      <c r="E255" s="128">
        <v>564.97</v>
      </c>
      <c r="F255" s="128">
        <v>3</v>
      </c>
      <c r="H255" s="92"/>
    </row>
    <row r="256" spans="2:8" x14ac:dyDescent="0.25">
      <c r="B256" s="79" t="s">
        <v>533</v>
      </c>
      <c r="C256" s="79" t="s">
        <v>532</v>
      </c>
      <c r="D256" s="128">
        <f t="shared" si="3"/>
        <v>9110.98</v>
      </c>
      <c r="E256" s="128">
        <v>8974.65</v>
      </c>
      <c r="F256" s="128">
        <v>136.33000000000001</v>
      </c>
      <c r="H256" s="92"/>
    </row>
    <row r="257" spans="2:10" x14ac:dyDescent="0.25">
      <c r="B257" s="79" t="s">
        <v>607</v>
      </c>
      <c r="C257" s="79" t="s">
        <v>606</v>
      </c>
      <c r="D257" s="128">
        <f t="shared" si="3"/>
        <v>1198.9299999999998</v>
      </c>
      <c r="E257" s="128">
        <v>1187.4899999999998</v>
      </c>
      <c r="F257" s="128">
        <v>11.44</v>
      </c>
      <c r="H257" s="92"/>
    </row>
    <row r="258" spans="2:10" x14ac:dyDescent="0.25">
      <c r="B258" s="79" t="s">
        <v>453</v>
      </c>
      <c r="C258" s="79" t="s">
        <v>452</v>
      </c>
      <c r="D258" s="128">
        <f t="shared" si="3"/>
        <v>195.6</v>
      </c>
      <c r="E258" s="128">
        <v>195.6</v>
      </c>
      <c r="F258" s="128">
        <v>0</v>
      </c>
      <c r="H258" s="92"/>
    </row>
    <row r="259" spans="2:10" x14ac:dyDescent="0.25">
      <c r="B259" s="79" t="s">
        <v>312</v>
      </c>
      <c r="C259" s="79" t="s">
        <v>311</v>
      </c>
      <c r="D259" s="128">
        <f t="shared" si="3"/>
        <v>28960.47</v>
      </c>
      <c r="E259" s="128">
        <v>28612.030000000002</v>
      </c>
      <c r="F259" s="128">
        <v>348.44</v>
      </c>
      <c r="H259" s="92"/>
    </row>
    <row r="260" spans="2:10" x14ac:dyDescent="0.25">
      <c r="B260" s="130" t="s">
        <v>284</v>
      </c>
      <c r="C260" s="79" t="s">
        <v>283</v>
      </c>
      <c r="D260" s="128">
        <f t="shared" si="3"/>
        <v>731.61</v>
      </c>
      <c r="E260" s="128">
        <v>731.61</v>
      </c>
      <c r="F260" s="128">
        <v>0</v>
      </c>
      <c r="H260" s="92"/>
    </row>
    <row r="261" spans="2:10" x14ac:dyDescent="0.25">
      <c r="B261" s="79" t="s">
        <v>469</v>
      </c>
      <c r="C261" s="79" t="s">
        <v>468</v>
      </c>
      <c r="D261" s="128">
        <f t="shared" si="3"/>
        <v>65.900000000000006</v>
      </c>
      <c r="E261" s="128">
        <v>65.23</v>
      </c>
      <c r="F261" s="128">
        <v>0.67</v>
      </c>
      <c r="H261" s="92"/>
    </row>
    <row r="262" spans="2:10" x14ac:dyDescent="0.25">
      <c r="B262" s="79" t="s">
        <v>181</v>
      </c>
      <c r="C262" s="79" t="s">
        <v>180</v>
      </c>
      <c r="D262" s="128">
        <f t="shared" si="3"/>
        <v>141.78</v>
      </c>
      <c r="E262" s="128">
        <v>141.78</v>
      </c>
      <c r="F262" s="128">
        <v>0</v>
      </c>
      <c r="H262" s="92"/>
    </row>
    <row r="263" spans="2:10" x14ac:dyDescent="0.25">
      <c r="B263" s="79" t="s">
        <v>314</v>
      </c>
      <c r="C263" s="79" t="s">
        <v>313</v>
      </c>
      <c r="D263" s="128">
        <f t="shared" si="3"/>
        <v>4786.5</v>
      </c>
      <c r="E263" s="128">
        <v>4704.72</v>
      </c>
      <c r="F263" s="128">
        <v>81.78</v>
      </c>
      <c r="H263" s="92"/>
    </row>
    <row r="264" spans="2:10" x14ac:dyDescent="0.25">
      <c r="B264" s="79" t="s">
        <v>663</v>
      </c>
      <c r="C264" s="79" t="s">
        <v>662</v>
      </c>
      <c r="D264" s="128">
        <f t="shared" si="3"/>
        <v>10.199999999999999</v>
      </c>
      <c r="E264" s="128">
        <v>10.199999999999999</v>
      </c>
      <c r="F264" s="128">
        <v>0</v>
      </c>
      <c r="H264" s="92"/>
    </row>
    <row r="265" spans="2:10" x14ac:dyDescent="0.25">
      <c r="B265" s="79" t="s">
        <v>703</v>
      </c>
      <c r="C265" s="79" t="s">
        <v>702</v>
      </c>
      <c r="D265" s="128">
        <f t="shared" ref="D265:D326" si="4">+E265+F265</f>
        <v>439.69999999999993</v>
      </c>
      <c r="E265" s="128">
        <v>439.69999999999993</v>
      </c>
      <c r="F265" s="128">
        <v>0</v>
      </c>
      <c r="H265" s="92"/>
    </row>
    <row r="266" spans="2:10" x14ac:dyDescent="0.25">
      <c r="B266" s="79" t="s">
        <v>749</v>
      </c>
      <c r="C266" s="79" t="s">
        <v>748</v>
      </c>
      <c r="D266" s="128">
        <f t="shared" si="4"/>
        <v>9.6</v>
      </c>
      <c r="E266" s="128">
        <v>9.6</v>
      </c>
      <c r="F266" s="128">
        <v>0</v>
      </c>
      <c r="H266" s="92"/>
    </row>
    <row r="267" spans="2:10" x14ac:dyDescent="0.25">
      <c r="B267" s="79" t="s">
        <v>405</v>
      </c>
      <c r="C267" s="79" t="s">
        <v>404</v>
      </c>
      <c r="D267" s="128">
        <f t="shared" si="4"/>
        <v>3104.2000000000003</v>
      </c>
      <c r="E267" s="128">
        <v>3069.6400000000003</v>
      </c>
      <c r="F267" s="128">
        <v>34.56</v>
      </c>
      <c r="H267" s="92"/>
    </row>
    <row r="268" spans="2:10" x14ac:dyDescent="0.25">
      <c r="B268" s="79" t="s">
        <v>189</v>
      </c>
      <c r="C268" s="79" t="s">
        <v>188</v>
      </c>
      <c r="D268" s="128">
        <f t="shared" si="4"/>
        <v>29.36</v>
      </c>
      <c r="E268" s="128">
        <v>28.8</v>
      </c>
      <c r="F268" s="128">
        <v>0.56000000000000005</v>
      </c>
      <c r="H268" s="92"/>
      <c r="J268" s="92"/>
    </row>
    <row r="269" spans="2:10" x14ac:dyDescent="0.25">
      <c r="B269" s="79" t="s">
        <v>342</v>
      </c>
      <c r="C269" s="79" t="s">
        <v>341</v>
      </c>
      <c r="D269" s="128">
        <f t="shared" si="4"/>
        <v>817.74</v>
      </c>
      <c r="E269" s="128">
        <v>817.74</v>
      </c>
      <c r="F269" s="128">
        <v>0</v>
      </c>
      <c r="H269" s="92"/>
      <c r="J269" s="92"/>
    </row>
    <row r="270" spans="2:10" x14ac:dyDescent="0.25">
      <c r="B270" s="79" t="s">
        <v>320</v>
      </c>
      <c r="C270" s="79" t="s">
        <v>319</v>
      </c>
      <c r="D270" s="128">
        <f t="shared" si="4"/>
        <v>2057.09</v>
      </c>
      <c r="E270" s="128">
        <v>2022.8700000000001</v>
      </c>
      <c r="F270" s="128">
        <v>34.22</v>
      </c>
      <c r="H270" s="92"/>
    </row>
    <row r="271" spans="2:10" x14ac:dyDescent="0.25">
      <c r="B271" s="129" t="s">
        <v>553</v>
      </c>
      <c r="C271" s="79" t="s">
        <v>552</v>
      </c>
      <c r="D271" s="128">
        <f t="shared" si="4"/>
        <v>469.22000000000008</v>
      </c>
      <c r="E271" s="128">
        <v>469.22000000000008</v>
      </c>
      <c r="F271" s="128">
        <v>0</v>
      </c>
      <c r="H271" s="92"/>
    </row>
    <row r="272" spans="2:10" x14ac:dyDescent="0.25">
      <c r="B272" s="130" t="s">
        <v>372</v>
      </c>
      <c r="C272" s="79" t="s">
        <v>371</v>
      </c>
      <c r="D272" s="128">
        <f t="shared" si="4"/>
        <v>151.4</v>
      </c>
      <c r="E272" s="128">
        <v>151.4</v>
      </c>
      <c r="F272" s="128">
        <v>0</v>
      </c>
      <c r="H272" s="92"/>
      <c r="J272" s="92"/>
    </row>
    <row r="273" spans="2:10" x14ac:dyDescent="0.25">
      <c r="B273" s="132" t="s">
        <v>557</v>
      </c>
      <c r="C273" s="79" t="s">
        <v>556</v>
      </c>
      <c r="D273" s="128">
        <f t="shared" si="4"/>
        <v>237.43</v>
      </c>
      <c r="E273" s="128">
        <v>237.43</v>
      </c>
      <c r="F273" s="128">
        <v>0</v>
      </c>
      <c r="H273" s="92"/>
      <c r="J273" s="92"/>
    </row>
    <row r="274" spans="2:10" x14ac:dyDescent="0.25">
      <c r="B274" s="79" t="s">
        <v>267</v>
      </c>
      <c r="C274" s="79" t="s">
        <v>266</v>
      </c>
      <c r="D274" s="128">
        <f t="shared" si="4"/>
        <v>75.8</v>
      </c>
      <c r="E274" s="128">
        <v>75.8</v>
      </c>
      <c r="F274" s="128">
        <v>0</v>
      </c>
      <c r="H274" s="92"/>
    </row>
    <row r="275" spans="2:10" x14ac:dyDescent="0.25">
      <c r="B275" s="79" t="s">
        <v>396</v>
      </c>
      <c r="C275" s="79" t="s">
        <v>395</v>
      </c>
      <c r="D275" s="128">
        <f t="shared" si="4"/>
        <v>10298.920000000002</v>
      </c>
      <c r="E275" s="128">
        <v>10148.480000000001</v>
      </c>
      <c r="F275" s="128">
        <v>150.44</v>
      </c>
      <c r="H275" s="92"/>
      <c r="J275" s="92"/>
    </row>
    <row r="276" spans="2:10" x14ac:dyDescent="0.25">
      <c r="B276" s="79" t="s">
        <v>161</v>
      </c>
      <c r="C276" s="79" t="s">
        <v>160</v>
      </c>
      <c r="D276" s="128">
        <f t="shared" si="4"/>
        <v>6321.8099999999995</v>
      </c>
      <c r="E276" s="128">
        <v>6268.37</v>
      </c>
      <c r="F276" s="128">
        <v>53.44</v>
      </c>
      <c r="H276" s="92"/>
    </row>
    <row r="277" spans="2:10" x14ac:dyDescent="0.25">
      <c r="B277" s="133" t="s">
        <v>529</v>
      </c>
      <c r="C277" s="79" t="s">
        <v>922</v>
      </c>
      <c r="D277" s="128">
        <f t="shared" si="4"/>
        <v>76.27</v>
      </c>
      <c r="E277" s="128">
        <v>76.27</v>
      </c>
      <c r="F277" s="128">
        <v>0</v>
      </c>
      <c r="H277" s="92"/>
    </row>
    <row r="278" spans="2:10" x14ac:dyDescent="0.25">
      <c r="B278" s="79" t="s">
        <v>402</v>
      </c>
      <c r="C278" s="79" t="s">
        <v>401</v>
      </c>
      <c r="D278" s="128">
        <f t="shared" si="4"/>
        <v>27173.25</v>
      </c>
      <c r="E278" s="128">
        <v>26779.22</v>
      </c>
      <c r="F278" s="128">
        <f>370.67+23.36</f>
        <v>394.03000000000003</v>
      </c>
      <c r="H278" s="92"/>
    </row>
    <row r="279" spans="2:10" x14ac:dyDescent="0.25">
      <c r="B279" s="79" t="s">
        <v>625</v>
      </c>
      <c r="C279" s="79" t="s">
        <v>624</v>
      </c>
      <c r="D279" s="128">
        <f t="shared" si="4"/>
        <v>172.26999999999998</v>
      </c>
      <c r="E279" s="128">
        <v>172.26999999999998</v>
      </c>
      <c r="F279" s="128">
        <v>0</v>
      </c>
      <c r="H279" s="92"/>
    </row>
    <row r="280" spans="2:10" x14ac:dyDescent="0.25">
      <c r="B280" s="79" t="s">
        <v>571</v>
      </c>
      <c r="C280" s="79" t="s">
        <v>570</v>
      </c>
      <c r="D280" s="128">
        <f t="shared" si="4"/>
        <v>8935.9700000000012</v>
      </c>
      <c r="E280" s="128">
        <v>8822.5300000000007</v>
      </c>
      <c r="F280" s="128">
        <v>113.44</v>
      </c>
      <c r="H280" s="92"/>
    </row>
    <row r="281" spans="2:10" x14ac:dyDescent="0.25">
      <c r="B281" s="79" t="s">
        <v>199</v>
      </c>
      <c r="C281" s="79" t="s">
        <v>198</v>
      </c>
      <c r="D281" s="128">
        <f t="shared" si="4"/>
        <v>199.40000000000003</v>
      </c>
      <c r="E281" s="128">
        <v>198.40000000000003</v>
      </c>
      <c r="F281" s="128">
        <v>1</v>
      </c>
      <c r="H281" s="92"/>
    </row>
    <row r="282" spans="2:10" x14ac:dyDescent="0.25">
      <c r="B282" s="79" t="s">
        <v>241</v>
      </c>
      <c r="C282" s="79" t="s">
        <v>240</v>
      </c>
      <c r="D282" s="128">
        <f t="shared" si="4"/>
        <v>1270.02</v>
      </c>
      <c r="E282" s="128">
        <v>1257.1299999999999</v>
      </c>
      <c r="F282" s="128">
        <v>12.89</v>
      </c>
      <c r="H282" s="92"/>
    </row>
    <row r="283" spans="2:10" x14ac:dyDescent="0.25">
      <c r="B283" s="79" t="s">
        <v>523</v>
      </c>
      <c r="C283" s="79" t="s">
        <v>522</v>
      </c>
      <c r="D283" s="128">
        <f t="shared" si="4"/>
        <v>254.6</v>
      </c>
      <c r="E283" s="128">
        <v>250.48999999999998</v>
      </c>
      <c r="F283" s="128">
        <v>4.1100000000000003</v>
      </c>
      <c r="H283" s="92"/>
    </row>
    <row r="284" spans="2:10" x14ac:dyDescent="0.25">
      <c r="B284" s="79" t="s">
        <v>481</v>
      </c>
      <c r="C284" s="79" t="s">
        <v>480</v>
      </c>
      <c r="D284" s="128">
        <f t="shared" si="4"/>
        <v>838.34</v>
      </c>
      <c r="E284" s="128">
        <v>830.23</v>
      </c>
      <c r="F284" s="128">
        <v>8.11</v>
      </c>
      <c r="H284" s="92"/>
    </row>
    <row r="285" spans="2:10" x14ac:dyDescent="0.25">
      <c r="B285" s="79" t="s">
        <v>427</v>
      </c>
      <c r="C285" s="79" t="s">
        <v>426</v>
      </c>
      <c r="D285" s="128">
        <f t="shared" si="4"/>
        <v>1132</v>
      </c>
      <c r="E285" s="128">
        <v>1124.1099999999999</v>
      </c>
      <c r="F285" s="128">
        <v>7.89</v>
      </c>
      <c r="H285" s="92"/>
    </row>
    <row r="286" spans="2:10" x14ac:dyDescent="0.25">
      <c r="B286" s="79" t="s">
        <v>159</v>
      </c>
      <c r="C286" s="79" t="s">
        <v>158</v>
      </c>
      <c r="D286" s="128">
        <f t="shared" si="4"/>
        <v>4353.09</v>
      </c>
      <c r="E286" s="128">
        <v>4307.3100000000004</v>
      </c>
      <c r="F286" s="128">
        <v>45.78</v>
      </c>
      <c r="H286" s="92"/>
    </row>
    <row r="287" spans="2:10" x14ac:dyDescent="0.25">
      <c r="B287" s="79" t="s">
        <v>229</v>
      </c>
      <c r="C287" s="79" t="s">
        <v>228</v>
      </c>
      <c r="D287" s="128">
        <f t="shared" si="4"/>
        <v>216.91999999999996</v>
      </c>
      <c r="E287" s="128">
        <v>213.91999999999996</v>
      </c>
      <c r="F287" s="128">
        <v>3</v>
      </c>
      <c r="H287" s="92"/>
    </row>
    <row r="288" spans="2:10" x14ac:dyDescent="0.25">
      <c r="B288" s="79" t="s">
        <v>699</v>
      </c>
      <c r="C288" s="79" t="s">
        <v>698</v>
      </c>
      <c r="D288" s="128">
        <f t="shared" si="4"/>
        <v>672.32999999999993</v>
      </c>
      <c r="E288" s="128">
        <v>672.32999999999993</v>
      </c>
      <c r="F288" s="128">
        <v>0</v>
      </c>
      <c r="H288" s="92"/>
    </row>
    <row r="289" spans="2:8" x14ac:dyDescent="0.25">
      <c r="B289" s="79" t="s">
        <v>509</v>
      </c>
      <c r="C289" s="79" t="s">
        <v>508</v>
      </c>
      <c r="D289" s="128">
        <f t="shared" si="4"/>
        <v>193.36</v>
      </c>
      <c r="E289" s="128">
        <v>193.36</v>
      </c>
      <c r="F289" s="128">
        <v>0</v>
      </c>
      <c r="H289" s="92"/>
    </row>
    <row r="290" spans="2:8" x14ac:dyDescent="0.25">
      <c r="B290" s="79" t="s">
        <v>577</v>
      </c>
      <c r="C290" s="79" t="s">
        <v>576</v>
      </c>
      <c r="D290" s="128">
        <f t="shared" si="4"/>
        <v>2543.63</v>
      </c>
      <c r="E290" s="128">
        <v>2511.7400000000002</v>
      </c>
      <c r="F290" s="128">
        <v>31.89</v>
      </c>
      <c r="H290" s="92"/>
    </row>
    <row r="291" spans="2:8" x14ac:dyDescent="0.25">
      <c r="B291" s="79" t="s">
        <v>251</v>
      </c>
      <c r="C291" s="79" t="s">
        <v>250</v>
      </c>
      <c r="D291" s="128">
        <f t="shared" si="4"/>
        <v>6772.6799999999985</v>
      </c>
      <c r="E291" s="128">
        <v>6680.9899999999989</v>
      </c>
      <c r="F291" s="128">
        <f>83.33+8.36</f>
        <v>91.69</v>
      </c>
      <c r="H291" s="92"/>
    </row>
    <row r="292" spans="2:8" x14ac:dyDescent="0.25">
      <c r="B292" s="79" t="s">
        <v>175</v>
      </c>
      <c r="C292" s="79" t="s">
        <v>174</v>
      </c>
      <c r="D292" s="128">
        <f t="shared" si="4"/>
        <v>568.50000000000011</v>
      </c>
      <c r="E292" s="128">
        <v>559.50000000000011</v>
      </c>
      <c r="F292" s="128">
        <v>9</v>
      </c>
      <c r="H292" s="92"/>
    </row>
    <row r="293" spans="2:8" x14ac:dyDescent="0.25">
      <c r="B293" s="79" t="s">
        <v>398</v>
      </c>
      <c r="C293" s="79" t="s">
        <v>397</v>
      </c>
      <c r="D293" s="128">
        <f t="shared" si="4"/>
        <v>5565.59</v>
      </c>
      <c r="E293" s="128">
        <v>5510.59</v>
      </c>
      <c r="F293" s="128">
        <v>55</v>
      </c>
      <c r="H293" s="92"/>
    </row>
    <row r="294" spans="2:8" x14ac:dyDescent="0.25">
      <c r="B294" s="79" t="s">
        <v>273</v>
      </c>
      <c r="C294" s="79" t="s">
        <v>272</v>
      </c>
      <c r="D294" s="128">
        <f t="shared" si="4"/>
        <v>974.80999999999983</v>
      </c>
      <c r="E294" s="128">
        <v>967.91999999999985</v>
      </c>
      <c r="F294" s="128">
        <v>6.89</v>
      </c>
      <c r="H294" s="92"/>
    </row>
    <row r="295" spans="2:8" x14ac:dyDescent="0.25">
      <c r="B295" s="79" t="s">
        <v>723</v>
      </c>
      <c r="C295" s="79" t="s">
        <v>722</v>
      </c>
      <c r="D295" s="128">
        <f t="shared" si="4"/>
        <v>21864.289999999997</v>
      </c>
      <c r="E295" s="128">
        <v>21606.069999999996</v>
      </c>
      <c r="F295" s="128">
        <v>258.22000000000003</v>
      </c>
      <c r="H295" s="92"/>
    </row>
    <row r="296" spans="2:8" x14ac:dyDescent="0.25">
      <c r="B296" s="79" t="s">
        <v>585</v>
      </c>
      <c r="C296" s="79" t="s">
        <v>584</v>
      </c>
      <c r="D296" s="128">
        <f t="shared" si="4"/>
        <v>1486.9699999999998</v>
      </c>
      <c r="E296" s="128">
        <v>1473.1899999999998</v>
      </c>
      <c r="F296" s="128">
        <v>13.78</v>
      </c>
      <c r="H296" s="92"/>
    </row>
    <row r="297" spans="2:8" x14ac:dyDescent="0.25">
      <c r="B297" s="129" t="s">
        <v>239</v>
      </c>
      <c r="C297" s="79" t="s">
        <v>238</v>
      </c>
      <c r="D297" s="128">
        <f t="shared" si="4"/>
        <v>135.4</v>
      </c>
      <c r="E297" s="128">
        <v>135.4</v>
      </c>
      <c r="F297" s="128">
        <v>0</v>
      </c>
      <c r="H297" s="92"/>
    </row>
    <row r="298" spans="2:8" x14ac:dyDescent="0.25">
      <c r="B298" s="79" t="s">
        <v>237</v>
      </c>
      <c r="C298" s="79" t="s">
        <v>236</v>
      </c>
      <c r="D298" s="128">
        <f t="shared" si="4"/>
        <v>430.5</v>
      </c>
      <c r="E298" s="128">
        <v>430.5</v>
      </c>
      <c r="F298" s="128">
        <v>0</v>
      </c>
      <c r="H298" s="92"/>
    </row>
    <row r="299" spans="2:8" x14ac:dyDescent="0.25">
      <c r="B299" s="79" t="s">
        <v>657</v>
      </c>
      <c r="C299" s="79" t="s">
        <v>656</v>
      </c>
      <c r="D299" s="128">
        <f t="shared" si="4"/>
        <v>2391.08</v>
      </c>
      <c r="E299" s="128">
        <v>2357.75</v>
      </c>
      <c r="F299" s="128">
        <v>33.33</v>
      </c>
      <c r="H299" s="92"/>
    </row>
    <row r="300" spans="2:8" x14ac:dyDescent="0.25">
      <c r="B300" s="79" t="s">
        <v>225</v>
      </c>
      <c r="C300" s="79" t="s">
        <v>224</v>
      </c>
      <c r="D300" s="128">
        <f t="shared" si="4"/>
        <v>276.77</v>
      </c>
      <c r="E300" s="128">
        <v>276.77</v>
      </c>
      <c r="F300" s="128">
        <v>0</v>
      </c>
      <c r="H300" s="92"/>
    </row>
    <row r="301" spans="2:8" x14ac:dyDescent="0.25">
      <c r="B301" s="79" t="s">
        <v>233</v>
      </c>
      <c r="C301" s="79" t="s">
        <v>232</v>
      </c>
      <c r="D301" s="128">
        <f t="shared" si="4"/>
        <v>5499.93</v>
      </c>
      <c r="E301" s="128">
        <v>5442.51</v>
      </c>
      <c r="F301" s="128">
        <f>51.78+5.64</f>
        <v>57.42</v>
      </c>
      <c r="H301" s="92"/>
    </row>
    <row r="302" spans="2:8" x14ac:dyDescent="0.25">
      <c r="B302" s="134" t="s">
        <v>151</v>
      </c>
      <c r="C302" s="79" t="s">
        <v>150</v>
      </c>
      <c r="D302" s="128">
        <f t="shared" si="4"/>
        <v>3165.0399999999995</v>
      </c>
      <c r="E302" s="128">
        <v>3150.1499999999996</v>
      </c>
      <c r="F302" s="128">
        <v>14.89</v>
      </c>
      <c r="H302" s="92"/>
    </row>
    <row r="303" spans="2:8" x14ac:dyDescent="0.25">
      <c r="B303" s="79" t="s">
        <v>653</v>
      </c>
      <c r="C303" s="79" t="s">
        <v>652</v>
      </c>
      <c r="D303" s="128">
        <f t="shared" si="4"/>
        <v>872.31999999999994</v>
      </c>
      <c r="E303" s="128">
        <v>860.76</v>
      </c>
      <c r="F303" s="128">
        <v>11.56</v>
      </c>
      <c r="H303" s="92"/>
    </row>
    <row r="304" spans="2:8" x14ac:dyDescent="0.25">
      <c r="B304" s="79" t="s">
        <v>715</v>
      </c>
      <c r="C304" s="79" t="s">
        <v>714</v>
      </c>
      <c r="D304" s="128">
        <f t="shared" si="4"/>
        <v>2841.71</v>
      </c>
      <c r="E304" s="128">
        <v>2802.38</v>
      </c>
      <c r="F304" s="128">
        <v>39.33</v>
      </c>
      <c r="H304" s="92"/>
    </row>
    <row r="305" spans="2:8" x14ac:dyDescent="0.25">
      <c r="B305" s="79" t="s">
        <v>777</v>
      </c>
      <c r="C305" s="79" t="s">
        <v>776</v>
      </c>
      <c r="D305" s="128">
        <f t="shared" si="4"/>
        <v>65.749999999999986</v>
      </c>
      <c r="E305" s="128">
        <v>63.859999999999992</v>
      </c>
      <c r="F305" s="128">
        <v>1.89</v>
      </c>
      <c r="H305" s="92"/>
    </row>
    <row r="306" spans="2:8" x14ac:dyDescent="0.25">
      <c r="B306" s="79" t="s">
        <v>679</v>
      </c>
      <c r="C306" s="79" t="s">
        <v>678</v>
      </c>
      <c r="D306" s="128">
        <f t="shared" si="4"/>
        <v>261.52</v>
      </c>
      <c r="E306" s="128">
        <v>261.52</v>
      </c>
      <c r="F306" s="128">
        <v>0</v>
      </c>
      <c r="H306" s="92"/>
    </row>
    <row r="307" spans="2:8" x14ac:dyDescent="0.25">
      <c r="B307" s="79" t="s">
        <v>275</v>
      </c>
      <c r="C307" s="79" t="s">
        <v>274</v>
      </c>
      <c r="D307" s="128">
        <f t="shared" si="4"/>
        <v>394.27</v>
      </c>
      <c r="E307" s="128">
        <v>389.59999999999997</v>
      </c>
      <c r="F307" s="128">
        <v>4.67</v>
      </c>
      <c r="H307" s="92"/>
    </row>
    <row r="308" spans="2:8" x14ac:dyDescent="0.25">
      <c r="B308" s="79" t="s">
        <v>739</v>
      </c>
      <c r="C308" s="79" t="s">
        <v>738</v>
      </c>
      <c r="D308" s="128">
        <f t="shared" si="4"/>
        <v>7319.0199999999995</v>
      </c>
      <c r="E308" s="128">
        <v>7207.99</v>
      </c>
      <c r="F308" s="128">
        <f>104.67+6.36</f>
        <v>111.03</v>
      </c>
      <c r="H308" s="92"/>
    </row>
    <row r="309" spans="2:8" x14ac:dyDescent="0.25">
      <c r="B309" s="79" t="s">
        <v>290</v>
      </c>
      <c r="C309" s="79" t="s">
        <v>923</v>
      </c>
      <c r="D309" s="128">
        <f t="shared" si="4"/>
        <v>3449.2799999999997</v>
      </c>
      <c r="E309" s="128">
        <v>3401.95</v>
      </c>
      <c r="F309" s="128">
        <v>47.33</v>
      </c>
      <c r="H309" s="92"/>
    </row>
    <row r="310" spans="2:8" x14ac:dyDescent="0.25">
      <c r="B310" s="134" t="s">
        <v>149</v>
      </c>
      <c r="C310" s="79" t="s">
        <v>924</v>
      </c>
      <c r="D310" s="128">
        <f t="shared" si="4"/>
        <v>5417.5699999999988</v>
      </c>
      <c r="E310" s="128">
        <v>5362.2399999999989</v>
      </c>
      <c r="F310" s="128">
        <v>55.33</v>
      </c>
      <c r="H310" s="92"/>
    </row>
    <row r="311" spans="2:8" x14ac:dyDescent="0.25">
      <c r="B311" s="129" t="s">
        <v>207</v>
      </c>
      <c r="C311" s="130" t="s">
        <v>925</v>
      </c>
      <c r="D311" s="128">
        <f t="shared" si="4"/>
        <v>73.61</v>
      </c>
      <c r="E311" s="128">
        <v>73.61</v>
      </c>
      <c r="F311" s="128">
        <v>0</v>
      </c>
      <c r="H311" s="92"/>
    </row>
    <row r="312" spans="2:8" x14ac:dyDescent="0.25">
      <c r="B312" s="79" t="s">
        <v>473</v>
      </c>
      <c r="C312" s="79" t="s">
        <v>472</v>
      </c>
      <c r="D312" s="128">
        <f t="shared" si="4"/>
        <v>356.03000000000003</v>
      </c>
      <c r="E312" s="128">
        <v>354.47</v>
      </c>
      <c r="F312" s="128">
        <v>1.56</v>
      </c>
      <c r="H312" s="92"/>
    </row>
    <row r="313" spans="2:8" x14ac:dyDescent="0.25">
      <c r="B313" s="79" t="s">
        <v>380</v>
      </c>
      <c r="C313" s="79" t="s">
        <v>379</v>
      </c>
      <c r="D313" s="128">
        <f t="shared" si="4"/>
        <v>4268.4799999999996</v>
      </c>
      <c r="E313" s="128">
        <v>4210.57</v>
      </c>
      <c r="F313" s="128">
        <f>57+0.91</f>
        <v>57.91</v>
      </c>
      <c r="H313" s="92"/>
    </row>
    <row r="314" spans="2:8" x14ac:dyDescent="0.25">
      <c r="B314" s="79" t="s">
        <v>499</v>
      </c>
      <c r="C314" s="79" t="s">
        <v>498</v>
      </c>
      <c r="D314" s="128">
        <f t="shared" si="4"/>
        <v>1099.99</v>
      </c>
      <c r="E314" s="128">
        <v>1099.99</v>
      </c>
      <c r="F314" s="128">
        <v>0</v>
      </c>
      <c r="H314" s="92"/>
    </row>
    <row r="315" spans="2:8" x14ac:dyDescent="0.25">
      <c r="B315" s="129" t="s">
        <v>543</v>
      </c>
      <c r="C315" s="130" t="s">
        <v>542</v>
      </c>
      <c r="D315" s="128">
        <f t="shared" si="4"/>
        <v>141.53</v>
      </c>
      <c r="E315" s="128">
        <v>141.53</v>
      </c>
      <c r="F315" s="128">
        <v>0</v>
      </c>
      <c r="H315" s="92"/>
    </row>
    <row r="316" spans="2:8" x14ac:dyDescent="0.25">
      <c r="B316" s="79" t="s">
        <v>459</v>
      </c>
      <c r="C316" s="79" t="s">
        <v>458</v>
      </c>
      <c r="D316" s="128">
        <f t="shared" si="4"/>
        <v>219.05</v>
      </c>
      <c r="E316" s="128">
        <v>218.83</v>
      </c>
      <c r="F316" s="128">
        <v>0.22</v>
      </c>
      <c r="H316" s="92"/>
    </row>
    <row r="317" spans="2:8" x14ac:dyDescent="0.25">
      <c r="B317" s="79" t="s">
        <v>415</v>
      </c>
      <c r="C317" s="79" t="s">
        <v>414</v>
      </c>
      <c r="D317" s="128">
        <f t="shared" si="4"/>
        <v>347.13</v>
      </c>
      <c r="E317" s="128">
        <v>343.24</v>
      </c>
      <c r="F317" s="128">
        <v>3.89</v>
      </c>
      <c r="H317" s="92"/>
    </row>
    <row r="318" spans="2:8" x14ac:dyDescent="0.25">
      <c r="B318" s="79" t="s">
        <v>641</v>
      </c>
      <c r="C318" s="79" t="s">
        <v>640</v>
      </c>
      <c r="D318" s="128">
        <f t="shared" si="4"/>
        <v>113.48000000000002</v>
      </c>
      <c r="E318" s="128">
        <v>112.48000000000002</v>
      </c>
      <c r="F318" s="128">
        <v>1</v>
      </c>
      <c r="H318" s="92"/>
    </row>
    <row r="319" spans="2:8" x14ac:dyDescent="0.25">
      <c r="B319" s="79" t="s">
        <v>485</v>
      </c>
      <c r="C319" s="79" t="s">
        <v>484</v>
      </c>
      <c r="D319" s="128">
        <f t="shared" si="4"/>
        <v>801.09999999999991</v>
      </c>
      <c r="E319" s="128">
        <v>788.31999999999994</v>
      </c>
      <c r="F319" s="128">
        <v>12.78</v>
      </c>
      <c r="H319" s="92"/>
    </row>
    <row r="320" spans="2:8" x14ac:dyDescent="0.25">
      <c r="B320" s="79" t="s">
        <v>617</v>
      </c>
      <c r="C320" s="79" t="s">
        <v>616</v>
      </c>
      <c r="D320" s="128">
        <f t="shared" si="4"/>
        <v>156.48000000000002</v>
      </c>
      <c r="E320" s="128">
        <v>155.37</v>
      </c>
      <c r="F320" s="128">
        <v>1.1100000000000001</v>
      </c>
      <c r="H320" s="92"/>
    </row>
    <row r="321" spans="2:8" x14ac:dyDescent="0.25">
      <c r="B321" s="79" t="s">
        <v>515</v>
      </c>
      <c r="C321" s="79" t="s">
        <v>514</v>
      </c>
      <c r="D321" s="128">
        <f t="shared" si="4"/>
        <v>69.16</v>
      </c>
      <c r="E321" s="128">
        <v>69.16</v>
      </c>
      <c r="F321" s="128">
        <v>0</v>
      </c>
      <c r="H321" s="92"/>
    </row>
    <row r="322" spans="2:8" x14ac:dyDescent="0.25">
      <c r="B322" s="79" t="s">
        <v>693</v>
      </c>
      <c r="C322" s="79" t="s">
        <v>692</v>
      </c>
      <c r="D322" s="128">
        <f t="shared" si="4"/>
        <v>2411.3200000000002</v>
      </c>
      <c r="E322" s="128">
        <v>2380.3200000000002</v>
      </c>
      <c r="F322" s="128">
        <v>31</v>
      </c>
      <c r="H322" s="92"/>
    </row>
    <row r="323" spans="2:8" x14ac:dyDescent="0.25">
      <c r="B323" s="129" t="s">
        <v>145</v>
      </c>
      <c r="C323" s="79" t="s">
        <v>144</v>
      </c>
      <c r="D323" s="128">
        <f t="shared" si="4"/>
        <v>141.4</v>
      </c>
      <c r="E323" s="128">
        <v>141.4</v>
      </c>
      <c r="F323" s="128">
        <v>0</v>
      </c>
      <c r="H323" s="92"/>
    </row>
    <row r="324" spans="2:8" x14ac:dyDescent="0.25">
      <c r="B324" s="79" t="s">
        <v>171</v>
      </c>
      <c r="C324" s="79" t="s">
        <v>170</v>
      </c>
      <c r="D324" s="128">
        <f t="shared" si="4"/>
        <v>15589.21</v>
      </c>
      <c r="E324" s="128">
        <v>15316.41</v>
      </c>
      <c r="F324" s="128">
        <f>253.44+19.36</f>
        <v>272.8</v>
      </c>
      <c r="H324" s="92"/>
    </row>
    <row r="325" spans="2:8" x14ac:dyDescent="0.25">
      <c r="B325" s="79" t="s">
        <v>255</v>
      </c>
      <c r="C325" s="79" t="s">
        <v>254</v>
      </c>
      <c r="D325" s="128">
        <f t="shared" si="4"/>
        <v>5630.4600000000009</v>
      </c>
      <c r="E325" s="128">
        <v>5564.9000000000005</v>
      </c>
      <c r="F325" s="128">
        <v>65.56</v>
      </c>
      <c r="H325" s="92"/>
    </row>
    <row r="326" spans="2:8" x14ac:dyDescent="0.25">
      <c r="B326" s="134" t="s">
        <v>153</v>
      </c>
      <c r="C326" s="79" t="s">
        <v>152</v>
      </c>
      <c r="D326" s="128">
        <f t="shared" si="4"/>
        <v>1300.3899999999999</v>
      </c>
      <c r="E326" s="128">
        <v>1293.28</v>
      </c>
      <c r="F326" s="128">
        <v>7.11</v>
      </c>
      <c r="H326" s="92"/>
    </row>
    <row r="327" spans="2:8" x14ac:dyDescent="0.25">
      <c r="H327" s="92"/>
    </row>
    <row r="330" spans="2:8" x14ac:dyDescent="0.25">
      <c r="B330" s="67"/>
      <c r="C330" s="93"/>
    </row>
  </sheetData>
  <mergeCells count="2">
    <mergeCell ref="B2:F2"/>
    <mergeCell ref="B3:F3"/>
  </mergeCells>
  <conditionalFormatting sqref="B315">
    <cfRule type="duplicateValues" dxfId="3" priority="1"/>
  </conditionalFormatting>
  <conditionalFormatting sqref="B316:B326 B9:B314">
    <cfRule type="duplicateValues" dxfId="2" priority="4"/>
  </conditionalFormatting>
  <conditionalFormatting sqref="C315">
    <cfRule type="duplicateValues" dxfId="1" priority="2"/>
  </conditionalFormatting>
  <conditionalFormatting sqref="C316:C318 C9:C314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566F-37A0-4EB0-889B-2E21D6776A2B}">
  <dimension ref="B2:M324"/>
  <sheetViews>
    <sheetView workbookViewId="0">
      <selection activeCell="D24" sqref="D24"/>
    </sheetView>
  </sheetViews>
  <sheetFormatPr defaultRowHeight="15" x14ac:dyDescent="0.25"/>
  <cols>
    <col min="1" max="1" width="9.140625" style="140"/>
    <col min="2" max="2" width="14.85546875" style="140" customWidth="1"/>
    <col min="3" max="12" width="22" style="140" customWidth="1"/>
    <col min="13" max="13" width="18.85546875" style="140" customWidth="1"/>
    <col min="14" max="16384" width="9.140625" style="140"/>
  </cols>
  <sheetData>
    <row r="2" spans="2:13" x14ac:dyDescent="0.25">
      <c r="B2" s="139" t="s">
        <v>937</v>
      </c>
      <c r="E2" s="140">
        <v>4</v>
      </c>
      <c r="F2" s="140">
        <v>5</v>
      </c>
      <c r="G2" s="140">
        <v>6</v>
      </c>
      <c r="H2" s="140">
        <v>7</v>
      </c>
      <c r="I2" s="140">
        <v>8</v>
      </c>
      <c r="J2" s="140">
        <v>9</v>
      </c>
      <c r="K2" s="140">
        <v>10</v>
      </c>
      <c r="L2" s="140">
        <v>11</v>
      </c>
      <c r="M2" s="140">
        <v>12</v>
      </c>
    </row>
    <row r="3" spans="2:13" x14ac:dyDescent="0.25">
      <c r="B3" s="141"/>
      <c r="C3" s="153" t="s">
        <v>782</v>
      </c>
      <c r="D3" s="141"/>
      <c r="E3" s="142" t="s">
        <v>1</v>
      </c>
      <c r="F3" s="142" t="s">
        <v>134</v>
      </c>
      <c r="G3" s="142" t="s">
        <v>131</v>
      </c>
      <c r="H3" s="142" t="s">
        <v>129</v>
      </c>
      <c r="I3" s="142" t="s">
        <v>126</v>
      </c>
      <c r="J3" s="142" t="s">
        <v>124</v>
      </c>
      <c r="K3" s="142" t="s">
        <v>121</v>
      </c>
      <c r="L3" s="142" t="s">
        <v>119</v>
      </c>
      <c r="M3" s="142" t="s">
        <v>117</v>
      </c>
    </row>
    <row r="4" spans="2:13" s="145" customFormat="1" ht="41.45" customHeight="1" x14ac:dyDescent="0.25">
      <c r="B4" s="143" t="s">
        <v>783</v>
      </c>
      <c r="C4" s="154" t="s">
        <v>778</v>
      </c>
      <c r="D4" s="143"/>
      <c r="E4" s="144" t="s">
        <v>856</v>
      </c>
      <c r="F4" s="144" t="s">
        <v>855</v>
      </c>
      <c r="G4" s="144" t="s">
        <v>854</v>
      </c>
      <c r="H4" s="144" t="s">
        <v>853</v>
      </c>
      <c r="I4" s="144" t="s">
        <v>852</v>
      </c>
      <c r="J4" s="144" t="s">
        <v>851</v>
      </c>
      <c r="K4" s="144" t="s">
        <v>850</v>
      </c>
      <c r="L4" s="144" t="s">
        <v>849</v>
      </c>
      <c r="M4" s="144" t="s">
        <v>848</v>
      </c>
    </row>
    <row r="5" spans="2:13" s="139" customFormat="1" x14ac:dyDescent="0.25">
      <c r="B5" s="155" t="s">
        <v>936</v>
      </c>
      <c r="C5" s="155" t="s">
        <v>778</v>
      </c>
      <c r="D5" s="146">
        <v>19580423163.279999</v>
      </c>
      <c r="E5" s="146">
        <v>2409373959.1999998</v>
      </c>
      <c r="F5" s="146">
        <v>355636116.98000002</v>
      </c>
      <c r="G5" s="146">
        <v>11016667550.040001</v>
      </c>
      <c r="H5" s="146">
        <v>3308078125.1900001</v>
      </c>
      <c r="I5" s="146">
        <v>79209864.540000007</v>
      </c>
      <c r="J5" s="146">
        <v>2034376751.6300001</v>
      </c>
      <c r="K5" s="146">
        <v>35362971.009999998</v>
      </c>
      <c r="L5" s="146">
        <v>99831190.790000007</v>
      </c>
      <c r="M5" s="146">
        <v>241886633.90000001</v>
      </c>
    </row>
    <row r="6" spans="2:13" x14ac:dyDescent="0.25">
      <c r="B6" s="147" t="s">
        <v>777</v>
      </c>
      <c r="C6" s="156" t="s">
        <v>776</v>
      </c>
      <c r="D6" s="148">
        <v>2851468.4899999998</v>
      </c>
      <c r="E6" s="149">
        <v>147861.89000000001</v>
      </c>
      <c r="F6" s="149">
        <v>96894.84</v>
      </c>
      <c r="G6" s="149">
        <v>2050120.16</v>
      </c>
      <c r="H6" s="149">
        <v>342281.69</v>
      </c>
      <c r="I6" s="150"/>
      <c r="J6" s="149">
        <v>208402.22</v>
      </c>
      <c r="K6" s="150"/>
      <c r="L6" s="150"/>
      <c r="M6" s="149">
        <v>5907.69</v>
      </c>
    </row>
    <row r="7" spans="2:13" x14ac:dyDescent="0.25">
      <c r="B7" s="147" t="s">
        <v>775</v>
      </c>
      <c r="C7" s="156" t="s">
        <v>774</v>
      </c>
      <c r="D7" s="148">
        <v>518469.92999999993</v>
      </c>
      <c r="E7" s="149">
        <v>50466.1</v>
      </c>
      <c r="F7" s="149">
        <v>28068.1</v>
      </c>
      <c r="G7" s="149">
        <v>327745.77</v>
      </c>
      <c r="H7" s="149">
        <v>74414.179999999993</v>
      </c>
      <c r="I7" s="150"/>
      <c r="J7" s="149">
        <v>33940.660000000003</v>
      </c>
      <c r="K7" s="150"/>
      <c r="L7" s="149">
        <v>3835.12</v>
      </c>
      <c r="M7" s="150"/>
    </row>
    <row r="8" spans="2:13" x14ac:dyDescent="0.25">
      <c r="B8" s="147" t="s">
        <v>773</v>
      </c>
      <c r="C8" s="156" t="s">
        <v>772</v>
      </c>
      <c r="D8" s="148">
        <v>81151612.810000002</v>
      </c>
      <c r="E8" s="149">
        <v>2491160.5099999998</v>
      </c>
      <c r="F8" s="149">
        <v>1157652.21</v>
      </c>
      <c r="G8" s="149">
        <v>47818937.369999997</v>
      </c>
      <c r="H8" s="149">
        <v>15855744.130000001</v>
      </c>
      <c r="I8" s="150"/>
      <c r="J8" s="149">
        <v>13799837.630000001</v>
      </c>
      <c r="K8" s="149">
        <v>5543.96</v>
      </c>
      <c r="L8" s="149">
        <v>21265</v>
      </c>
      <c r="M8" s="149">
        <v>1472</v>
      </c>
    </row>
    <row r="9" spans="2:13" x14ac:dyDescent="0.25">
      <c r="B9" s="147" t="s">
        <v>771</v>
      </c>
      <c r="C9" s="156" t="s">
        <v>770</v>
      </c>
      <c r="D9" s="148">
        <v>6173069.4699999997</v>
      </c>
      <c r="E9" s="149">
        <v>532372.35</v>
      </c>
      <c r="F9" s="149">
        <v>71025.66</v>
      </c>
      <c r="G9" s="149">
        <v>2961102.92</v>
      </c>
      <c r="H9" s="149">
        <v>1564896.1</v>
      </c>
      <c r="I9" s="150"/>
      <c r="J9" s="149">
        <v>632578.88</v>
      </c>
      <c r="K9" s="149">
        <v>224986.55</v>
      </c>
      <c r="L9" s="149">
        <v>83178</v>
      </c>
      <c r="M9" s="149">
        <v>102929.01</v>
      </c>
    </row>
    <row r="10" spans="2:13" x14ac:dyDescent="0.25">
      <c r="B10" s="147" t="s">
        <v>769</v>
      </c>
      <c r="C10" s="156" t="s">
        <v>768</v>
      </c>
      <c r="D10" s="148">
        <v>6743043.9299999997</v>
      </c>
      <c r="E10" s="149">
        <v>884790.98</v>
      </c>
      <c r="F10" s="149">
        <v>140195.97</v>
      </c>
      <c r="G10" s="149">
        <v>4148925.99</v>
      </c>
      <c r="H10" s="149">
        <v>652928.51</v>
      </c>
      <c r="I10" s="150"/>
      <c r="J10" s="149">
        <v>672594.38</v>
      </c>
      <c r="K10" s="149">
        <v>180076.44</v>
      </c>
      <c r="L10" s="149">
        <v>47556.639999999999</v>
      </c>
      <c r="M10" s="149">
        <v>15975.02</v>
      </c>
    </row>
    <row r="11" spans="2:13" x14ac:dyDescent="0.25">
      <c r="B11" s="147" t="s">
        <v>767</v>
      </c>
      <c r="C11" s="156" t="s">
        <v>766</v>
      </c>
      <c r="D11" s="148">
        <v>41730962.75</v>
      </c>
      <c r="E11" s="149">
        <v>3649934.41</v>
      </c>
      <c r="F11" s="149">
        <v>499170.68</v>
      </c>
      <c r="G11" s="149">
        <v>25180347.329999998</v>
      </c>
      <c r="H11" s="149">
        <v>6770224.6299999999</v>
      </c>
      <c r="I11" s="149">
        <v>22567.360000000001</v>
      </c>
      <c r="J11" s="149">
        <v>5214594.57</v>
      </c>
      <c r="K11" s="149">
        <v>750</v>
      </c>
      <c r="L11" s="149">
        <v>84890.77</v>
      </c>
      <c r="M11" s="149">
        <v>308483</v>
      </c>
    </row>
    <row r="12" spans="2:13" x14ac:dyDescent="0.25">
      <c r="B12" s="147" t="s">
        <v>765</v>
      </c>
      <c r="C12" s="156" t="s">
        <v>764</v>
      </c>
      <c r="D12" s="148">
        <v>11290487.020000001</v>
      </c>
      <c r="E12" s="149">
        <v>1026772.17</v>
      </c>
      <c r="F12" s="149">
        <v>600407.29</v>
      </c>
      <c r="G12" s="149">
        <v>7567172.3700000001</v>
      </c>
      <c r="H12" s="149">
        <v>1364030.67</v>
      </c>
      <c r="I12" s="149">
        <v>5611.77</v>
      </c>
      <c r="J12" s="149">
        <v>723995.49</v>
      </c>
      <c r="K12" s="149">
        <v>2497.2600000000002</v>
      </c>
      <c r="L12" s="150"/>
      <c r="M12" s="150"/>
    </row>
    <row r="13" spans="2:13" x14ac:dyDescent="0.25">
      <c r="B13" s="147" t="s">
        <v>763</v>
      </c>
      <c r="C13" s="156" t="s">
        <v>762</v>
      </c>
      <c r="D13" s="148">
        <v>293384323.08999997</v>
      </c>
      <c r="E13" s="149">
        <v>7790826.4400000004</v>
      </c>
      <c r="F13" s="149">
        <v>2268327.25</v>
      </c>
      <c r="G13" s="149">
        <v>180016984.03</v>
      </c>
      <c r="H13" s="149">
        <v>57958319.479999997</v>
      </c>
      <c r="I13" s="150"/>
      <c r="J13" s="149">
        <v>44436459.219999999</v>
      </c>
      <c r="K13" s="149">
        <v>550260.37</v>
      </c>
      <c r="L13" s="149">
        <v>363146.3</v>
      </c>
      <c r="M13" s="150"/>
    </row>
    <row r="14" spans="2:13" x14ac:dyDescent="0.25">
      <c r="B14" s="147" t="s">
        <v>761</v>
      </c>
      <c r="C14" s="156" t="s">
        <v>760</v>
      </c>
      <c r="D14" s="148">
        <v>3013920.5599999996</v>
      </c>
      <c r="E14" s="149">
        <v>351120.41</v>
      </c>
      <c r="F14" s="149">
        <v>97151.01</v>
      </c>
      <c r="G14" s="149">
        <v>1468096.91</v>
      </c>
      <c r="H14" s="149">
        <v>764054.02</v>
      </c>
      <c r="I14" s="150"/>
      <c r="J14" s="149">
        <v>305498.21000000002</v>
      </c>
      <c r="K14" s="150"/>
      <c r="L14" s="150"/>
      <c r="M14" s="149">
        <v>28000</v>
      </c>
    </row>
    <row r="15" spans="2:13" x14ac:dyDescent="0.25">
      <c r="B15" s="147" t="s">
        <v>759</v>
      </c>
      <c r="C15" s="156" t="s">
        <v>758</v>
      </c>
      <c r="D15" s="148">
        <v>24531344.25</v>
      </c>
      <c r="E15" s="149">
        <v>1514113.38</v>
      </c>
      <c r="F15" s="149">
        <v>391057.39</v>
      </c>
      <c r="G15" s="149">
        <v>13694603.48</v>
      </c>
      <c r="H15" s="149">
        <v>4919712.5</v>
      </c>
      <c r="I15" s="150"/>
      <c r="J15" s="149">
        <v>3972841.11</v>
      </c>
      <c r="K15" s="150"/>
      <c r="L15" s="149">
        <v>39016.39</v>
      </c>
      <c r="M15" s="150"/>
    </row>
    <row r="16" spans="2:13" x14ac:dyDescent="0.25">
      <c r="B16" s="147" t="s">
        <v>757</v>
      </c>
      <c r="C16" s="156" t="s">
        <v>756</v>
      </c>
      <c r="D16" s="148">
        <v>14759595.16</v>
      </c>
      <c r="E16" s="149">
        <v>492161.81</v>
      </c>
      <c r="F16" s="149">
        <v>80861.240000000005</v>
      </c>
      <c r="G16" s="149">
        <v>9015206.0099999998</v>
      </c>
      <c r="H16" s="149">
        <v>2947268.58</v>
      </c>
      <c r="I16" s="150"/>
      <c r="J16" s="149">
        <v>2219466.52</v>
      </c>
      <c r="K16" s="150"/>
      <c r="L16" s="149">
        <v>3904</v>
      </c>
      <c r="M16" s="149">
        <v>727</v>
      </c>
    </row>
    <row r="17" spans="2:13" x14ac:dyDescent="0.25">
      <c r="B17" s="147" t="s">
        <v>755</v>
      </c>
      <c r="C17" s="156" t="s">
        <v>754</v>
      </c>
      <c r="D17" s="148">
        <v>43223444.770000003</v>
      </c>
      <c r="E17" s="149">
        <v>3815193.74</v>
      </c>
      <c r="F17" s="149">
        <v>324932.99</v>
      </c>
      <c r="G17" s="149">
        <v>23697837.399999999</v>
      </c>
      <c r="H17" s="149">
        <v>7969032.75</v>
      </c>
      <c r="I17" s="150"/>
      <c r="J17" s="149">
        <v>7387869.8899999997</v>
      </c>
      <c r="K17" s="149">
        <v>28578</v>
      </c>
      <c r="L17" s="150"/>
      <c r="M17" s="150"/>
    </row>
    <row r="18" spans="2:13" x14ac:dyDescent="0.25">
      <c r="B18" s="147" t="s">
        <v>753</v>
      </c>
      <c r="C18" s="156" t="s">
        <v>752</v>
      </c>
      <c r="D18" s="148">
        <v>218124748.04000002</v>
      </c>
      <c r="E18" s="149">
        <v>28087810.489999998</v>
      </c>
      <c r="F18" s="149">
        <v>3279592.56</v>
      </c>
      <c r="G18" s="149">
        <v>135966606.50999999</v>
      </c>
      <c r="H18" s="149">
        <v>33672335.840000004</v>
      </c>
      <c r="I18" s="150"/>
      <c r="J18" s="149">
        <v>16507277.529999999</v>
      </c>
      <c r="K18" s="150"/>
      <c r="L18" s="149">
        <v>85000</v>
      </c>
      <c r="M18" s="149">
        <v>526125.11</v>
      </c>
    </row>
    <row r="19" spans="2:13" x14ac:dyDescent="0.25">
      <c r="B19" s="147" t="s">
        <v>751</v>
      </c>
      <c r="C19" s="156" t="s">
        <v>750</v>
      </c>
      <c r="D19" s="148">
        <v>12627881.590000002</v>
      </c>
      <c r="E19" s="149">
        <v>1699430.83</v>
      </c>
      <c r="F19" s="149">
        <v>201234.55</v>
      </c>
      <c r="G19" s="149">
        <v>6030446.7199999997</v>
      </c>
      <c r="H19" s="149">
        <v>2773512.94</v>
      </c>
      <c r="I19" s="149">
        <v>26625.7</v>
      </c>
      <c r="J19" s="149">
        <v>1630507.4</v>
      </c>
      <c r="K19" s="149">
        <v>262051.69</v>
      </c>
      <c r="L19" s="149">
        <v>4071.76</v>
      </c>
      <c r="M19" s="150"/>
    </row>
    <row r="20" spans="2:13" x14ac:dyDescent="0.25">
      <c r="B20" s="147" t="s">
        <v>749</v>
      </c>
      <c r="C20" s="156" t="s">
        <v>748</v>
      </c>
      <c r="D20" s="148">
        <v>431424.04</v>
      </c>
      <c r="E20" s="150"/>
      <c r="F20" s="149">
        <v>45822.79</v>
      </c>
      <c r="G20" s="149">
        <v>382643.65</v>
      </c>
      <c r="H20" s="150"/>
      <c r="I20" s="149">
        <v>437.1</v>
      </c>
      <c r="J20" s="150"/>
      <c r="K20" s="150"/>
      <c r="L20" s="150"/>
      <c r="M20" s="149">
        <v>2520.5</v>
      </c>
    </row>
    <row r="21" spans="2:13" x14ac:dyDescent="0.25">
      <c r="B21" s="147" t="s">
        <v>747</v>
      </c>
      <c r="C21" s="156" t="s">
        <v>746</v>
      </c>
      <c r="D21" s="148">
        <v>6643607.7700000005</v>
      </c>
      <c r="E21" s="149">
        <v>504272.71</v>
      </c>
      <c r="F21" s="149">
        <v>87389.57</v>
      </c>
      <c r="G21" s="149">
        <v>4137006.21</v>
      </c>
      <c r="H21" s="149">
        <v>959573.43</v>
      </c>
      <c r="I21" s="149">
        <v>13158.34</v>
      </c>
      <c r="J21" s="149">
        <v>913090.11</v>
      </c>
      <c r="K21" s="150"/>
      <c r="L21" s="149">
        <v>18757</v>
      </c>
      <c r="M21" s="149">
        <v>10360.4</v>
      </c>
    </row>
    <row r="22" spans="2:13" x14ac:dyDescent="0.25">
      <c r="B22" s="147" t="s">
        <v>745</v>
      </c>
      <c r="C22" s="156" t="s">
        <v>744</v>
      </c>
      <c r="D22" s="148">
        <v>23953646.350000001</v>
      </c>
      <c r="E22" s="149">
        <v>3717443.27</v>
      </c>
      <c r="F22" s="149">
        <v>658861.41</v>
      </c>
      <c r="G22" s="149">
        <v>12082972.24</v>
      </c>
      <c r="H22" s="149">
        <v>4211987.4000000004</v>
      </c>
      <c r="I22" s="149">
        <v>54994.98</v>
      </c>
      <c r="J22" s="149">
        <v>2846236.58</v>
      </c>
      <c r="K22" s="149">
        <v>334413.78000000003</v>
      </c>
      <c r="L22" s="149">
        <v>31819.03</v>
      </c>
      <c r="M22" s="149">
        <v>14917.66</v>
      </c>
    </row>
    <row r="23" spans="2:13" x14ac:dyDescent="0.25">
      <c r="B23" s="147" t="s">
        <v>743</v>
      </c>
      <c r="C23" s="156" t="s">
        <v>742</v>
      </c>
      <c r="D23" s="148">
        <v>25687752.559999999</v>
      </c>
      <c r="E23" s="149">
        <v>2309231.2200000002</v>
      </c>
      <c r="F23" s="149">
        <v>437395.87</v>
      </c>
      <c r="G23" s="149">
        <v>16360200.07</v>
      </c>
      <c r="H23" s="149">
        <v>3639887.13</v>
      </c>
      <c r="I23" s="149">
        <v>68789.73</v>
      </c>
      <c r="J23" s="149">
        <v>2734524.63</v>
      </c>
      <c r="K23" s="150"/>
      <c r="L23" s="149">
        <v>25067.08</v>
      </c>
      <c r="M23" s="149">
        <v>112656.83</v>
      </c>
    </row>
    <row r="24" spans="2:13" x14ac:dyDescent="0.25">
      <c r="B24" s="147" t="s">
        <v>741</v>
      </c>
      <c r="C24" s="156" t="s">
        <v>740</v>
      </c>
      <c r="D24" s="148">
        <v>21762619.079999998</v>
      </c>
      <c r="E24" s="149">
        <v>3578512.64</v>
      </c>
      <c r="F24" s="149">
        <v>335948.31</v>
      </c>
      <c r="G24" s="149">
        <v>11773387.289999999</v>
      </c>
      <c r="H24" s="149">
        <v>3110880.27</v>
      </c>
      <c r="I24" s="149">
        <v>51983.39</v>
      </c>
      <c r="J24" s="149">
        <v>2750347.06</v>
      </c>
      <c r="K24" s="150"/>
      <c r="L24" s="150"/>
      <c r="M24" s="149">
        <v>161560.12</v>
      </c>
    </row>
    <row r="25" spans="2:13" x14ac:dyDescent="0.25">
      <c r="B25" s="147" t="s">
        <v>739</v>
      </c>
      <c r="C25" s="156" t="s">
        <v>738</v>
      </c>
      <c r="D25" s="148">
        <v>127001429.22999999</v>
      </c>
      <c r="E25" s="149">
        <v>11918188.07</v>
      </c>
      <c r="F25" s="149">
        <v>1676565.09</v>
      </c>
      <c r="G25" s="149">
        <v>72005005.599999994</v>
      </c>
      <c r="H25" s="149">
        <v>23052617.670000002</v>
      </c>
      <c r="I25" s="149">
        <v>368085.08</v>
      </c>
      <c r="J25" s="149">
        <v>17803838.100000001</v>
      </c>
      <c r="K25" s="149">
        <v>96279.4</v>
      </c>
      <c r="L25" s="149">
        <v>4417.12</v>
      </c>
      <c r="M25" s="149">
        <v>76433.100000000006</v>
      </c>
    </row>
    <row r="26" spans="2:13" x14ac:dyDescent="0.25">
      <c r="B26" s="147" t="s">
        <v>737</v>
      </c>
      <c r="C26" s="156" t="s">
        <v>736</v>
      </c>
      <c r="D26" s="148">
        <v>3009463.4000000004</v>
      </c>
      <c r="E26" s="150"/>
      <c r="F26" s="149">
        <v>89537.62</v>
      </c>
      <c r="G26" s="149">
        <v>1787263.55</v>
      </c>
      <c r="H26" s="149">
        <v>384830.92</v>
      </c>
      <c r="I26" s="150"/>
      <c r="J26" s="149">
        <v>610193.27</v>
      </c>
      <c r="K26" s="150"/>
      <c r="L26" s="149">
        <v>137638.04</v>
      </c>
      <c r="M26" s="150"/>
    </row>
    <row r="27" spans="2:13" x14ac:dyDescent="0.25">
      <c r="B27" s="147" t="s">
        <v>735</v>
      </c>
      <c r="C27" s="156" t="s">
        <v>734</v>
      </c>
      <c r="D27" s="148">
        <v>63237627.450000003</v>
      </c>
      <c r="E27" s="149">
        <v>5626579.2800000003</v>
      </c>
      <c r="F27" s="149">
        <v>566511.77</v>
      </c>
      <c r="G27" s="149">
        <v>33671969.399999999</v>
      </c>
      <c r="H27" s="149">
        <v>9787983.6400000006</v>
      </c>
      <c r="I27" s="149">
        <v>269807.56</v>
      </c>
      <c r="J27" s="149">
        <v>13291734.060000001</v>
      </c>
      <c r="K27" s="149">
        <v>23041.74</v>
      </c>
      <c r="L27" s="150"/>
      <c r="M27" s="150"/>
    </row>
    <row r="28" spans="2:13" x14ac:dyDescent="0.25">
      <c r="B28" s="147" t="s">
        <v>733</v>
      </c>
      <c r="C28" s="156" t="s">
        <v>732</v>
      </c>
      <c r="D28" s="148">
        <v>6514739.870000001</v>
      </c>
      <c r="E28" s="149">
        <v>521998.15</v>
      </c>
      <c r="F28" s="149">
        <v>140380.43</v>
      </c>
      <c r="G28" s="149">
        <v>4240696.57</v>
      </c>
      <c r="H28" s="149">
        <v>902116.67</v>
      </c>
      <c r="I28" s="149">
        <v>14334.39</v>
      </c>
      <c r="J28" s="149">
        <v>670118</v>
      </c>
      <c r="K28" s="149">
        <v>14398.86</v>
      </c>
      <c r="L28" s="149">
        <v>10696.8</v>
      </c>
      <c r="M28" s="150"/>
    </row>
    <row r="29" spans="2:13" x14ac:dyDescent="0.25">
      <c r="B29" s="147" t="s">
        <v>731</v>
      </c>
      <c r="C29" s="156" t="s">
        <v>730</v>
      </c>
      <c r="D29" s="148">
        <v>44792803.689999998</v>
      </c>
      <c r="E29" s="149">
        <v>7281870.7699999996</v>
      </c>
      <c r="F29" s="149">
        <v>641648.81000000006</v>
      </c>
      <c r="G29" s="149">
        <v>24856126.859999999</v>
      </c>
      <c r="H29" s="149">
        <v>6551353.8799999999</v>
      </c>
      <c r="I29" s="149">
        <v>123175.39</v>
      </c>
      <c r="J29" s="149">
        <v>5234041.6900000004</v>
      </c>
      <c r="K29" s="149">
        <v>104586.29</v>
      </c>
      <c r="L29" s="150"/>
      <c r="M29" s="150"/>
    </row>
    <row r="30" spans="2:13" x14ac:dyDescent="0.25">
      <c r="B30" s="147" t="s">
        <v>729</v>
      </c>
      <c r="C30" s="156" t="s">
        <v>728</v>
      </c>
      <c r="D30" s="148">
        <v>14038060.520000003</v>
      </c>
      <c r="E30" s="149">
        <v>368015.96</v>
      </c>
      <c r="F30" s="149">
        <v>387988.96</v>
      </c>
      <c r="G30" s="149">
        <v>7069717.5599999996</v>
      </c>
      <c r="H30" s="149">
        <v>1438787.81</v>
      </c>
      <c r="I30" s="149">
        <v>3461139.24</v>
      </c>
      <c r="J30" s="149">
        <v>1257030.8999999999</v>
      </c>
      <c r="K30" s="150"/>
      <c r="L30" s="149">
        <v>43944.29</v>
      </c>
      <c r="M30" s="149">
        <v>11435.8</v>
      </c>
    </row>
    <row r="31" spans="2:13" x14ac:dyDescent="0.25">
      <c r="B31" s="147" t="s">
        <v>727</v>
      </c>
      <c r="C31" s="156" t="s">
        <v>726</v>
      </c>
      <c r="D31" s="148">
        <v>48266236.519999996</v>
      </c>
      <c r="E31" s="149">
        <v>724716.73</v>
      </c>
      <c r="F31" s="149">
        <v>558017.17000000004</v>
      </c>
      <c r="G31" s="149">
        <v>34402255.439999998</v>
      </c>
      <c r="H31" s="149">
        <v>8447422.3399999999</v>
      </c>
      <c r="I31" s="149">
        <v>44417.11</v>
      </c>
      <c r="J31" s="149">
        <v>3730587.71</v>
      </c>
      <c r="K31" s="149">
        <v>52173.88</v>
      </c>
      <c r="L31" s="149">
        <v>82465.23</v>
      </c>
      <c r="M31" s="149">
        <v>224180.91</v>
      </c>
    </row>
    <row r="32" spans="2:13" x14ac:dyDescent="0.25">
      <c r="B32" s="147" t="s">
        <v>723</v>
      </c>
      <c r="C32" s="156" t="s">
        <v>722</v>
      </c>
      <c r="D32" s="148">
        <v>394151786.53000003</v>
      </c>
      <c r="E32" s="149">
        <v>49902200.359999999</v>
      </c>
      <c r="F32" s="149">
        <v>2285011.35</v>
      </c>
      <c r="G32" s="149">
        <v>212572006.47</v>
      </c>
      <c r="H32" s="149">
        <v>67173357.650000006</v>
      </c>
      <c r="I32" s="149">
        <v>293430.71999999997</v>
      </c>
      <c r="J32" s="149">
        <v>50581255.619999997</v>
      </c>
      <c r="K32" s="149">
        <v>1449495</v>
      </c>
      <c r="L32" s="149">
        <v>48768.55</v>
      </c>
      <c r="M32" s="149">
        <v>9846260.8100000005</v>
      </c>
    </row>
    <row r="33" spans="2:13" x14ac:dyDescent="0.25">
      <c r="B33" s="147" t="s">
        <v>721</v>
      </c>
      <c r="C33" s="156" t="s">
        <v>720</v>
      </c>
      <c r="D33" s="148">
        <v>29850890.030000001</v>
      </c>
      <c r="E33" s="149">
        <v>3615698.67</v>
      </c>
      <c r="F33" s="149">
        <v>719654.04</v>
      </c>
      <c r="G33" s="149">
        <v>19565077.649999999</v>
      </c>
      <c r="H33" s="149">
        <v>4543436.24</v>
      </c>
      <c r="I33" s="149">
        <v>42.27</v>
      </c>
      <c r="J33" s="149">
        <v>1399033.16</v>
      </c>
      <c r="K33" s="150"/>
      <c r="L33" s="149">
        <v>7948</v>
      </c>
      <c r="M33" s="150"/>
    </row>
    <row r="34" spans="2:13" x14ac:dyDescent="0.25">
      <c r="B34" s="147" t="s">
        <v>719</v>
      </c>
      <c r="C34" s="156" t="s">
        <v>718</v>
      </c>
      <c r="D34" s="148">
        <v>26423919.870000005</v>
      </c>
      <c r="E34" s="149">
        <v>2546292.2599999998</v>
      </c>
      <c r="F34" s="149">
        <v>578292.37</v>
      </c>
      <c r="G34" s="149">
        <v>16977902.449999999</v>
      </c>
      <c r="H34" s="149">
        <v>4983080.4400000004</v>
      </c>
      <c r="I34" s="149">
        <v>36.99</v>
      </c>
      <c r="J34" s="149">
        <v>1293917.27</v>
      </c>
      <c r="K34" s="149">
        <v>40218.089999999997</v>
      </c>
      <c r="L34" s="149">
        <v>4180</v>
      </c>
      <c r="M34" s="150"/>
    </row>
    <row r="35" spans="2:13" x14ac:dyDescent="0.25">
      <c r="B35" s="147" t="s">
        <v>717</v>
      </c>
      <c r="C35" s="156" t="s">
        <v>716</v>
      </c>
      <c r="D35" s="148">
        <v>2929260.52</v>
      </c>
      <c r="E35" s="149">
        <v>408742.96</v>
      </c>
      <c r="F35" s="149">
        <v>30138.3</v>
      </c>
      <c r="G35" s="149">
        <v>1776380.35</v>
      </c>
      <c r="H35" s="149">
        <v>389582.26</v>
      </c>
      <c r="I35" s="149">
        <v>3.89</v>
      </c>
      <c r="J35" s="149">
        <v>212541.89</v>
      </c>
      <c r="K35" s="150"/>
      <c r="L35" s="149">
        <v>75827.67</v>
      </c>
      <c r="M35" s="149">
        <v>36043.199999999997</v>
      </c>
    </row>
    <row r="36" spans="2:13" x14ac:dyDescent="0.25">
      <c r="B36" s="147" t="s">
        <v>715</v>
      </c>
      <c r="C36" s="156" t="s">
        <v>714</v>
      </c>
      <c r="D36" s="148">
        <v>49054339.439999998</v>
      </c>
      <c r="E36" s="149">
        <v>8328637.54</v>
      </c>
      <c r="F36" s="149">
        <v>851986.53</v>
      </c>
      <c r="G36" s="149">
        <v>27260552.489999998</v>
      </c>
      <c r="H36" s="149">
        <v>8518665.9800000004</v>
      </c>
      <c r="I36" s="149">
        <v>1991.64</v>
      </c>
      <c r="J36" s="149">
        <v>2804403.08</v>
      </c>
      <c r="K36" s="149">
        <v>19614.599999999999</v>
      </c>
      <c r="L36" s="149">
        <v>138088.9</v>
      </c>
      <c r="M36" s="149">
        <v>1130398.68</v>
      </c>
    </row>
    <row r="37" spans="2:13" x14ac:dyDescent="0.25">
      <c r="B37" s="147" t="s">
        <v>713</v>
      </c>
      <c r="C37" s="156" t="s">
        <v>712</v>
      </c>
      <c r="D37" s="148">
        <v>409785461.01999998</v>
      </c>
      <c r="E37" s="149">
        <v>40705109.149999999</v>
      </c>
      <c r="F37" s="149">
        <v>3659333.42</v>
      </c>
      <c r="G37" s="149">
        <v>230677861.81</v>
      </c>
      <c r="H37" s="149">
        <v>75386701.299999997</v>
      </c>
      <c r="I37" s="149">
        <v>496.52</v>
      </c>
      <c r="J37" s="149">
        <v>45732779.75</v>
      </c>
      <c r="K37" s="149">
        <v>381968</v>
      </c>
      <c r="L37" s="149">
        <v>440961.38</v>
      </c>
      <c r="M37" s="149">
        <v>12800249.689999999</v>
      </c>
    </row>
    <row r="38" spans="2:13" x14ac:dyDescent="0.25">
      <c r="B38" s="147" t="s">
        <v>711</v>
      </c>
      <c r="C38" s="156" t="s">
        <v>710</v>
      </c>
      <c r="D38" s="148">
        <v>113717470.76000001</v>
      </c>
      <c r="E38" s="149">
        <v>17351927.440000001</v>
      </c>
      <c r="F38" s="149">
        <v>5500610.7400000002</v>
      </c>
      <c r="G38" s="149">
        <v>70904082.180000007</v>
      </c>
      <c r="H38" s="149">
        <v>16310390.58</v>
      </c>
      <c r="I38" s="149">
        <v>153.16</v>
      </c>
      <c r="J38" s="149">
        <v>3644024.04</v>
      </c>
      <c r="K38" s="150"/>
      <c r="L38" s="149">
        <v>6282.62</v>
      </c>
      <c r="M38" s="150"/>
    </row>
    <row r="39" spans="2:13" x14ac:dyDescent="0.25">
      <c r="B39" s="147" t="s">
        <v>709</v>
      </c>
      <c r="C39" s="156" t="s">
        <v>708</v>
      </c>
      <c r="D39" s="148">
        <v>200881253.94000003</v>
      </c>
      <c r="E39" s="149">
        <v>27485790.050000001</v>
      </c>
      <c r="F39" s="149">
        <v>3218394.59</v>
      </c>
      <c r="G39" s="149">
        <v>119271669.5</v>
      </c>
      <c r="H39" s="149">
        <v>36110846.799999997</v>
      </c>
      <c r="I39" s="149">
        <v>263.72000000000003</v>
      </c>
      <c r="J39" s="149">
        <v>14480260.449999999</v>
      </c>
      <c r="K39" s="149">
        <v>30850.94</v>
      </c>
      <c r="L39" s="149">
        <v>67686.92</v>
      </c>
      <c r="M39" s="149">
        <v>215490.97</v>
      </c>
    </row>
    <row r="40" spans="2:13" x14ac:dyDescent="0.25">
      <c r="B40" s="147" t="s">
        <v>707</v>
      </c>
      <c r="C40" s="156" t="s">
        <v>706</v>
      </c>
      <c r="D40" s="148">
        <v>61402950.859999999</v>
      </c>
      <c r="E40" s="149">
        <v>8413992.7799999993</v>
      </c>
      <c r="F40" s="149">
        <v>2638470.34</v>
      </c>
      <c r="G40" s="149">
        <v>37841924.130000003</v>
      </c>
      <c r="H40" s="149">
        <v>9102325.4800000004</v>
      </c>
      <c r="I40" s="149">
        <v>11593.02</v>
      </c>
      <c r="J40" s="149">
        <v>2758907.05</v>
      </c>
      <c r="K40" s="149">
        <v>295107.20000000001</v>
      </c>
      <c r="L40" s="149">
        <v>83926.32</v>
      </c>
      <c r="M40" s="149">
        <v>256704.54</v>
      </c>
    </row>
    <row r="41" spans="2:13" x14ac:dyDescent="0.25">
      <c r="B41" s="147" t="s">
        <v>705</v>
      </c>
      <c r="C41" s="156" t="s">
        <v>704</v>
      </c>
      <c r="D41" s="148">
        <v>8413278.0899999999</v>
      </c>
      <c r="E41" s="149">
        <v>1094551.24</v>
      </c>
      <c r="F41" s="149">
        <v>471941.77</v>
      </c>
      <c r="G41" s="149">
        <v>4107210.9</v>
      </c>
      <c r="H41" s="149">
        <v>1337855.19</v>
      </c>
      <c r="I41" s="149">
        <v>48614.36</v>
      </c>
      <c r="J41" s="149">
        <v>1353104.63</v>
      </c>
      <c r="K41" s="150"/>
      <c r="L41" s="150"/>
      <c r="M41" s="150"/>
    </row>
    <row r="42" spans="2:13" x14ac:dyDescent="0.25">
      <c r="B42" s="147" t="s">
        <v>703</v>
      </c>
      <c r="C42" s="156" t="s">
        <v>702</v>
      </c>
      <c r="D42" s="148">
        <v>5917736.2700000005</v>
      </c>
      <c r="E42" s="150"/>
      <c r="F42" s="149">
        <v>47063.57</v>
      </c>
      <c r="G42" s="149">
        <v>4787926.2300000004</v>
      </c>
      <c r="H42" s="149">
        <v>831948.21</v>
      </c>
      <c r="I42" s="149">
        <v>2887</v>
      </c>
      <c r="J42" s="149">
        <v>243593.85</v>
      </c>
      <c r="K42" s="150"/>
      <c r="L42" s="150"/>
      <c r="M42" s="149">
        <v>4317.41</v>
      </c>
    </row>
    <row r="43" spans="2:13" x14ac:dyDescent="0.25">
      <c r="B43" s="147" t="s">
        <v>701</v>
      </c>
      <c r="C43" s="156" t="s">
        <v>700</v>
      </c>
      <c r="D43" s="148">
        <v>109438825.96000001</v>
      </c>
      <c r="E43" s="149">
        <v>14787152.630000001</v>
      </c>
      <c r="F43" s="149">
        <v>1400590.84</v>
      </c>
      <c r="G43" s="149">
        <v>58698551.170000002</v>
      </c>
      <c r="H43" s="149">
        <v>18861495.629999999</v>
      </c>
      <c r="I43" s="149">
        <v>18432.41</v>
      </c>
      <c r="J43" s="149">
        <v>15375959.550000001</v>
      </c>
      <c r="K43" s="149">
        <v>31373.8</v>
      </c>
      <c r="L43" s="149">
        <v>156532.47</v>
      </c>
      <c r="M43" s="149">
        <v>108737.46</v>
      </c>
    </row>
    <row r="44" spans="2:13" x14ac:dyDescent="0.25">
      <c r="B44" s="147" t="s">
        <v>699</v>
      </c>
      <c r="C44" s="156" t="s">
        <v>698</v>
      </c>
      <c r="D44" s="148">
        <v>11335412.370000001</v>
      </c>
      <c r="E44" s="149">
        <v>1496869.5</v>
      </c>
      <c r="F44" s="149">
        <v>203750.88</v>
      </c>
      <c r="G44" s="149">
        <v>7143366.4199999999</v>
      </c>
      <c r="H44" s="149">
        <v>1590800.37</v>
      </c>
      <c r="I44" s="149">
        <v>1955.7</v>
      </c>
      <c r="J44" s="149">
        <v>525226.34</v>
      </c>
      <c r="K44" s="150"/>
      <c r="L44" s="149">
        <v>373443.16</v>
      </c>
      <c r="M44" s="150"/>
    </row>
    <row r="45" spans="2:13" x14ac:dyDescent="0.25">
      <c r="B45" s="147" t="s">
        <v>697</v>
      </c>
      <c r="C45" s="156" t="s">
        <v>696</v>
      </c>
      <c r="D45" s="148">
        <v>22625301.43</v>
      </c>
      <c r="E45" s="149">
        <v>2674344.77</v>
      </c>
      <c r="F45" s="149">
        <v>300855.5</v>
      </c>
      <c r="G45" s="149">
        <v>13823611.140000001</v>
      </c>
      <c r="H45" s="149">
        <v>3927705.95</v>
      </c>
      <c r="I45" s="149">
        <v>4187.4799999999996</v>
      </c>
      <c r="J45" s="149">
        <v>1887874.08</v>
      </c>
      <c r="K45" s="150"/>
      <c r="L45" s="149">
        <v>6722.51</v>
      </c>
      <c r="M45" s="150"/>
    </row>
    <row r="46" spans="2:13" x14ac:dyDescent="0.25">
      <c r="B46" s="147" t="s">
        <v>695</v>
      </c>
      <c r="C46" s="156" t="s">
        <v>694</v>
      </c>
      <c r="D46" s="148">
        <v>19127057.170000002</v>
      </c>
      <c r="E46" s="149">
        <v>2611252.4</v>
      </c>
      <c r="F46" s="149">
        <v>474423.16</v>
      </c>
      <c r="G46" s="149">
        <v>10881915.050000001</v>
      </c>
      <c r="H46" s="149">
        <v>3015658.22</v>
      </c>
      <c r="I46" s="149">
        <v>3130.91</v>
      </c>
      <c r="J46" s="149">
        <v>2029349.04</v>
      </c>
      <c r="K46" s="150"/>
      <c r="L46" s="149">
        <v>7048.66</v>
      </c>
      <c r="M46" s="149">
        <v>104279.73</v>
      </c>
    </row>
    <row r="47" spans="2:13" x14ac:dyDescent="0.25">
      <c r="B47" s="147" t="s">
        <v>693</v>
      </c>
      <c r="C47" s="156" t="s">
        <v>692</v>
      </c>
      <c r="D47" s="148">
        <v>46202553.069999993</v>
      </c>
      <c r="E47" s="149">
        <v>5901582.9100000001</v>
      </c>
      <c r="F47" s="149">
        <v>844583.62</v>
      </c>
      <c r="G47" s="149">
        <v>22415397.739999998</v>
      </c>
      <c r="H47" s="149">
        <v>12590132.619999999</v>
      </c>
      <c r="I47" s="149">
        <v>6910.45</v>
      </c>
      <c r="J47" s="149">
        <v>3543951.44</v>
      </c>
      <c r="K47" s="149">
        <v>507633.68</v>
      </c>
      <c r="L47" s="149">
        <v>45578.77</v>
      </c>
      <c r="M47" s="149">
        <v>346781.84</v>
      </c>
    </row>
    <row r="48" spans="2:13" x14ac:dyDescent="0.25">
      <c r="B48" s="147" t="s">
        <v>691</v>
      </c>
      <c r="C48" s="156" t="s">
        <v>690</v>
      </c>
      <c r="D48" s="148">
        <v>84104397.799999997</v>
      </c>
      <c r="E48" s="149">
        <v>6719415.9100000001</v>
      </c>
      <c r="F48" s="149">
        <v>872379.48</v>
      </c>
      <c r="G48" s="149">
        <v>50629617.119999997</v>
      </c>
      <c r="H48" s="149">
        <v>15535420.300000001</v>
      </c>
      <c r="I48" s="149">
        <v>14349.87</v>
      </c>
      <c r="J48" s="149">
        <v>9991213.4000000004</v>
      </c>
      <c r="K48" s="149">
        <v>28.37</v>
      </c>
      <c r="L48" s="149">
        <v>197454.95</v>
      </c>
      <c r="M48" s="149">
        <v>144518.39999999999</v>
      </c>
    </row>
    <row r="49" spans="2:13" x14ac:dyDescent="0.25">
      <c r="B49" s="147" t="s">
        <v>689</v>
      </c>
      <c r="C49" s="156" t="s">
        <v>688</v>
      </c>
      <c r="D49" s="148">
        <v>4033797.34</v>
      </c>
      <c r="E49" s="149">
        <v>672882.32</v>
      </c>
      <c r="F49" s="149">
        <v>57563.23</v>
      </c>
      <c r="G49" s="149">
        <v>1229385.29</v>
      </c>
      <c r="H49" s="149">
        <v>795002.03</v>
      </c>
      <c r="I49" s="149">
        <v>41.1</v>
      </c>
      <c r="J49" s="149">
        <v>993940.25</v>
      </c>
      <c r="K49" s="150"/>
      <c r="L49" s="149">
        <v>284983.12</v>
      </c>
      <c r="M49" s="150"/>
    </row>
    <row r="50" spans="2:13" x14ac:dyDescent="0.25">
      <c r="B50" s="147" t="s">
        <v>687</v>
      </c>
      <c r="C50" s="156" t="s">
        <v>686</v>
      </c>
      <c r="D50" s="148">
        <v>14281615.820000002</v>
      </c>
      <c r="E50" s="149">
        <v>316184.81</v>
      </c>
      <c r="F50" s="149">
        <v>106813.89</v>
      </c>
      <c r="G50" s="149">
        <v>8170011.9800000004</v>
      </c>
      <c r="H50" s="149">
        <v>2562399.4900000002</v>
      </c>
      <c r="I50" s="149">
        <v>221.23</v>
      </c>
      <c r="J50" s="149">
        <v>3050806.62</v>
      </c>
      <c r="K50" s="150"/>
      <c r="L50" s="150"/>
      <c r="M50" s="149">
        <v>75177.8</v>
      </c>
    </row>
    <row r="51" spans="2:13" x14ac:dyDescent="0.25">
      <c r="B51" s="147" t="s">
        <v>685</v>
      </c>
      <c r="C51" s="156" t="s">
        <v>684</v>
      </c>
      <c r="D51" s="148">
        <v>1105786.6299999999</v>
      </c>
      <c r="E51" s="149">
        <v>128507.37</v>
      </c>
      <c r="F51" s="149">
        <v>36858.910000000003</v>
      </c>
      <c r="G51" s="149">
        <v>464801.94</v>
      </c>
      <c r="H51" s="149">
        <v>163169.99</v>
      </c>
      <c r="I51" s="149">
        <v>1744.29</v>
      </c>
      <c r="J51" s="149">
        <v>310704.13</v>
      </c>
      <c r="K51" s="150"/>
      <c r="L51" s="150"/>
      <c r="M51" s="150"/>
    </row>
    <row r="52" spans="2:13" x14ac:dyDescent="0.25">
      <c r="B52" s="147" t="s">
        <v>683</v>
      </c>
      <c r="C52" s="156" t="s">
        <v>682</v>
      </c>
      <c r="D52" s="148">
        <v>100229211.44</v>
      </c>
      <c r="E52" s="149">
        <v>11346409.52</v>
      </c>
      <c r="F52" s="149">
        <v>1299325.2</v>
      </c>
      <c r="G52" s="149">
        <v>55420929.060000002</v>
      </c>
      <c r="H52" s="149">
        <v>16043400.060000001</v>
      </c>
      <c r="I52" s="149">
        <v>1738.29</v>
      </c>
      <c r="J52" s="149">
        <v>16039098.33</v>
      </c>
      <c r="K52" s="150"/>
      <c r="L52" s="149">
        <v>2065</v>
      </c>
      <c r="M52" s="149">
        <v>76245.98</v>
      </c>
    </row>
    <row r="53" spans="2:13" x14ac:dyDescent="0.25">
      <c r="B53" s="147" t="s">
        <v>681</v>
      </c>
      <c r="C53" s="156" t="s">
        <v>680</v>
      </c>
      <c r="D53" s="148">
        <v>2997837.77</v>
      </c>
      <c r="E53" s="149">
        <v>174341.92</v>
      </c>
      <c r="F53" s="149">
        <v>114934.22</v>
      </c>
      <c r="G53" s="149">
        <v>2184356.2599999998</v>
      </c>
      <c r="H53" s="149">
        <v>301043.3</v>
      </c>
      <c r="I53" s="149">
        <v>0.01</v>
      </c>
      <c r="J53" s="149">
        <v>199388.06</v>
      </c>
      <c r="K53" s="150"/>
      <c r="L53" s="149">
        <v>23774</v>
      </c>
      <c r="M53" s="150"/>
    </row>
    <row r="54" spans="2:13" x14ac:dyDescent="0.25">
      <c r="B54" s="147" t="s">
        <v>679</v>
      </c>
      <c r="C54" s="156" t="s">
        <v>678</v>
      </c>
      <c r="D54" s="148">
        <v>6267568.1699999999</v>
      </c>
      <c r="E54" s="149">
        <v>589473.35</v>
      </c>
      <c r="F54" s="149">
        <v>249345.98</v>
      </c>
      <c r="G54" s="149">
        <v>3376381.2</v>
      </c>
      <c r="H54" s="149">
        <v>788758.79</v>
      </c>
      <c r="I54" s="149">
        <v>77.38</v>
      </c>
      <c r="J54" s="149">
        <v>806333.16</v>
      </c>
      <c r="K54" s="149">
        <v>232882.41</v>
      </c>
      <c r="L54" s="149">
        <v>90685.05</v>
      </c>
      <c r="M54" s="149">
        <v>133630.85</v>
      </c>
    </row>
    <row r="55" spans="2:13" x14ac:dyDescent="0.25">
      <c r="B55" s="147" t="s">
        <v>677</v>
      </c>
      <c r="C55" s="156" t="s">
        <v>676</v>
      </c>
      <c r="D55" s="148">
        <v>1703514.22</v>
      </c>
      <c r="E55" s="149">
        <v>18875.57</v>
      </c>
      <c r="F55" s="149">
        <v>42972.61</v>
      </c>
      <c r="G55" s="149">
        <v>544208.68999999994</v>
      </c>
      <c r="H55" s="149">
        <v>295710.53999999998</v>
      </c>
      <c r="I55" s="149">
        <v>220439.98</v>
      </c>
      <c r="J55" s="149">
        <v>576006.82999999996</v>
      </c>
      <c r="K55" s="150"/>
      <c r="L55" s="149">
        <v>5300</v>
      </c>
      <c r="M55" s="150"/>
    </row>
    <row r="56" spans="2:13" x14ac:dyDescent="0.25">
      <c r="B56" s="147" t="s">
        <v>675</v>
      </c>
      <c r="C56" s="156" t="s">
        <v>674</v>
      </c>
      <c r="D56" s="148">
        <v>5909752.7199999997</v>
      </c>
      <c r="E56" s="149">
        <v>206520.64</v>
      </c>
      <c r="F56" s="149">
        <v>75506.320000000007</v>
      </c>
      <c r="G56" s="149">
        <v>3930737.92</v>
      </c>
      <c r="H56" s="149">
        <v>724839.63</v>
      </c>
      <c r="I56" s="149">
        <v>73975.41</v>
      </c>
      <c r="J56" s="149">
        <v>898172.8</v>
      </c>
      <c r="K56" s="150"/>
      <c r="L56" s="150"/>
      <c r="M56" s="150"/>
    </row>
    <row r="57" spans="2:13" x14ac:dyDescent="0.25">
      <c r="B57" s="147" t="s">
        <v>673</v>
      </c>
      <c r="C57" s="156" t="s">
        <v>672</v>
      </c>
      <c r="D57" s="148">
        <v>1483322.26</v>
      </c>
      <c r="E57" s="149">
        <v>476.74</v>
      </c>
      <c r="F57" s="149">
        <v>68718.490000000005</v>
      </c>
      <c r="G57" s="149">
        <v>615061.79</v>
      </c>
      <c r="H57" s="149">
        <v>430113.42</v>
      </c>
      <c r="I57" s="149">
        <v>16236.86</v>
      </c>
      <c r="J57" s="149">
        <v>341943.08</v>
      </c>
      <c r="K57" s="150"/>
      <c r="L57" s="149">
        <v>10771.88</v>
      </c>
      <c r="M57" s="150"/>
    </row>
    <row r="58" spans="2:13" x14ac:dyDescent="0.25">
      <c r="B58" s="147" t="s">
        <v>671</v>
      </c>
      <c r="C58" s="156" t="s">
        <v>670</v>
      </c>
      <c r="D58" s="148">
        <v>6214713.4099999992</v>
      </c>
      <c r="E58" s="149">
        <v>125695.31</v>
      </c>
      <c r="F58" s="149">
        <v>125841.84</v>
      </c>
      <c r="G58" s="149">
        <v>3093487.97</v>
      </c>
      <c r="H58" s="149">
        <v>470174.43</v>
      </c>
      <c r="I58" s="149">
        <v>1572265.28</v>
      </c>
      <c r="J58" s="149">
        <v>801122.58</v>
      </c>
      <c r="K58" s="150"/>
      <c r="L58" s="149">
        <v>16074</v>
      </c>
      <c r="M58" s="149">
        <v>10052</v>
      </c>
    </row>
    <row r="59" spans="2:13" x14ac:dyDescent="0.25">
      <c r="B59" s="147" t="s">
        <v>669</v>
      </c>
      <c r="C59" s="156" t="s">
        <v>668</v>
      </c>
      <c r="D59" s="148">
        <v>6913273.290000001</v>
      </c>
      <c r="E59" s="149">
        <v>507861.74</v>
      </c>
      <c r="F59" s="149">
        <v>-63970.18</v>
      </c>
      <c r="G59" s="149">
        <v>4276929.53</v>
      </c>
      <c r="H59" s="149">
        <v>1293015.8899999999</v>
      </c>
      <c r="I59" s="149">
        <v>140812.76</v>
      </c>
      <c r="J59" s="149">
        <v>732801.09</v>
      </c>
      <c r="K59" s="150"/>
      <c r="L59" s="149">
        <v>25822.46</v>
      </c>
      <c r="M59" s="150"/>
    </row>
    <row r="60" spans="2:13" x14ac:dyDescent="0.25">
      <c r="B60" s="147" t="s">
        <v>667</v>
      </c>
      <c r="C60" s="156" t="s">
        <v>666</v>
      </c>
      <c r="D60" s="148">
        <v>317968005.60999995</v>
      </c>
      <c r="E60" s="149">
        <v>18600578.52</v>
      </c>
      <c r="F60" s="149">
        <v>1753820.34</v>
      </c>
      <c r="G60" s="149">
        <v>187476507.86000001</v>
      </c>
      <c r="H60" s="149">
        <v>59501635.57</v>
      </c>
      <c r="I60" s="150"/>
      <c r="J60" s="149">
        <v>46059599.189999998</v>
      </c>
      <c r="K60" s="149">
        <v>1649723.61</v>
      </c>
      <c r="L60" s="149">
        <v>74185.87</v>
      </c>
      <c r="M60" s="149">
        <v>2851954.65</v>
      </c>
    </row>
    <row r="61" spans="2:13" x14ac:dyDescent="0.25">
      <c r="B61" s="147" t="s">
        <v>665</v>
      </c>
      <c r="C61" s="156" t="s">
        <v>664</v>
      </c>
      <c r="D61" s="148">
        <v>37065018.109999999</v>
      </c>
      <c r="E61" s="149">
        <v>2017035.41</v>
      </c>
      <c r="F61" s="149">
        <v>376014.38</v>
      </c>
      <c r="G61" s="149">
        <v>20474432.100000001</v>
      </c>
      <c r="H61" s="149">
        <v>7344137.1100000003</v>
      </c>
      <c r="I61" s="149">
        <v>234643.45</v>
      </c>
      <c r="J61" s="149">
        <v>6611325.4699999997</v>
      </c>
      <c r="K61" s="149">
        <v>7430.19</v>
      </c>
      <c r="L61" s="150"/>
      <c r="M61" s="150"/>
    </row>
    <row r="62" spans="2:13" x14ac:dyDescent="0.25">
      <c r="B62" s="147" t="s">
        <v>663</v>
      </c>
      <c r="C62" s="156" t="s">
        <v>662</v>
      </c>
      <c r="D62" s="148">
        <v>487792.41</v>
      </c>
      <c r="E62" s="150"/>
      <c r="F62" s="149">
        <v>22323.79</v>
      </c>
      <c r="G62" s="149">
        <v>332607.59999999998</v>
      </c>
      <c r="H62" s="149">
        <v>102456.73</v>
      </c>
      <c r="I62" s="150"/>
      <c r="J62" s="149">
        <v>30404.29</v>
      </c>
      <c r="K62" s="150"/>
      <c r="L62" s="150"/>
      <c r="M62" s="150"/>
    </row>
    <row r="63" spans="2:13" x14ac:dyDescent="0.25">
      <c r="B63" s="147" t="s">
        <v>661</v>
      </c>
      <c r="C63" s="156" t="s">
        <v>660</v>
      </c>
      <c r="D63" s="148">
        <v>2710343.2</v>
      </c>
      <c r="E63" s="149">
        <v>86550.05</v>
      </c>
      <c r="F63" s="149">
        <v>38385.75</v>
      </c>
      <c r="G63" s="149">
        <v>2048769.56</v>
      </c>
      <c r="H63" s="149">
        <v>224427.05</v>
      </c>
      <c r="I63" s="149">
        <v>27.01</v>
      </c>
      <c r="J63" s="149">
        <v>123984.73</v>
      </c>
      <c r="K63" s="150"/>
      <c r="L63" s="149">
        <v>168261.26</v>
      </c>
      <c r="M63" s="149">
        <v>19937.79</v>
      </c>
    </row>
    <row r="64" spans="2:13" x14ac:dyDescent="0.25">
      <c r="B64" s="147" t="s">
        <v>659</v>
      </c>
      <c r="C64" s="156" t="s">
        <v>658</v>
      </c>
      <c r="D64" s="148">
        <v>7293111.3699999992</v>
      </c>
      <c r="E64" s="149">
        <v>970717.84</v>
      </c>
      <c r="F64" s="149">
        <v>131122.47</v>
      </c>
      <c r="G64" s="149">
        <v>4212751.13</v>
      </c>
      <c r="H64" s="149">
        <v>1106372.1399999999</v>
      </c>
      <c r="I64" s="149">
        <v>44830.09</v>
      </c>
      <c r="J64" s="149">
        <v>827317.7</v>
      </c>
      <c r="K64" s="150"/>
      <c r="L64" s="150"/>
      <c r="M64" s="150"/>
    </row>
    <row r="65" spans="2:13" x14ac:dyDescent="0.25">
      <c r="B65" s="147" t="s">
        <v>657</v>
      </c>
      <c r="C65" s="156" t="s">
        <v>656</v>
      </c>
      <c r="D65" s="148">
        <v>50656978.980000004</v>
      </c>
      <c r="E65" s="149">
        <v>2148780.7999999998</v>
      </c>
      <c r="F65" s="149">
        <v>203855.67</v>
      </c>
      <c r="G65" s="149">
        <v>24742458.41</v>
      </c>
      <c r="H65" s="149">
        <v>11124653.130000001</v>
      </c>
      <c r="I65" s="149">
        <v>585280.31000000006</v>
      </c>
      <c r="J65" s="149">
        <v>11252603.949999999</v>
      </c>
      <c r="K65" s="149">
        <v>18648</v>
      </c>
      <c r="L65" s="149">
        <v>210555.92</v>
      </c>
      <c r="M65" s="149">
        <v>370142.79</v>
      </c>
    </row>
    <row r="66" spans="2:13" x14ac:dyDescent="0.25">
      <c r="B66" s="147" t="s">
        <v>655</v>
      </c>
      <c r="C66" s="156" t="s">
        <v>654</v>
      </c>
      <c r="D66" s="148">
        <v>58847755.319999993</v>
      </c>
      <c r="E66" s="149">
        <v>8316449.25</v>
      </c>
      <c r="F66" s="149">
        <v>257368.41</v>
      </c>
      <c r="G66" s="149">
        <v>29524228.75</v>
      </c>
      <c r="H66" s="149">
        <v>11015979.82</v>
      </c>
      <c r="I66" s="149">
        <v>89.85</v>
      </c>
      <c r="J66" s="149">
        <v>9638296.0399999991</v>
      </c>
      <c r="K66" s="149">
        <v>1032.57</v>
      </c>
      <c r="L66" s="150"/>
      <c r="M66" s="149">
        <v>94310.63</v>
      </c>
    </row>
    <row r="67" spans="2:13" x14ac:dyDescent="0.25">
      <c r="B67" s="147" t="s">
        <v>653</v>
      </c>
      <c r="C67" s="156" t="s">
        <v>652</v>
      </c>
      <c r="D67" s="148">
        <v>16951889.880000003</v>
      </c>
      <c r="E67" s="149">
        <v>1223706.97</v>
      </c>
      <c r="F67" s="149">
        <v>143103.63</v>
      </c>
      <c r="G67" s="149">
        <v>8843894.9100000001</v>
      </c>
      <c r="H67" s="149">
        <v>3022049.02</v>
      </c>
      <c r="I67" s="149">
        <v>586.42999999999995</v>
      </c>
      <c r="J67" s="149">
        <v>3679906.4</v>
      </c>
      <c r="K67" s="150"/>
      <c r="L67" s="149">
        <v>38642.519999999997</v>
      </c>
      <c r="M67" s="150"/>
    </row>
    <row r="68" spans="2:13" x14ac:dyDescent="0.25">
      <c r="B68" s="147" t="s">
        <v>651</v>
      </c>
      <c r="C68" s="156" t="s">
        <v>650</v>
      </c>
      <c r="D68" s="148">
        <v>4397796.8800000008</v>
      </c>
      <c r="E68" s="149">
        <v>366570.48</v>
      </c>
      <c r="F68" s="149">
        <v>133562.34</v>
      </c>
      <c r="G68" s="149">
        <v>2749135.7</v>
      </c>
      <c r="H68" s="149">
        <v>682183.14</v>
      </c>
      <c r="I68" s="149">
        <v>6.03</v>
      </c>
      <c r="J68" s="149">
        <v>425828.21</v>
      </c>
      <c r="K68" s="149">
        <v>29032.98</v>
      </c>
      <c r="L68" s="149">
        <v>11478</v>
      </c>
      <c r="M68" s="150"/>
    </row>
    <row r="69" spans="2:13" x14ac:dyDescent="0.25">
      <c r="B69" s="147" t="s">
        <v>649</v>
      </c>
      <c r="C69" s="156" t="s">
        <v>648</v>
      </c>
      <c r="D69" s="148">
        <v>10094831.57</v>
      </c>
      <c r="E69" s="149">
        <v>647633.23</v>
      </c>
      <c r="F69" s="149">
        <v>194540.51</v>
      </c>
      <c r="G69" s="149">
        <v>5802053.6100000003</v>
      </c>
      <c r="H69" s="149">
        <v>1793144.4</v>
      </c>
      <c r="I69" s="149">
        <v>15.78</v>
      </c>
      <c r="J69" s="149">
        <v>1629451.42</v>
      </c>
      <c r="K69" s="150"/>
      <c r="L69" s="149">
        <v>27992.62</v>
      </c>
      <c r="M69" s="150"/>
    </row>
    <row r="70" spans="2:13" x14ac:dyDescent="0.25">
      <c r="B70" s="147" t="s">
        <v>647</v>
      </c>
      <c r="C70" s="156" t="s">
        <v>646</v>
      </c>
      <c r="D70" s="148">
        <v>29370371.110000003</v>
      </c>
      <c r="E70" s="149">
        <v>1353676.41</v>
      </c>
      <c r="F70" s="149">
        <v>241181.86</v>
      </c>
      <c r="G70" s="149">
        <v>18031033.620000001</v>
      </c>
      <c r="H70" s="149">
        <v>6550667.7400000002</v>
      </c>
      <c r="I70" s="149">
        <v>759.81</v>
      </c>
      <c r="J70" s="149">
        <v>3193051.67</v>
      </c>
      <c r="K70" s="150"/>
      <c r="L70" s="150"/>
      <c r="M70" s="150"/>
    </row>
    <row r="71" spans="2:13" x14ac:dyDescent="0.25">
      <c r="B71" s="147" t="s">
        <v>645</v>
      </c>
      <c r="C71" s="156" t="s">
        <v>644</v>
      </c>
      <c r="D71" s="148">
        <v>147455078.09000003</v>
      </c>
      <c r="E71" s="149">
        <v>7216688.8600000003</v>
      </c>
      <c r="F71" s="149">
        <v>837930.68</v>
      </c>
      <c r="G71" s="149">
        <v>88931017.730000004</v>
      </c>
      <c r="H71" s="149">
        <v>27463007.390000001</v>
      </c>
      <c r="I71" s="149">
        <v>285.85000000000002</v>
      </c>
      <c r="J71" s="149">
        <v>22414214.07</v>
      </c>
      <c r="K71" s="149">
        <v>75121.759999999995</v>
      </c>
      <c r="L71" s="149">
        <v>464451.83</v>
      </c>
      <c r="M71" s="149">
        <v>52359.92</v>
      </c>
    </row>
    <row r="72" spans="2:13" x14ac:dyDescent="0.25">
      <c r="B72" s="147" t="s">
        <v>643</v>
      </c>
      <c r="C72" s="156" t="s">
        <v>642</v>
      </c>
      <c r="D72" s="148">
        <v>42779223.910000004</v>
      </c>
      <c r="E72" s="149">
        <v>1940492.4</v>
      </c>
      <c r="F72" s="149">
        <v>362714.67</v>
      </c>
      <c r="G72" s="149">
        <v>28055576.920000002</v>
      </c>
      <c r="H72" s="149">
        <v>8430680.2699999996</v>
      </c>
      <c r="I72" s="149">
        <v>73.569999999999993</v>
      </c>
      <c r="J72" s="149">
        <v>3947141.05</v>
      </c>
      <c r="K72" s="150"/>
      <c r="L72" s="149">
        <v>29875.53</v>
      </c>
      <c r="M72" s="149">
        <v>12669.5</v>
      </c>
    </row>
    <row r="73" spans="2:13" x14ac:dyDescent="0.25">
      <c r="B73" s="147" t="s">
        <v>641</v>
      </c>
      <c r="C73" s="156" t="s">
        <v>640</v>
      </c>
      <c r="D73" s="148">
        <v>3730215.46</v>
      </c>
      <c r="E73" s="149">
        <v>263815.05</v>
      </c>
      <c r="F73" s="149">
        <v>23118.93</v>
      </c>
      <c r="G73" s="149">
        <v>2313360.06</v>
      </c>
      <c r="H73" s="149">
        <v>662194.63</v>
      </c>
      <c r="I73" s="149">
        <v>3.28</v>
      </c>
      <c r="J73" s="149">
        <v>417380.36</v>
      </c>
      <c r="K73" s="150"/>
      <c r="L73" s="149">
        <v>50343.15</v>
      </c>
      <c r="M73" s="150"/>
    </row>
    <row r="74" spans="2:13" x14ac:dyDescent="0.25">
      <c r="B74" s="147" t="s">
        <v>639</v>
      </c>
      <c r="C74" s="156" t="s">
        <v>638</v>
      </c>
      <c r="D74" s="148">
        <v>13717984.27</v>
      </c>
      <c r="E74" s="149">
        <v>762090.26</v>
      </c>
      <c r="F74" s="149">
        <v>364197.85</v>
      </c>
      <c r="G74" s="149">
        <v>7560944.3399999999</v>
      </c>
      <c r="H74" s="149">
        <v>2196287.65</v>
      </c>
      <c r="I74" s="149">
        <v>512143.62</v>
      </c>
      <c r="J74" s="149">
        <v>2289853.5499999998</v>
      </c>
      <c r="K74" s="150"/>
      <c r="L74" s="149">
        <v>29236</v>
      </c>
      <c r="M74" s="149">
        <v>3231</v>
      </c>
    </row>
    <row r="75" spans="2:13" x14ac:dyDescent="0.25">
      <c r="B75" s="147" t="s">
        <v>637</v>
      </c>
      <c r="C75" s="156" t="s">
        <v>636</v>
      </c>
      <c r="D75" s="148">
        <v>63614044.799999997</v>
      </c>
      <c r="E75" s="149">
        <v>4800590.33</v>
      </c>
      <c r="F75" s="149">
        <v>399112.8</v>
      </c>
      <c r="G75" s="149">
        <v>32236359.82</v>
      </c>
      <c r="H75" s="149">
        <v>12173874.93</v>
      </c>
      <c r="I75" s="149">
        <v>46726.67</v>
      </c>
      <c r="J75" s="149">
        <v>13718160.76</v>
      </c>
      <c r="K75" s="149">
        <v>203097.38</v>
      </c>
      <c r="L75" s="149">
        <v>36122.11</v>
      </c>
      <c r="M75" s="150"/>
    </row>
    <row r="76" spans="2:13" x14ac:dyDescent="0.25">
      <c r="B76" s="147" t="s">
        <v>635</v>
      </c>
      <c r="C76" s="156" t="s">
        <v>634</v>
      </c>
      <c r="D76" s="148">
        <v>31044983.880000003</v>
      </c>
      <c r="E76" s="149">
        <v>2322625.5099999998</v>
      </c>
      <c r="F76" s="149">
        <v>658542.44999999995</v>
      </c>
      <c r="G76" s="149">
        <v>16686929.029999999</v>
      </c>
      <c r="H76" s="149">
        <v>5262249.33</v>
      </c>
      <c r="I76" s="149">
        <v>25198.83</v>
      </c>
      <c r="J76" s="149">
        <v>5098289.51</v>
      </c>
      <c r="K76" s="149">
        <v>852943.19</v>
      </c>
      <c r="L76" s="149">
        <v>138206.03</v>
      </c>
      <c r="M76" s="150"/>
    </row>
    <row r="77" spans="2:13" x14ac:dyDescent="0.25">
      <c r="B77" s="147" t="s">
        <v>633</v>
      </c>
      <c r="C77" s="156" t="s">
        <v>632</v>
      </c>
      <c r="D77" s="148">
        <v>13420412.9</v>
      </c>
      <c r="E77" s="149">
        <v>2179253.39</v>
      </c>
      <c r="F77" s="149">
        <v>175799.3</v>
      </c>
      <c r="G77" s="149">
        <v>6629031.7699999996</v>
      </c>
      <c r="H77" s="149">
        <v>2429772.77</v>
      </c>
      <c r="I77" s="149">
        <v>256625.81</v>
      </c>
      <c r="J77" s="149">
        <v>1528470.47</v>
      </c>
      <c r="K77" s="149">
        <v>22408.799999999999</v>
      </c>
      <c r="L77" s="149">
        <v>199050.59</v>
      </c>
      <c r="M77" s="150"/>
    </row>
    <row r="78" spans="2:13" x14ac:dyDescent="0.25">
      <c r="B78" s="147" t="s">
        <v>631</v>
      </c>
      <c r="C78" s="156" t="s">
        <v>630</v>
      </c>
      <c r="D78" s="148">
        <v>5745164.9799999995</v>
      </c>
      <c r="E78" s="149">
        <v>912962.22</v>
      </c>
      <c r="F78" s="149">
        <v>53348.88</v>
      </c>
      <c r="G78" s="149">
        <v>2998645.48</v>
      </c>
      <c r="H78" s="149">
        <v>939460.76</v>
      </c>
      <c r="I78" s="149">
        <v>4580.33</v>
      </c>
      <c r="J78" s="149">
        <v>820530.58</v>
      </c>
      <c r="K78" s="149">
        <v>15636.73</v>
      </c>
      <c r="L78" s="150"/>
      <c r="M78" s="150"/>
    </row>
    <row r="79" spans="2:13" x14ac:dyDescent="0.25">
      <c r="B79" s="147" t="s">
        <v>629</v>
      </c>
      <c r="C79" s="156" t="s">
        <v>628</v>
      </c>
      <c r="D79" s="148">
        <v>23810354.609999999</v>
      </c>
      <c r="E79" s="149">
        <v>2844067.52</v>
      </c>
      <c r="F79" s="149">
        <v>477525.19</v>
      </c>
      <c r="G79" s="149">
        <v>14275024.18</v>
      </c>
      <c r="H79" s="149">
        <v>3181994.36</v>
      </c>
      <c r="I79" s="149">
        <v>20458.07</v>
      </c>
      <c r="J79" s="149">
        <v>2823901.95</v>
      </c>
      <c r="K79" s="149">
        <v>186519.47</v>
      </c>
      <c r="L79" s="150"/>
      <c r="M79" s="149">
        <v>863.87</v>
      </c>
    </row>
    <row r="80" spans="2:13" x14ac:dyDescent="0.25">
      <c r="B80" s="147" t="s">
        <v>627</v>
      </c>
      <c r="C80" s="156" t="s">
        <v>626</v>
      </c>
      <c r="D80" s="148">
        <v>29732521.82</v>
      </c>
      <c r="E80" s="149">
        <v>2918355.49</v>
      </c>
      <c r="F80" s="149">
        <v>361281.63</v>
      </c>
      <c r="G80" s="149">
        <v>16839896.18</v>
      </c>
      <c r="H80" s="149">
        <v>5556064.71</v>
      </c>
      <c r="I80" s="149">
        <v>24324.61</v>
      </c>
      <c r="J80" s="149">
        <v>3254974.22</v>
      </c>
      <c r="K80" s="149">
        <v>421188.83</v>
      </c>
      <c r="L80" s="149">
        <v>84675.86</v>
      </c>
      <c r="M80" s="149">
        <v>271760.28999999998</v>
      </c>
    </row>
    <row r="81" spans="2:13" x14ac:dyDescent="0.25">
      <c r="B81" s="147" t="s">
        <v>625</v>
      </c>
      <c r="C81" s="156" t="s">
        <v>624</v>
      </c>
      <c r="D81" s="148">
        <v>5888742.3899999997</v>
      </c>
      <c r="E81" s="149">
        <v>36642.730000000003</v>
      </c>
      <c r="F81" s="149">
        <v>51371.89</v>
      </c>
      <c r="G81" s="149">
        <v>2796505.78</v>
      </c>
      <c r="H81" s="149">
        <v>944752</v>
      </c>
      <c r="I81" s="149">
        <v>1526413.36</v>
      </c>
      <c r="J81" s="149">
        <v>532926.63</v>
      </c>
      <c r="K81" s="150"/>
      <c r="L81" s="149">
        <v>130</v>
      </c>
      <c r="M81" s="150"/>
    </row>
    <row r="82" spans="2:13" x14ac:dyDescent="0.25">
      <c r="B82" s="147" t="s">
        <v>623</v>
      </c>
      <c r="C82" s="156" t="s">
        <v>622</v>
      </c>
      <c r="D82" s="148">
        <v>5527085.3300000001</v>
      </c>
      <c r="E82" s="149">
        <v>442858.04</v>
      </c>
      <c r="F82" s="149">
        <v>70070.62</v>
      </c>
      <c r="G82" s="149">
        <v>2914235.67</v>
      </c>
      <c r="H82" s="149">
        <v>1084134.23</v>
      </c>
      <c r="I82" s="149">
        <v>78693.399999999994</v>
      </c>
      <c r="J82" s="149">
        <v>838930.15</v>
      </c>
      <c r="K82" s="149">
        <v>22348.240000000002</v>
      </c>
      <c r="L82" s="149">
        <v>75814.98</v>
      </c>
      <c r="M82" s="150"/>
    </row>
    <row r="83" spans="2:13" x14ac:dyDescent="0.25">
      <c r="B83" s="147" t="s">
        <v>621</v>
      </c>
      <c r="C83" s="156" t="s">
        <v>620</v>
      </c>
      <c r="D83" s="148">
        <v>3665045.1199999996</v>
      </c>
      <c r="E83" s="149">
        <v>597316.29</v>
      </c>
      <c r="F83" s="149">
        <v>164884.56</v>
      </c>
      <c r="G83" s="149">
        <v>1990378.43</v>
      </c>
      <c r="H83" s="149">
        <v>555060.56999999995</v>
      </c>
      <c r="I83" s="149">
        <v>2643.38</v>
      </c>
      <c r="J83" s="149">
        <v>353802.1</v>
      </c>
      <c r="K83" s="150"/>
      <c r="L83" s="149">
        <v>959.79</v>
      </c>
      <c r="M83" s="150"/>
    </row>
    <row r="84" spans="2:13" x14ac:dyDescent="0.25">
      <c r="B84" s="147" t="s">
        <v>619</v>
      </c>
      <c r="C84" s="156" t="s">
        <v>618</v>
      </c>
      <c r="D84" s="148">
        <v>1156687.1499999999</v>
      </c>
      <c r="E84" s="149">
        <v>79368.12</v>
      </c>
      <c r="F84" s="149">
        <v>71499.520000000004</v>
      </c>
      <c r="G84" s="149">
        <v>652848.69999999995</v>
      </c>
      <c r="H84" s="149">
        <v>130440.99</v>
      </c>
      <c r="I84" s="149">
        <v>796.84</v>
      </c>
      <c r="J84" s="149">
        <v>221732.98</v>
      </c>
      <c r="K84" s="150"/>
      <c r="L84" s="150"/>
      <c r="M84" s="150"/>
    </row>
    <row r="85" spans="2:13" x14ac:dyDescent="0.25">
      <c r="B85" s="147" t="s">
        <v>617</v>
      </c>
      <c r="C85" s="156" t="s">
        <v>616</v>
      </c>
      <c r="D85" s="148">
        <v>4419708.37</v>
      </c>
      <c r="E85" s="149">
        <v>874957.82</v>
      </c>
      <c r="F85" s="149">
        <v>103645.2</v>
      </c>
      <c r="G85" s="149">
        <v>2593280.0099999998</v>
      </c>
      <c r="H85" s="149">
        <v>472133.33</v>
      </c>
      <c r="I85" s="149">
        <v>2356.8200000000002</v>
      </c>
      <c r="J85" s="149">
        <v>373335.19</v>
      </c>
      <c r="K85" s="150"/>
      <c r="L85" s="150"/>
      <c r="M85" s="150"/>
    </row>
    <row r="86" spans="2:13" x14ac:dyDescent="0.25">
      <c r="B86" s="147" t="s">
        <v>615</v>
      </c>
      <c r="C86" s="156" t="s">
        <v>614</v>
      </c>
      <c r="D86" s="148">
        <v>11940295.59</v>
      </c>
      <c r="E86" s="149">
        <v>2043109.46</v>
      </c>
      <c r="F86" s="149">
        <v>272481.59999999998</v>
      </c>
      <c r="G86" s="149">
        <v>5511009.6799999997</v>
      </c>
      <c r="H86" s="149">
        <v>1791659.77</v>
      </c>
      <c r="I86" s="149">
        <v>20097.34</v>
      </c>
      <c r="J86" s="149">
        <v>2297091.88</v>
      </c>
      <c r="K86" s="150"/>
      <c r="L86" s="149">
        <v>4845.8599999999997</v>
      </c>
      <c r="M86" s="150"/>
    </row>
    <row r="87" spans="2:13" x14ac:dyDescent="0.25">
      <c r="B87" s="147" t="s">
        <v>613</v>
      </c>
      <c r="C87" s="156" t="s">
        <v>612</v>
      </c>
      <c r="D87" s="148">
        <v>7947387.709999999</v>
      </c>
      <c r="E87" s="149">
        <v>406748.27</v>
      </c>
      <c r="F87" s="149">
        <v>123818.1</v>
      </c>
      <c r="G87" s="149">
        <v>4061107.38</v>
      </c>
      <c r="H87" s="149">
        <v>1372705.8</v>
      </c>
      <c r="I87" s="149">
        <v>214720.16</v>
      </c>
      <c r="J87" s="149">
        <v>1661343.66</v>
      </c>
      <c r="K87" s="150"/>
      <c r="L87" s="149">
        <v>106944.34</v>
      </c>
      <c r="M87" s="150"/>
    </row>
    <row r="88" spans="2:13" x14ac:dyDescent="0.25">
      <c r="B88" s="147" t="s">
        <v>611</v>
      </c>
      <c r="C88" s="156" t="s">
        <v>610</v>
      </c>
      <c r="D88" s="148">
        <v>107403620.63000001</v>
      </c>
      <c r="E88" s="149">
        <v>11597468.09</v>
      </c>
      <c r="F88" s="149">
        <v>1302220.33</v>
      </c>
      <c r="G88" s="149">
        <v>58096346.609999999</v>
      </c>
      <c r="H88" s="149">
        <v>17885614.780000001</v>
      </c>
      <c r="I88" s="149">
        <v>9011115.5800000001</v>
      </c>
      <c r="J88" s="149">
        <v>9279909.0099999998</v>
      </c>
      <c r="K88" s="149">
        <v>112250.26</v>
      </c>
      <c r="L88" s="149">
        <v>118695.97</v>
      </c>
      <c r="M88" s="150"/>
    </row>
    <row r="89" spans="2:13" x14ac:dyDescent="0.25">
      <c r="B89" s="147" t="s">
        <v>609</v>
      </c>
      <c r="C89" s="156" t="s">
        <v>608</v>
      </c>
      <c r="D89" s="148">
        <v>18579099.629999999</v>
      </c>
      <c r="E89" s="149">
        <v>2463901.27</v>
      </c>
      <c r="F89" s="149">
        <v>349001.57</v>
      </c>
      <c r="G89" s="149">
        <v>10412442.77</v>
      </c>
      <c r="H89" s="149">
        <v>3303172.7</v>
      </c>
      <c r="I89" s="149">
        <v>31185</v>
      </c>
      <c r="J89" s="149">
        <v>1467150.8</v>
      </c>
      <c r="K89" s="150"/>
      <c r="L89" s="150"/>
      <c r="M89" s="149">
        <v>552245.52</v>
      </c>
    </row>
    <row r="90" spans="2:13" x14ac:dyDescent="0.25">
      <c r="B90" s="147" t="s">
        <v>607</v>
      </c>
      <c r="C90" s="156" t="s">
        <v>606</v>
      </c>
      <c r="D90" s="148">
        <v>22225487.300000001</v>
      </c>
      <c r="E90" s="149">
        <v>3452900.34</v>
      </c>
      <c r="F90" s="149">
        <v>666265.46</v>
      </c>
      <c r="G90" s="149">
        <v>12479436.83</v>
      </c>
      <c r="H90" s="149">
        <v>3385906.86</v>
      </c>
      <c r="I90" s="150"/>
      <c r="J90" s="149">
        <v>2240327.81</v>
      </c>
      <c r="K90" s="150"/>
      <c r="L90" s="149">
        <v>650</v>
      </c>
      <c r="M90" s="150"/>
    </row>
    <row r="91" spans="2:13" x14ac:dyDescent="0.25">
      <c r="B91" s="147" t="s">
        <v>605</v>
      </c>
      <c r="C91" s="156" t="s">
        <v>604</v>
      </c>
      <c r="D91" s="148">
        <v>1579778.62</v>
      </c>
      <c r="E91" s="149">
        <v>78146.240000000005</v>
      </c>
      <c r="F91" s="149">
        <v>40647.660000000003</v>
      </c>
      <c r="G91" s="149">
        <v>675843.06</v>
      </c>
      <c r="H91" s="149">
        <v>154879.38</v>
      </c>
      <c r="I91" s="149">
        <v>386934.12</v>
      </c>
      <c r="J91" s="149">
        <v>243328.16</v>
      </c>
      <c r="K91" s="150"/>
      <c r="L91" s="150"/>
      <c r="M91" s="150"/>
    </row>
    <row r="92" spans="2:13" x14ac:dyDescent="0.25">
      <c r="B92" s="147" t="s">
        <v>603</v>
      </c>
      <c r="C92" s="156" t="s">
        <v>602</v>
      </c>
      <c r="D92" s="148">
        <v>1987896.1500000001</v>
      </c>
      <c r="E92" s="149">
        <v>299044.09000000003</v>
      </c>
      <c r="F92" s="149">
        <v>30434.59</v>
      </c>
      <c r="G92" s="149">
        <v>876141.3</v>
      </c>
      <c r="H92" s="149">
        <v>435681.79</v>
      </c>
      <c r="I92" s="149">
        <v>14834.28</v>
      </c>
      <c r="J92" s="149">
        <v>325247.96999999997</v>
      </c>
      <c r="K92" s="150"/>
      <c r="L92" s="149">
        <v>6512.13</v>
      </c>
      <c r="M92" s="150"/>
    </row>
    <row r="93" spans="2:13" x14ac:dyDescent="0.25">
      <c r="B93" s="147" t="s">
        <v>601</v>
      </c>
      <c r="C93" s="156" t="s">
        <v>600</v>
      </c>
      <c r="D93" s="148">
        <v>10604009.390000001</v>
      </c>
      <c r="E93" s="149">
        <v>629973.88</v>
      </c>
      <c r="F93" s="149">
        <v>118284.11</v>
      </c>
      <c r="G93" s="149">
        <v>7770818.6900000004</v>
      </c>
      <c r="H93" s="149">
        <v>1342770.31</v>
      </c>
      <c r="I93" s="149">
        <v>42794.02</v>
      </c>
      <c r="J93" s="149">
        <v>635658.16</v>
      </c>
      <c r="K93" s="149">
        <v>25799.759999999998</v>
      </c>
      <c r="L93" s="149">
        <v>37910.46</v>
      </c>
      <c r="M93" s="150"/>
    </row>
    <row r="94" spans="2:13" x14ac:dyDescent="0.25">
      <c r="B94" s="147" t="s">
        <v>599</v>
      </c>
      <c r="C94" s="156" t="s">
        <v>598</v>
      </c>
      <c r="D94" s="148">
        <v>14970354.809999999</v>
      </c>
      <c r="E94" s="149">
        <v>2120593.46</v>
      </c>
      <c r="F94" s="149">
        <v>193009.22</v>
      </c>
      <c r="G94" s="149">
        <v>7647455.54</v>
      </c>
      <c r="H94" s="149">
        <v>2703789.26</v>
      </c>
      <c r="I94" s="149">
        <v>287733.78000000003</v>
      </c>
      <c r="J94" s="149">
        <v>1579044.76</v>
      </c>
      <c r="K94" s="149">
        <v>333857.27</v>
      </c>
      <c r="L94" s="149">
        <v>104871.52</v>
      </c>
      <c r="M94" s="150"/>
    </row>
    <row r="95" spans="2:13" x14ac:dyDescent="0.25">
      <c r="B95" s="147" t="s">
        <v>597</v>
      </c>
      <c r="C95" s="156" t="s">
        <v>596</v>
      </c>
      <c r="D95" s="148">
        <v>22329180.640000001</v>
      </c>
      <c r="E95" s="149">
        <v>3332585.27</v>
      </c>
      <c r="F95" s="149">
        <v>579165.68000000005</v>
      </c>
      <c r="G95" s="149">
        <v>11515942.060000001</v>
      </c>
      <c r="H95" s="149">
        <v>3143925.53</v>
      </c>
      <c r="I95" s="149">
        <v>222292.7</v>
      </c>
      <c r="J95" s="149">
        <v>3195191.78</v>
      </c>
      <c r="K95" s="149">
        <v>166100.23000000001</v>
      </c>
      <c r="L95" s="149">
        <v>14589.2</v>
      </c>
      <c r="M95" s="149">
        <v>159388.19</v>
      </c>
    </row>
    <row r="96" spans="2:13" x14ac:dyDescent="0.25">
      <c r="B96" s="147" t="s">
        <v>595</v>
      </c>
      <c r="C96" s="156" t="s">
        <v>594</v>
      </c>
      <c r="D96" s="148">
        <v>1082609937.0799999</v>
      </c>
      <c r="E96" s="149">
        <v>185094825</v>
      </c>
      <c r="F96" s="149">
        <v>21557877.850000001</v>
      </c>
      <c r="G96" s="149">
        <v>533088624.47000003</v>
      </c>
      <c r="H96" s="149">
        <v>169692878.46000001</v>
      </c>
      <c r="I96" s="149">
        <v>15016.71</v>
      </c>
      <c r="J96" s="149">
        <v>77595283.049999997</v>
      </c>
      <c r="K96" s="149">
        <v>-83137.539999999994</v>
      </c>
      <c r="L96" s="149">
        <v>40502058.780000001</v>
      </c>
      <c r="M96" s="149">
        <v>55146510.299999997</v>
      </c>
    </row>
    <row r="97" spans="2:13" x14ac:dyDescent="0.25">
      <c r="B97" s="147" t="s">
        <v>593</v>
      </c>
      <c r="C97" s="156" t="s">
        <v>592</v>
      </c>
      <c r="D97" s="148">
        <v>392724896.56</v>
      </c>
      <c r="E97" s="149">
        <v>35681508.009999998</v>
      </c>
      <c r="F97" s="149">
        <v>4173806.73</v>
      </c>
      <c r="G97" s="149">
        <v>214753283.25</v>
      </c>
      <c r="H97" s="149">
        <v>75554590.549999997</v>
      </c>
      <c r="I97" s="149">
        <v>6079.03</v>
      </c>
      <c r="J97" s="149">
        <v>52140928.270000003</v>
      </c>
      <c r="K97" s="149">
        <v>688961.91</v>
      </c>
      <c r="L97" s="149">
        <v>5436072.1799999997</v>
      </c>
      <c r="M97" s="149">
        <v>4289666.63</v>
      </c>
    </row>
    <row r="98" spans="2:13" x14ac:dyDescent="0.25">
      <c r="B98" s="147" t="s">
        <v>591</v>
      </c>
      <c r="C98" s="156" t="s">
        <v>590</v>
      </c>
      <c r="D98" s="148">
        <v>74615386.439999998</v>
      </c>
      <c r="E98" s="149">
        <v>10654950.76</v>
      </c>
      <c r="F98" s="149">
        <v>1570250.52</v>
      </c>
      <c r="G98" s="149">
        <v>44070225.93</v>
      </c>
      <c r="H98" s="149">
        <v>13116202.51</v>
      </c>
      <c r="I98" s="149">
        <v>1265.02</v>
      </c>
      <c r="J98" s="149">
        <v>5116161.6399999997</v>
      </c>
      <c r="K98" s="149">
        <v>79437.960000000006</v>
      </c>
      <c r="L98" s="150"/>
      <c r="M98" s="149">
        <v>6892.1</v>
      </c>
    </row>
    <row r="99" spans="2:13" x14ac:dyDescent="0.25">
      <c r="B99" s="147" t="s">
        <v>589</v>
      </c>
      <c r="C99" s="156" t="s">
        <v>588</v>
      </c>
      <c r="D99" s="148">
        <v>70820561.620000005</v>
      </c>
      <c r="E99" s="149">
        <v>11681604.68</v>
      </c>
      <c r="F99" s="149">
        <v>4766545.6900000004</v>
      </c>
      <c r="G99" s="149">
        <v>41443912.909999996</v>
      </c>
      <c r="H99" s="149">
        <v>9702918.8000000007</v>
      </c>
      <c r="I99" s="149">
        <v>1198.51</v>
      </c>
      <c r="J99" s="149">
        <v>2282292.33</v>
      </c>
      <c r="K99" s="150"/>
      <c r="L99" s="149">
        <v>223203.11</v>
      </c>
      <c r="M99" s="149">
        <v>718885.59</v>
      </c>
    </row>
    <row r="100" spans="2:13" x14ac:dyDescent="0.25">
      <c r="B100" s="147" t="s">
        <v>587</v>
      </c>
      <c r="C100" s="156" t="s">
        <v>586</v>
      </c>
      <c r="D100" s="148">
        <v>376284028.19</v>
      </c>
      <c r="E100" s="149">
        <v>52843913.119999997</v>
      </c>
      <c r="F100" s="149">
        <v>3575978.03</v>
      </c>
      <c r="G100" s="149">
        <v>187406277.40000001</v>
      </c>
      <c r="H100" s="149">
        <v>71298073.900000006</v>
      </c>
      <c r="I100" s="149">
        <v>5158.8</v>
      </c>
      <c r="J100" s="149">
        <v>53138469.600000001</v>
      </c>
      <c r="K100" s="149">
        <v>899600.04</v>
      </c>
      <c r="L100" s="149">
        <v>2524900.7799999998</v>
      </c>
      <c r="M100" s="149">
        <v>4591656.5199999996</v>
      </c>
    </row>
    <row r="101" spans="2:13" x14ac:dyDescent="0.25">
      <c r="B101" s="147" t="s">
        <v>585</v>
      </c>
      <c r="C101" s="156" t="s">
        <v>584</v>
      </c>
      <c r="D101" s="148">
        <v>27308528.710000001</v>
      </c>
      <c r="E101" s="149">
        <v>4273878.76</v>
      </c>
      <c r="F101" s="149">
        <v>940286.39</v>
      </c>
      <c r="G101" s="149">
        <v>14669301.5</v>
      </c>
      <c r="H101" s="149">
        <v>4382973.22</v>
      </c>
      <c r="I101" s="149">
        <v>440.74</v>
      </c>
      <c r="J101" s="149">
        <v>1281208.08</v>
      </c>
      <c r="K101" s="150"/>
      <c r="L101" s="149">
        <v>285985.59000000003</v>
      </c>
      <c r="M101" s="149">
        <v>1474454.43</v>
      </c>
    </row>
    <row r="102" spans="2:13" x14ac:dyDescent="0.25">
      <c r="B102" s="147" t="s">
        <v>583</v>
      </c>
      <c r="C102" s="156" t="s">
        <v>582</v>
      </c>
      <c r="D102" s="148">
        <v>293081001.06</v>
      </c>
      <c r="E102" s="149">
        <v>41481906.640000001</v>
      </c>
      <c r="F102" s="149">
        <v>3680288.55</v>
      </c>
      <c r="G102" s="149">
        <v>153935974.25</v>
      </c>
      <c r="H102" s="149">
        <v>53885375.329999998</v>
      </c>
      <c r="I102" s="149">
        <v>4293.54</v>
      </c>
      <c r="J102" s="149">
        <v>35522497.380000003</v>
      </c>
      <c r="K102" s="149">
        <v>871358.62</v>
      </c>
      <c r="L102" s="149">
        <v>1219909.24</v>
      </c>
      <c r="M102" s="149">
        <v>2479397.5099999998</v>
      </c>
    </row>
    <row r="103" spans="2:13" x14ac:dyDescent="0.25">
      <c r="B103" s="147" t="s">
        <v>581</v>
      </c>
      <c r="C103" s="156" t="s">
        <v>580</v>
      </c>
      <c r="D103" s="148">
        <v>2904404.0300000003</v>
      </c>
      <c r="E103" s="149">
        <v>145561.67000000001</v>
      </c>
      <c r="F103" s="149">
        <v>44705.99</v>
      </c>
      <c r="G103" s="149">
        <v>2299600.66</v>
      </c>
      <c r="H103" s="149">
        <v>112556.55</v>
      </c>
      <c r="I103" s="149">
        <v>10.43</v>
      </c>
      <c r="J103" s="149">
        <v>46512.17</v>
      </c>
      <c r="K103" s="150"/>
      <c r="L103" s="149">
        <v>255456.56</v>
      </c>
      <c r="M103" s="150"/>
    </row>
    <row r="104" spans="2:13" x14ac:dyDescent="0.25">
      <c r="B104" s="147" t="s">
        <v>579</v>
      </c>
      <c r="C104" s="156" t="s">
        <v>578</v>
      </c>
      <c r="D104" s="148">
        <v>374862246.38</v>
      </c>
      <c r="E104" s="149">
        <v>58649365.530000001</v>
      </c>
      <c r="F104" s="149">
        <v>17199224.59</v>
      </c>
      <c r="G104" s="149">
        <v>194625496.75</v>
      </c>
      <c r="H104" s="149">
        <v>51551930.789999999</v>
      </c>
      <c r="I104" s="149">
        <v>5498.33</v>
      </c>
      <c r="J104" s="149">
        <v>23240397.390000001</v>
      </c>
      <c r="K104" s="149">
        <v>1596734</v>
      </c>
      <c r="L104" s="149">
        <v>1356719.37</v>
      </c>
      <c r="M104" s="149">
        <v>26636879.629999999</v>
      </c>
    </row>
    <row r="105" spans="2:13" x14ac:dyDescent="0.25">
      <c r="B105" s="147" t="s">
        <v>577</v>
      </c>
      <c r="C105" s="156" t="s">
        <v>576</v>
      </c>
      <c r="D105" s="148">
        <v>59870151.150000006</v>
      </c>
      <c r="E105" s="149">
        <v>8109352.4500000002</v>
      </c>
      <c r="F105" s="149">
        <v>494869.64</v>
      </c>
      <c r="G105" s="149">
        <v>26624650.539999999</v>
      </c>
      <c r="H105" s="149">
        <v>11462017.15</v>
      </c>
      <c r="I105" s="149">
        <v>744.85</v>
      </c>
      <c r="J105" s="149">
        <v>12869766.49</v>
      </c>
      <c r="K105" s="149">
        <v>109684.75</v>
      </c>
      <c r="L105" s="150"/>
      <c r="M105" s="149">
        <v>199065.28</v>
      </c>
    </row>
    <row r="106" spans="2:13" x14ac:dyDescent="0.25">
      <c r="B106" s="147" t="s">
        <v>575</v>
      </c>
      <c r="C106" s="156" t="s">
        <v>574</v>
      </c>
      <c r="D106" s="148">
        <v>51942495.480000004</v>
      </c>
      <c r="E106" s="149">
        <v>8173934.6600000001</v>
      </c>
      <c r="F106" s="149">
        <v>2403893.11</v>
      </c>
      <c r="G106" s="149">
        <v>32311612.859999999</v>
      </c>
      <c r="H106" s="149">
        <v>7129420.9000000004</v>
      </c>
      <c r="I106" s="149">
        <v>910.53</v>
      </c>
      <c r="J106" s="149">
        <v>1920788.42</v>
      </c>
      <c r="K106" s="150"/>
      <c r="L106" s="150"/>
      <c r="M106" s="149">
        <v>1935</v>
      </c>
    </row>
    <row r="107" spans="2:13" x14ac:dyDescent="0.25">
      <c r="B107" s="147" t="s">
        <v>573</v>
      </c>
      <c r="C107" s="156" t="s">
        <v>572</v>
      </c>
      <c r="D107" s="148">
        <v>330443783.19</v>
      </c>
      <c r="E107" s="149">
        <v>43209642.740000002</v>
      </c>
      <c r="F107" s="149">
        <v>3554956.34</v>
      </c>
      <c r="G107" s="149">
        <v>180783769.16</v>
      </c>
      <c r="H107" s="149">
        <v>62167095.119999997</v>
      </c>
      <c r="I107" s="149">
        <v>222376.14</v>
      </c>
      <c r="J107" s="149">
        <v>39369961.93</v>
      </c>
      <c r="K107" s="149">
        <v>659947.19999999995</v>
      </c>
      <c r="L107" s="149">
        <v>437191.22</v>
      </c>
      <c r="M107" s="149">
        <v>38843.339999999997</v>
      </c>
    </row>
    <row r="108" spans="2:13" x14ac:dyDescent="0.25">
      <c r="B108" s="147" t="s">
        <v>571</v>
      </c>
      <c r="C108" s="156" t="s">
        <v>570</v>
      </c>
      <c r="D108" s="148">
        <v>150487384.03999999</v>
      </c>
      <c r="E108" s="149">
        <v>18009341.079999998</v>
      </c>
      <c r="F108" s="149">
        <v>4659026.8899999997</v>
      </c>
      <c r="G108" s="149">
        <v>95578491.959999993</v>
      </c>
      <c r="H108" s="149">
        <v>24716727.640000001</v>
      </c>
      <c r="I108" s="149">
        <v>2620.38</v>
      </c>
      <c r="J108" s="149">
        <v>5215016.9400000004</v>
      </c>
      <c r="K108" s="150"/>
      <c r="L108" s="149">
        <v>354084.83</v>
      </c>
      <c r="M108" s="149">
        <v>1952074.32</v>
      </c>
    </row>
    <row r="109" spans="2:13" x14ac:dyDescent="0.25">
      <c r="B109" s="147" t="s">
        <v>569</v>
      </c>
      <c r="C109" s="156" t="s">
        <v>568</v>
      </c>
      <c r="D109" s="148">
        <v>122017446.65000001</v>
      </c>
      <c r="E109" s="149">
        <v>18739261.73</v>
      </c>
      <c r="F109" s="149">
        <v>3385415.72</v>
      </c>
      <c r="G109" s="149">
        <v>73828870.420000002</v>
      </c>
      <c r="H109" s="149">
        <v>16681974.48</v>
      </c>
      <c r="I109" s="149">
        <v>2059.6</v>
      </c>
      <c r="J109" s="149">
        <v>5250722.3600000003</v>
      </c>
      <c r="K109" s="150"/>
      <c r="L109" s="149">
        <v>296670.01</v>
      </c>
      <c r="M109" s="149">
        <v>3832472.33</v>
      </c>
    </row>
    <row r="110" spans="2:13" x14ac:dyDescent="0.25">
      <c r="B110" s="147" t="s">
        <v>567</v>
      </c>
      <c r="C110" s="156" t="s">
        <v>566</v>
      </c>
      <c r="D110" s="148">
        <v>347425587.88999999</v>
      </c>
      <c r="E110" s="149">
        <v>57342748.579999998</v>
      </c>
      <c r="F110" s="149">
        <v>19245634.579999998</v>
      </c>
      <c r="G110" s="149">
        <v>201667939.58000001</v>
      </c>
      <c r="H110" s="149">
        <v>47103200.619999997</v>
      </c>
      <c r="I110" s="149">
        <v>5637.41</v>
      </c>
      <c r="J110" s="149">
        <v>8751125.8800000008</v>
      </c>
      <c r="K110" s="149">
        <v>38789.379999999997</v>
      </c>
      <c r="L110" s="149">
        <v>1031518.3</v>
      </c>
      <c r="M110" s="149">
        <v>12238993.560000001</v>
      </c>
    </row>
    <row r="111" spans="2:13" x14ac:dyDescent="0.25">
      <c r="B111" s="147" t="s">
        <v>565</v>
      </c>
      <c r="C111" s="156" t="s">
        <v>564</v>
      </c>
      <c r="D111" s="148">
        <v>163225570.25</v>
      </c>
      <c r="E111" s="149">
        <v>25968345.379999999</v>
      </c>
      <c r="F111" s="149">
        <v>6952373.4000000004</v>
      </c>
      <c r="G111" s="149">
        <v>95323957.909999996</v>
      </c>
      <c r="H111" s="149">
        <v>23752067.789999999</v>
      </c>
      <c r="I111" s="149">
        <v>2712.93</v>
      </c>
      <c r="J111" s="149">
        <v>8546015.0500000007</v>
      </c>
      <c r="K111" s="150"/>
      <c r="L111" s="149">
        <v>59373.95</v>
      </c>
      <c r="M111" s="149">
        <v>2620723.84</v>
      </c>
    </row>
    <row r="112" spans="2:13" x14ac:dyDescent="0.25">
      <c r="B112" s="147" t="s">
        <v>563</v>
      </c>
      <c r="C112" s="156" t="s">
        <v>562</v>
      </c>
      <c r="D112" s="148">
        <v>512214632.56999993</v>
      </c>
      <c r="E112" s="149">
        <v>76858449.140000001</v>
      </c>
      <c r="F112" s="149">
        <v>17164384.52</v>
      </c>
      <c r="G112" s="149">
        <v>323987614.94999999</v>
      </c>
      <c r="H112" s="149">
        <v>68968742.560000002</v>
      </c>
      <c r="I112" s="149">
        <v>9086.3700000000008</v>
      </c>
      <c r="J112" s="149">
        <v>15462255.050000001</v>
      </c>
      <c r="K112" s="149">
        <v>168817</v>
      </c>
      <c r="L112" s="149">
        <v>4742.24</v>
      </c>
      <c r="M112" s="149">
        <v>9590540.7400000002</v>
      </c>
    </row>
    <row r="113" spans="2:13" x14ac:dyDescent="0.25">
      <c r="B113" s="147" t="s">
        <v>561</v>
      </c>
      <c r="C113" s="156" t="s">
        <v>560</v>
      </c>
      <c r="D113" s="148">
        <v>492540452.68999994</v>
      </c>
      <c r="E113" s="149">
        <v>74270181.400000006</v>
      </c>
      <c r="F113" s="149">
        <v>4988545.21</v>
      </c>
      <c r="G113" s="149">
        <v>267049475.13</v>
      </c>
      <c r="H113" s="149">
        <v>85110008.370000005</v>
      </c>
      <c r="I113" s="149">
        <v>7327.1</v>
      </c>
      <c r="J113" s="149">
        <v>59423494.619999997</v>
      </c>
      <c r="K113" s="149">
        <v>347275.59</v>
      </c>
      <c r="L113" s="149">
        <v>645433.07999999996</v>
      </c>
      <c r="M113" s="149">
        <v>698712.19</v>
      </c>
    </row>
    <row r="114" spans="2:13" x14ac:dyDescent="0.25">
      <c r="B114" s="147" t="s">
        <v>559</v>
      </c>
      <c r="C114" s="156" t="s">
        <v>558</v>
      </c>
      <c r="D114" s="148">
        <v>401676277.84999996</v>
      </c>
      <c r="E114" s="149">
        <v>61105351.200000003</v>
      </c>
      <c r="F114" s="149">
        <v>13078079.949999999</v>
      </c>
      <c r="G114" s="149">
        <v>235502238.78999999</v>
      </c>
      <c r="H114" s="149">
        <v>62473632.009999998</v>
      </c>
      <c r="I114" s="149">
        <v>1416467.57</v>
      </c>
      <c r="J114" s="149">
        <v>12795415.27</v>
      </c>
      <c r="K114" s="149">
        <v>593812</v>
      </c>
      <c r="L114" s="149">
        <v>1391903.3</v>
      </c>
      <c r="M114" s="149">
        <v>13319377.76</v>
      </c>
    </row>
    <row r="115" spans="2:13" x14ac:dyDescent="0.25">
      <c r="B115" s="147" t="s">
        <v>557</v>
      </c>
      <c r="C115" s="156" t="s">
        <v>556</v>
      </c>
      <c r="D115" s="148">
        <v>5343103.3099999996</v>
      </c>
      <c r="E115" s="150"/>
      <c r="F115" s="149">
        <v>37374.29</v>
      </c>
      <c r="G115" s="149">
        <v>2362940.13</v>
      </c>
      <c r="H115" s="149">
        <v>574680.05000000005</v>
      </c>
      <c r="I115" s="150"/>
      <c r="J115" s="149">
        <v>426587.29</v>
      </c>
      <c r="K115" s="150"/>
      <c r="L115" s="149">
        <v>1941521.55</v>
      </c>
      <c r="M115" s="150"/>
    </row>
    <row r="116" spans="2:13" x14ac:dyDescent="0.25">
      <c r="B116" s="147" t="s">
        <v>555</v>
      </c>
      <c r="C116" s="156" t="s">
        <v>554</v>
      </c>
      <c r="D116" s="148">
        <v>9414143.9299999997</v>
      </c>
      <c r="E116" s="150"/>
      <c r="F116" s="150"/>
      <c r="G116" s="149">
        <v>7408796.2699999996</v>
      </c>
      <c r="H116" s="149">
        <v>1844121.11</v>
      </c>
      <c r="I116" s="150"/>
      <c r="J116" s="149">
        <v>161226.54999999999</v>
      </c>
      <c r="K116" s="150"/>
      <c r="L116" s="150"/>
      <c r="M116" s="150"/>
    </row>
    <row r="117" spans="2:13" x14ac:dyDescent="0.25">
      <c r="B117" s="147" t="s">
        <v>553</v>
      </c>
      <c r="C117" s="156" t="s">
        <v>552</v>
      </c>
      <c r="D117" s="148">
        <v>8876964.1500000004</v>
      </c>
      <c r="E117" s="150"/>
      <c r="F117" s="149">
        <v>26074.74</v>
      </c>
      <c r="G117" s="149">
        <v>4842440.29</v>
      </c>
      <c r="H117" s="149">
        <v>1309017.32</v>
      </c>
      <c r="I117" s="150"/>
      <c r="J117" s="149">
        <v>745808</v>
      </c>
      <c r="K117" s="150"/>
      <c r="L117" s="149">
        <v>1953623.8</v>
      </c>
      <c r="M117" s="150"/>
    </row>
    <row r="118" spans="2:13" x14ac:dyDescent="0.25">
      <c r="B118" s="147" t="s">
        <v>551</v>
      </c>
      <c r="C118" s="156" t="s">
        <v>550</v>
      </c>
      <c r="D118" s="148">
        <v>5734007.6899999995</v>
      </c>
      <c r="E118" s="150"/>
      <c r="F118" s="149">
        <v>843714.17</v>
      </c>
      <c r="G118" s="149">
        <v>3305739.63</v>
      </c>
      <c r="H118" s="149">
        <v>1036487.02</v>
      </c>
      <c r="I118" s="150"/>
      <c r="J118" s="149">
        <v>546721.81999999995</v>
      </c>
      <c r="K118" s="150"/>
      <c r="L118" s="149">
        <v>1345.05</v>
      </c>
      <c r="M118" s="150"/>
    </row>
    <row r="119" spans="2:13" x14ac:dyDescent="0.25">
      <c r="B119" s="147" t="s">
        <v>549</v>
      </c>
      <c r="C119" s="156" t="s">
        <v>548</v>
      </c>
      <c r="D119" s="148">
        <v>5980966.8900000006</v>
      </c>
      <c r="E119" s="150"/>
      <c r="F119" s="149">
        <v>48987.73</v>
      </c>
      <c r="G119" s="149">
        <v>2682595.8199999998</v>
      </c>
      <c r="H119" s="149">
        <v>470533.47</v>
      </c>
      <c r="I119" s="150"/>
      <c r="J119" s="149">
        <v>1015497.78</v>
      </c>
      <c r="K119" s="150"/>
      <c r="L119" s="149">
        <v>1763352.09</v>
      </c>
      <c r="M119" s="150"/>
    </row>
    <row r="120" spans="2:13" x14ac:dyDescent="0.25">
      <c r="B120" s="147" t="s">
        <v>547</v>
      </c>
      <c r="C120" s="156" t="s">
        <v>546</v>
      </c>
      <c r="D120" s="148">
        <v>10520727.92</v>
      </c>
      <c r="E120" s="150"/>
      <c r="F120" s="149">
        <v>51758.77</v>
      </c>
      <c r="G120" s="149">
        <v>7986363.8399999999</v>
      </c>
      <c r="H120" s="149">
        <v>1468863.06</v>
      </c>
      <c r="I120" s="150"/>
      <c r="J120" s="149">
        <v>1013742.25</v>
      </c>
      <c r="K120" s="150"/>
      <c r="L120" s="150"/>
      <c r="M120" s="150"/>
    </row>
    <row r="121" spans="2:13" x14ac:dyDescent="0.25">
      <c r="B121" s="147" t="s">
        <v>545</v>
      </c>
      <c r="C121" s="156" t="s">
        <v>544</v>
      </c>
      <c r="D121" s="148">
        <v>6211069.3899999997</v>
      </c>
      <c r="E121" s="150"/>
      <c r="F121" s="149">
        <v>133688.88</v>
      </c>
      <c r="G121" s="149">
        <v>4746611.26</v>
      </c>
      <c r="H121" s="149">
        <v>561952.18999999994</v>
      </c>
      <c r="I121" s="150"/>
      <c r="J121" s="149">
        <v>768817.06</v>
      </c>
      <c r="K121" s="150"/>
      <c r="L121" s="150"/>
      <c r="M121" s="150"/>
    </row>
    <row r="122" spans="2:13" x14ac:dyDescent="0.25">
      <c r="B122" s="147" t="s">
        <v>543</v>
      </c>
      <c r="C122" s="156" t="s">
        <v>542</v>
      </c>
      <c r="D122" s="148">
        <v>4001267.8600000003</v>
      </c>
      <c r="E122" s="150"/>
      <c r="F122" s="149">
        <v>84763.68</v>
      </c>
      <c r="G122" s="149">
        <v>2042429.96</v>
      </c>
      <c r="H122" s="149">
        <v>351699.37</v>
      </c>
      <c r="I122" s="150"/>
      <c r="J122" s="149">
        <v>871837.26</v>
      </c>
      <c r="K122" s="150"/>
      <c r="L122" s="149">
        <v>650537.59</v>
      </c>
      <c r="M122" s="150"/>
    </row>
    <row r="123" spans="2:13" x14ac:dyDescent="0.25">
      <c r="B123" s="147" t="s">
        <v>541</v>
      </c>
      <c r="C123" s="156" t="s">
        <v>540</v>
      </c>
      <c r="D123" s="148">
        <v>93619005.839999989</v>
      </c>
      <c r="E123" s="149">
        <v>13676232.220000001</v>
      </c>
      <c r="F123" s="149">
        <v>1202308.08</v>
      </c>
      <c r="G123" s="149">
        <v>48897736.939999998</v>
      </c>
      <c r="H123" s="149">
        <v>17146735.449999999</v>
      </c>
      <c r="I123" s="149">
        <v>283711</v>
      </c>
      <c r="J123" s="149">
        <v>12233711.35</v>
      </c>
      <c r="K123" s="149">
        <v>18980</v>
      </c>
      <c r="L123" s="149">
        <v>158363.54999999999</v>
      </c>
      <c r="M123" s="149">
        <v>1227.25</v>
      </c>
    </row>
    <row r="124" spans="2:13" x14ac:dyDescent="0.25">
      <c r="B124" s="147" t="s">
        <v>539</v>
      </c>
      <c r="C124" s="156" t="s">
        <v>538</v>
      </c>
      <c r="D124" s="148">
        <v>61817385.280000001</v>
      </c>
      <c r="E124" s="149">
        <v>10154336.67</v>
      </c>
      <c r="F124" s="149">
        <v>2760591.57</v>
      </c>
      <c r="G124" s="149">
        <v>36831254.049999997</v>
      </c>
      <c r="H124" s="149">
        <v>8738064.6799999997</v>
      </c>
      <c r="I124" s="150"/>
      <c r="J124" s="149">
        <v>2671679.85</v>
      </c>
      <c r="K124" s="150"/>
      <c r="L124" s="149">
        <v>1214.7</v>
      </c>
      <c r="M124" s="149">
        <v>660243.76</v>
      </c>
    </row>
    <row r="125" spans="2:13" x14ac:dyDescent="0.25">
      <c r="B125" s="147" t="s">
        <v>537</v>
      </c>
      <c r="C125" s="156" t="s">
        <v>536</v>
      </c>
      <c r="D125" s="148">
        <v>97637602.409999996</v>
      </c>
      <c r="E125" s="149">
        <v>15156603.970000001</v>
      </c>
      <c r="F125" s="149">
        <v>1799405.94</v>
      </c>
      <c r="G125" s="149">
        <v>55634715.420000002</v>
      </c>
      <c r="H125" s="149">
        <v>15348671.75</v>
      </c>
      <c r="I125" s="149">
        <v>2202048.62</v>
      </c>
      <c r="J125" s="149">
        <v>7092670.1500000004</v>
      </c>
      <c r="K125" s="149">
        <v>35643.46</v>
      </c>
      <c r="L125" s="149">
        <v>600</v>
      </c>
      <c r="M125" s="149">
        <v>367243.1</v>
      </c>
    </row>
    <row r="126" spans="2:13" x14ac:dyDescent="0.25">
      <c r="B126" s="147" t="s">
        <v>535</v>
      </c>
      <c r="C126" s="156" t="s">
        <v>534</v>
      </c>
      <c r="D126" s="148">
        <v>192221796.41999999</v>
      </c>
      <c r="E126" s="149">
        <v>18069224.739999998</v>
      </c>
      <c r="F126" s="149">
        <v>2807486.73</v>
      </c>
      <c r="G126" s="149">
        <v>116626259.69</v>
      </c>
      <c r="H126" s="149">
        <v>32793591.670000002</v>
      </c>
      <c r="I126" s="149">
        <v>6789324.0999999996</v>
      </c>
      <c r="J126" s="149">
        <v>14043870.130000001</v>
      </c>
      <c r="K126" s="149">
        <v>155677.01</v>
      </c>
      <c r="L126" s="150"/>
      <c r="M126" s="149">
        <v>936362.35</v>
      </c>
    </row>
    <row r="127" spans="2:13" x14ac:dyDescent="0.25">
      <c r="B127" s="147" t="s">
        <v>533</v>
      </c>
      <c r="C127" s="156" t="s">
        <v>532</v>
      </c>
      <c r="D127" s="148">
        <v>169543019.09</v>
      </c>
      <c r="E127" s="149">
        <v>28270238.190000001</v>
      </c>
      <c r="F127" s="149">
        <v>3078675.85</v>
      </c>
      <c r="G127" s="149">
        <v>95335227.540000007</v>
      </c>
      <c r="H127" s="149">
        <v>27868960.989999998</v>
      </c>
      <c r="I127" s="149">
        <v>299140</v>
      </c>
      <c r="J127" s="149">
        <v>14601808.890000001</v>
      </c>
      <c r="K127" s="150"/>
      <c r="L127" s="150"/>
      <c r="M127" s="149">
        <v>88967.63</v>
      </c>
    </row>
    <row r="128" spans="2:13" x14ac:dyDescent="0.25">
      <c r="B128" s="147" t="s">
        <v>531</v>
      </c>
      <c r="C128" s="156" t="s">
        <v>530</v>
      </c>
      <c r="D128" s="148">
        <v>7364549.2699999996</v>
      </c>
      <c r="E128" s="150"/>
      <c r="F128" s="149">
        <v>24741.47</v>
      </c>
      <c r="G128" s="149">
        <v>5619730.7999999998</v>
      </c>
      <c r="H128" s="149">
        <v>927782.36</v>
      </c>
      <c r="I128" s="150"/>
      <c r="J128" s="149">
        <v>792294.64</v>
      </c>
      <c r="K128" s="150"/>
      <c r="L128" s="150"/>
      <c r="M128" s="150"/>
    </row>
    <row r="129" spans="2:13" x14ac:dyDescent="0.25">
      <c r="B129" s="147" t="s">
        <v>529</v>
      </c>
      <c r="C129" s="156" t="s">
        <v>528</v>
      </c>
      <c r="D129" s="148">
        <v>3272479.67</v>
      </c>
      <c r="E129" s="150"/>
      <c r="F129" s="150"/>
      <c r="G129" s="149">
        <v>2520097.19</v>
      </c>
      <c r="H129" s="149">
        <v>248544.65</v>
      </c>
      <c r="I129" s="149">
        <v>239540</v>
      </c>
      <c r="J129" s="149">
        <v>264297.83</v>
      </c>
      <c r="K129" s="150"/>
      <c r="L129" s="150"/>
      <c r="M129" s="150"/>
    </row>
    <row r="130" spans="2:13" x14ac:dyDescent="0.25">
      <c r="B130" s="147" t="s">
        <v>527</v>
      </c>
      <c r="C130" s="156" t="s">
        <v>526</v>
      </c>
      <c r="D130" s="148">
        <v>656925.24</v>
      </c>
      <c r="E130" s="149">
        <v>110690.53</v>
      </c>
      <c r="F130" s="149">
        <v>19922.830000000002</v>
      </c>
      <c r="G130" s="149">
        <v>460647.53</v>
      </c>
      <c r="H130" s="149">
        <v>61741.55</v>
      </c>
      <c r="I130" s="149">
        <v>2147.89</v>
      </c>
      <c r="J130" s="149">
        <v>1774.91</v>
      </c>
      <c r="K130" s="150"/>
      <c r="L130" s="150"/>
      <c r="M130" s="150"/>
    </row>
    <row r="131" spans="2:13" x14ac:dyDescent="0.25">
      <c r="B131" s="147" t="s">
        <v>525</v>
      </c>
      <c r="C131" s="156" t="s">
        <v>524</v>
      </c>
      <c r="D131" s="148">
        <v>2900997.59</v>
      </c>
      <c r="E131" s="149">
        <v>270371.19</v>
      </c>
      <c r="F131" s="149">
        <v>30248.02</v>
      </c>
      <c r="G131" s="149">
        <v>2056615.91</v>
      </c>
      <c r="H131" s="149">
        <v>361478.79</v>
      </c>
      <c r="I131" s="149">
        <v>6061.3</v>
      </c>
      <c r="J131" s="149">
        <v>166222.38</v>
      </c>
      <c r="K131" s="150"/>
      <c r="L131" s="149">
        <v>10000</v>
      </c>
      <c r="M131" s="150"/>
    </row>
    <row r="132" spans="2:13" x14ac:dyDescent="0.25">
      <c r="B132" s="147" t="s">
        <v>523</v>
      </c>
      <c r="C132" s="156" t="s">
        <v>522</v>
      </c>
      <c r="D132" s="148">
        <v>6001363.0800000001</v>
      </c>
      <c r="E132" s="149">
        <v>959833.15</v>
      </c>
      <c r="F132" s="149">
        <v>189638.27</v>
      </c>
      <c r="G132" s="149">
        <v>3527105.37</v>
      </c>
      <c r="H132" s="149">
        <v>682326.09</v>
      </c>
      <c r="I132" s="149">
        <v>12737.47</v>
      </c>
      <c r="J132" s="149">
        <v>629722.73</v>
      </c>
      <c r="K132" s="150"/>
      <c r="L132" s="150"/>
      <c r="M132" s="150"/>
    </row>
    <row r="133" spans="2:13" x14ac:dyDescent="0.25">
      <c r="B133" s="147" t="s">
        <v>521</v>
      </c>
      <c r="C133" s="156" t="s">
        <v>520</v>
      </c>
      <c r="D133" s="148">
        <v>53027823.700000003</v>
      </c>
      <c r="E133" s="149">
        <v>7749855.2800000003</v>
      </c>
      <c r="F133" s="149">
        <v>771025.7</v>
      </c>
      <c r="G133" s="149">
        <v>30002534.190000001</v>
      </c>
      <c r="H133" s="149">
        <v>8294215.4699999997</v>
      </c>
      <c r="I133" s="149">
        <v>159353.34</v>
      </c>
      <c r="J133" s="149">
        <v>5225256.26</v>
      </c>
      <c r="K133" s="149">
        <v>66964.31</v>
      </c>
      <c r="L133" s="150"/>
      <c r="M133" s="149">
        <v>758619.15</v>
      </c>
    </row>
    <row r="134" spans="2:13" x14ac:dyDescent="0.25">
      <c r="B134" s="147" t="s">
        <v>519</v>
      </c>
      <c r="C134" s="156" t="s">
        <v>518</v>
      </c>
      <c r="D134" s="148">
        <v>10459230.109999999</v>
      </c>
      <c r="E134" s="149">
        <v>1764667.36</v>
      </c>
      <c r="F134" s="149">
        <v>161164.44</v>
      </c>
      <c r="G134" s="149">
        <v>5612573.9400000004</v>
      </c>
      <c r="H134" s="149">
        <v>1722392.19</v>
      </c>
      <c r="I134" s="149">
        <v>128550.61</v>
      </c>
      <c r="J134" s="149">
        <v>1069881.57</v>
      </c>
      <c r="K134" s="150"/>
      <c r="L134" s="150"/>
      <c r="M134" s="150"/>
    </row>
    <row r="135" spans="2:13" x14ac:dyDescent="0.25">
      <c r="B135" s="147" t="s">
        <v>517</v>
      </c>
      <c r="C135" s="156" t="s">
        <v>516</v>
      </c>
      <c r="D135" s="148">
        <v>15210745.450000001</v>
      </c>
      <c r="E135" s="149">
        <v>2579159.56</v>
      </c>
      <c r="F135" s="149">
        <v>202877.16</v>
      </c>
      <c r="G135" s="149">
        <v>8575256.25</v>
      </c>
      <c r="H135" s="149">
        <v>2619062.85</v>
      </c>
      <c r="I135" s="149">
        <v>114575</v>
      </c>
      <c r="J135" s="149">
        <v>1119814.6299999999</v>
      </c>
      <c r="K135" s="150"/>
      <c r="L135" s="150"/>
      <c r="M135" s="150"/>
    </row>
    <row r="136" spans="2:13" x14ac:dyDescent="0.25">
      <c r="B136" s="147" t="s">
        <v>515</v>
      </c>
      <c r="C136" s="156" t="s">
        <v>514</v>
      </c>
      <c r="D136" s="148">
        <v>2669500.81</v>
      </c>
      <c r="E136" s="149">
        <v>75179.03</v>
      </c>
      <c r="F136" s="149">
        <v>15945.62</v>
      </c>
      <c r="G136" s="149">
        <v>2059363.45</v>
      </c>
      <c r="H136" s="149">
        <v>215712.16</v>
      </c>
      <c r="I136" s="149">
        <v>459.56</v>
      </c>
      <c r="J136" s="149">
        <v>229582.07999999999</v>
      </c>
      <c r="K136" s="150"/>
      <c r="L136" s="149">
        <v>73143.91</v>
      </c>
      <c r="M136" s="149">
        <v>115</v>
      </c>
    </row>
    <row r="137" spans="2:13" x14ac:dyDescent="0.25">
      <c r="B137" s="147" t="s">
        <v>513</v>
      </c>
      <c r="C137" s="156" t="s">
        <v>512</v>
      </c>
      <c r="D137" s="148">
        <v>2938979.1399999997</v>
      </c>
      <c r="E137" s="149">
        <v>339645.32</v>
      </c>
      <c r="F137" s="149">
        <v>69899.259999999995</v>
      </c>
      <c r="G137" s="149">
        <v>2126996.92</v>
      </c>
      <c r="H137" s="149">
        <v>380316.22</v>
      </c>
      <c r="I137" s="149">
        <v>783.51</v>
      </c>
      <c r="J137" s="149">
        <v>15364.64</v>
      </c>
      <c r="K137" s="150"/>
      <c r="L137" s="149">
        <v>5973.27</v>
      </c>
      <c r="M137" s="150"/>
    </row>
    <row r="138" spans="2:13" x14ac:dyDescent="0.25">
      <c r="B138" s="147" t="s">
        <v>511</v>
      </c>
      <c r="C138" s="156" t="s">
        <v>510</v>
      </c>
      <c r="D138" s="148">
        <v>1868571.6099999999</v>
      </c>
      <c r="E138" s="149">
        <v>301477.5</v>
      </c>
      <c r="F138" s="149">
        <v>44052.27</v>
      </c>
      <c r="G138" s="149">
        <v>1044160.72</v>
      </c>
      <c r="H138" s="149">
        <v>256014.9</v>
      </c>
      <c r="I138" s="149">
        <v>730.78</v>
      </c>
      <c r="J138" s="149">
        <v>204569.11</v>
      </c>
      <c r="K138" s="150"/>
      <c r="L138" s="149">
        <v>17566.330000000002</v>
      </c>
      <c r="M138" s="150"/>
    </row>
    <row r="139" spans="2:13" x14ac:dyDescent="0.25">
      <c r="B139" s="147" t="s">
        <v>509</v>
      </c>
      <c r="C139" s="156" t="s">
        <v>508</v>
      </c>
      <c r="D139" s="148">
        <v>4196362.82</v>
      </c>
      <c r="E139" s="149">
        <v>567459.06000000006</v>
      </c>
      <c r="F139" s="149">
        <v>132020.79</v>
      </c>
      <c r="G139" s="149">
        <v>2725746.27</v>
      </c>
      <c r="H139" s="149">
        <v>342013.8</v>
      </c>
      <c r="I139" s="149">
        <v>1462.46</v>
      </c>
      <c r="J139" s="149">
        <v>393577.54</v>
      </c>
      <c r="K139" s="150"/>
      <c r="L139" s="149">
        <v>34082.9</v>
      </c>
      <c r="M139" s="150"/>
    </row>
    <row r="140" spans="2:13" x14ac:dyDescent="0.25">
      <c r="B140" s="147" t="s">
        <v>507</v>
      </c>
      <c r="C140" s="156" t="s">
        <v>506</v>
      </c>
      <c r="D140" s="148">
        <v>2587913.6100000003</v>
      </c>
      <c r="E140" s="149">
        <v>106221.68</v>
      </c>
      <c r="F140" s="149">
        <v>32113.08</v>
      </c>
      <c r="G140" s="149">
        <v>2087774.54</v>
      </c>
      <c r="H140" s="149">
        <v>207360.9</v>
      </c>
      <c r="I140" s="149">
        <v>15907.89</v>
      </c>
      <c r="J140" s="149">
        <v>134032.57</v>
      </c>
      <c r="K140" s="150"/>
      <c r="L140" s="149">
        <v>4502.95</v>
      </c>
      <c r="M140" s="150"/>
    </row>
    <row r="141" spans="2:13" x14ac:dyDescent="0.25">
      <c r="B141" s="147" t="s">
        <v>505</v>
      </c>
      <c r="C141" s="156" t="s">
        <v>504</v>
      </c>
      <c r="D141" s="148">
        <v>2999087.37</v>
      </c>
      <c r="E141" s="149">
        <v>106696.3</v>
      </c>
      <c r="F141" s="149">
        <v>78198.58</v>
      </c>
      <c r="G141" s="149">
        <v>2225140.1</v>
      </c>
      <c r="H141" s="149">
        <v>376613.73</v>
      </c>
      <c r="I141" s="149">
        <v>761.29</v>
      </c>
      <c r="J141" s="149">
        <v>195847.97</v>
      </c>
      <c r="K141" s="150"/>
      <c r="L141" s="149">
        <v>1604.4</v>
      </c>
      <c r="M141" s="149">
        <v>14225</v>
      </c>
    </row>
    <row r="142" spans="2:13" x14ac:dyDescent="0.25">
      <c r="B142" s="147" t="s">
        <v>503</v>
      </c>
      <c r="C142" s="156" t="s">
        <v>502</v>
      </c>
      <c r="D142" s="148">
        <v>799918.01000000013</v>
      </c>
      <c r="E142" s="149">
        <v>60698.93</v>
      </c>
      <c r="F142" s="149">
        <v>12648.01</v>
      </c>
      <c r="G142" s="149">
        <v>333095.81</v>
      </c>
      <c r="H142" s="149">
        <v>158143.6</v>
      </c>
      <c r="I142" s="149">
        <v>188.34</v>
      </c>
      <c r="J142" s="149">
        <v>235143.32</v>
      </c>
      <c r="K142" s="150"/>
      <c r="L142" s="150"/>
      <c r="M142" s="150"/>
    </row>
    <row r="143" spans="2:13" x14ac:dyDescent="0.25">
      <c r="B143" s="147" t="s">
        <v>501</v>
      </c>
      <c r="C143" s="156" t="s">
        <v>500</v>
      </c>
      <c r="D143" s="148">
        <v>40460020.990000002</v>
      </c>
      <c r="E143" s="149">
        <v>2509457.9900000002</v>
      </c>
      <c r="F143" s="149">
        <v>181028.76</v>
      </c>
      <c r="G143" s="149">
        <v>29527487.5</v>
      </c>
      <c r="H143" s="149">
        <v>5510757.2199999997</v>
      </c>
      <c r="I143" s="149">
        <v>6575.35</v>
      </c>
      <c r="J143" s="149">
        <v>1948076.97</v>
      </c>
      <c r="K143" s="149">
        <v>31945.5</v>
      </c>
      <c r="L143" s="149">
        <v>744691.7</v>
      </c>
      <c r="M143" s="150"/>
    </row>
    <row r="144" spans="2:13" x14ac:dyDescent="0.25">
      <c r="B144" s="147" t="s">
        <v>499</v>
      </c>
      <c r="C144" s="156" t="s">
        <v>498</v>
      </c>
      <c r="D144" s="148">
        <v>21049748.430000003</v>
      </c>
      <c r="E144" s="149">
        <v>3432592.87</v>
      </c>
      <c r="F144" s="149">
        <v>487497.07</v>
      </c>
      <c r="G144" s="149">
        <v>10209505.32</v>
      </c>
      <c r="H144" s="149">
        <v>3643999.9</v>
      </c>
      <c r="I144" s="149">
        <v>8226.4500000000007</v>
      </c>
      <c r="J144" s="149">
        <v>3049358.4</v>
      </c>
      <c r="K144" s="149">
        <v>817.59</v>
      </c>
      <c r="L144" s="149">
        <v>112152.93</v>
      </c>
      <c r="M144" s="149">
        <v>105597.9</v>
      </c>
    </row>
    <row r="145" spans="2:13" x14ac:dyDescent="0.25">
      <c r="B145" s="147" t="s">
        <v>497</v>
      </c>
      <c r="C145" s="156" t="s">
        <v>496</v>
      </c>
      <c r="D145" s="148">
        <v>5341812.67</v>
      </c>
      <c r="E145" s="149">
        <v>680226.1</v>
      </c>
      <c r="F145" s="149">
        <v>70279.399999999994</v>
      </c>
      <c r="G145" s="149">
        <v>2872383.29</v>
      </c>
      <c r="H145" s="149">
        <v>786162.19</v>
      </c>
      <c r="I145" s="149">
        <v>1523.57</v>
      </c>
      <c r="J145" s="149">
        <v>899444.89</v>
      </c>
      <c r="K145" s="150"/>
      <c r="L145" s="149">
        <v>6173.23</v>
      </c>
      <c r="M145" s="149">
        <v>25620</v>
      </c>
    </row>
    <row r="146" spans="2:13" x14ac:dyDescent="0.25">
      <c r="B146" s="147" t="s">
        <v>495</v>
      </c>
      <c r="C146" s="156" t="s">
        <v>494</v>
      </c>
      <c r="D146" s="148">
        <v>12225182.819999998</v>
      </c>
      <c r="E146" s="149">
        <v>961751.93</v>
      </c>
      <c r="F146" s="149">
        <v>145397.76000000001</v>
      </c>
      <c r="G146" s="149">
        <v>7957088.0099999998</v>
      </c>
      <c r="H146" s="149">
        <v>1814565.91</v>
      </c>
      <c r="I146" s="149">
        <v>46840.45</v>
      </c>
      <c r="J146" s="149">
        <v>1203236.07</v>
      </c>
      <c r="K146" s="149">
        <v>39619.46</v>
      </c>
      <c r="L146" s="149">
        <v>15122.11</v>
      </c>
      <c r="M146" s="149">
        <v>41561.120000000003</v>
      </c>
    </row>
    <row r="147" spans="2:13" x14ac:dyDescent="0.25">
      <c r="B147" s="147" t="s">
        <v>493</v>
      </c>
      <c r="C147" s="156" t="s">
        <v>492</v>
      </c>
      <c r="D147" s="148">
        <v>1245038.3600000001</v>
      </c>
      <c r="E147" s="149">
        <v>190808.55</v>
      </c>
      <c r="F147" s="149">
        <v>19207.41</v>
      </c>
      <c r="G147" s="149">
        <v>601057.62</v>
      </c>
      <c r="H147" s="149">
        <v>134011.28</v>
      </c>
      <c r="I147" s="149">
        <v>3182.59</v>
      </c>
      <c r="J147" s="149">
        <v>296770.90999999997</v>
      </c>
      <c r="K147" s="150"/>
      <c r="L147" s="150"/>
      <c r="M147" s="150"/>
    </row>
    <row r="148" spans="2:13" x14ac:dyDescent="0.25">
      <c r="B148" s="147" t="s">
        <v>491</v>
      </c>
      <c r="C148" s="156" t="s">
        <v>490</v>
      </c>
      <c r="D148" s="148">
        <v>10374090.74</v>
      </c>
      <c r="E148" s="149">
        <v>889321.09</v>
      </c>
      <c r="F148" s="149">
        <v>241815.69</v>
      </c>
      <c r="G148" s="149">
        <v>6065108.9699999997</v>
      </c>
      <c r="H148" s="149">
        <v>1940757.42</v>
      </c>
      <c r="I148" s="149">
        <v>34992.230000000003</v>
      </c>
      <c r="J148" s="149">
        <v>1202095.3400000001</v>
      </c>
      <c r="K148" s="150"/>
      <c r="L148" s="150"/>
      <c r="M148" s="150"/>
    </row>
    <row r="149" spans="2:13" x14ac:dyDescent="0.25">
      <c r="B149" s="147" t="s">
        <v>489</v>
      </c>
      <c r="C149" s="156" t="s">
        <v>488</v>
      </c>
      <c r="D149" s="148">
        <v>8216828.3300000001</v>
      </c>
      <c r="E149" s="149">
        <v>995172.09</v>
      </c>
      <c r="F149" s="149">
        <v>85565.53</v>
      </c>
      <c r="G149" s="149">
        <v>5008096.5</v>
      </c>
      <c r="H149" s="149">
        <v>1225510.5</v>
      </c>
      <c r="I149" s="149">
        <v>24351.58</v>
      </c>
      <c r="J149" s="149">
        <v>707415.54</v>
      </c>
      <c r="K149" s="149">
        <v>170716.59</v>
      </c>
      <c r="L149" s="150"/>
      <c r="M149" s="150"/>
    </row>
    <row r="150" spans="2:13" x14ac:dyDescent="0.25">
      <c r="B150" s="147" t="s">
        <v>487</v>
      </c>
      <c r="C150" s="156" t="s">
        <v>486</v>
      </c>
      <c r="D150" s="148">
        <v>10540521.689999999</v>
      </c>
      <c r="E150" s="149">
        <v>1047038.59</v>
      </c>
      <c r="F150" s="149">
        <v>315919.58</v>
      </c>
      <c r="G150" s="149">
        <v>6508457.4800000004</v>
      </c>
      <c r="H150" s="149">
        <v>1408739.1</v>
      </c>
      <c r="I150" s="149">
        <v>37354.54</v>
      </c>
      <c r="J150" s="149">
        <v>1193258.6000000001</v>
      </c>
      <c r="K150" s="149">
        <v>27972.48</v>
      </c>
      <c r="L150" s="149">
        <v>1781.32</v>
      </c>
      <c r="M150" s="150"/>
    </row>
    <row r="151" spans="2:13" x14ac:dyDescent="0.25">
      <c r="B151" s="147" t="s">
        <v>485</v>
      </c>
      <c r="C151" s="156" t="s">
        <v>484</v>
      </c>
      <c r="D151" s="148">
        <v>15093819.18</v>
      </c>
      <c r="E151" s="149">
        <v>815888.85</v>
      </c>
      <c r="F151" s="149">
        <v>142840.53</v>
      </c>
      <c r="G151" s="149">
        <v>8128415.0499999998</v>
      </c>
      <c r="H151" s="149">
        <v>2811091.63</v>
      </c>
      <c r="I151" s="149">
        <v>47422.32</v>
      </c>
      <c r="J151" s="149">
        <v>2976914.43</v>
      </c>
      <c r="K151" s="149">
        <v>7740</v>
      </c>
      <c r="L151" s="149">
        <v>163506.37</v>
      </c>
      <c r="M151" s="150"/>
    </row>
    <row r="152" spans="2:13" x14ac:dyDescent="0.25">
      <c r="B152" s="147" t="s">
        <v>483</v>
      </c>
      <c r="C152" s="156" t="s">
        <v>482</v>
      </c>
      <c r="D152" s="148">
        <v>1933736.84</v>
      </c>
      <c r="E152" s="149">
        <v>247536</v>
      </c>
      <c r="F152" s="149">
        <v>48374.23</v>
      </c>
      <c r="G152" s="149">
        <v>804030.26</v>
      </c>
      <c r="H152" s="149">
        <v>438760.99</v>
      </c>
      <c r="I152" s="149">
        <v>4508.46</v>
      </c>
      <c r="J152" s="149">
        <v>390526.9</v>
      </c>
      <c r="K152" s="150"/>
      <c r="L152" s="150"/>
      <c r="M152" s="150"/>
    </row>
    <row r="153" spans="2:13" x14ac:dyDescent="0.25">
      <c r="B153" s="147" t="s">
        <v>481</v>
      </c>
      <c r="C153" s="156" t="s">
        <v>480</v>
      </c>
      <c r="D153" s="148">
        <v>13938333.4</v>
      </c>
      <c r="E153" s="149">
        <v>1104999.92</v>
      </c>
      <c r="F153" s="149">
        <v>140548.79999999999</v>
      </c>
      <c r="G153" s="149">
        <v>8209815.3700000001</v>
      </c>
      <c r="H153" s="149">
        <v>2463822.9</v>
      </c>
      <c r="I153" s="149">
        <v>48503.199999999997</v>
      </c>
      <c r="J153" s="149">
        <v>1272910.3799999999</v>
      </c>
      <c r="K153" s="149">
        <v>651538.76</v>
      </c>
      <c r="L153" s="149">
        <v>13238.1</v>
      </c>
      <c r="M153" s="149">
        <v>32955.97</v>
      </c>
    </row>
    <row r="154" spans="2:13" x14ac:dyDescent="0.25">
      <c r="B154" s="147" t="s">
        <v>479</v>
      </c>
      <c r="C154" s="156" t="s">
        <v>478</v>
      </c>
      <c r="D154" s="148">
        <v>13479255.6</v>
      </c>
      <c r="E154" s="149">
        <v>1108323.67</v>
      </c>
      <c r="F154" s="149">
        <v>184028.69</v>
      </c>
      <c r="G154" s="149">
        <v>7993128.8799999999</v>
      </c>
      <c r="H154" s="149">
        <v>2735463.99</v>
      </c>
      <c r="I154" s="149">
        <v>49120.5</v>
      </c>
      <c r="J154" s="149">
        <v>1298390.3600000001</v>
      </c>
      <c r="K154" s="149">
        <v>110799.51</v>
      </c>
      <c r="L154" s="150"/>
      <c r="M154" s="150"/>
    </row>
    <row r="155" spans="2:13" x14ac:dyDescent="0.25">
      <c r="B155" s="147" t="s">
        <v>477</v>
      </c>
      <c r="C155" s="156" t="s">
        <v>476</v>
      </c>
      <c r="D155" s="148">
        <v>5403876.2299999995</v>
      </c>
      <c r="E155" s="149">
        <v>337936.26</v>
      </c>
      <c r="F155" s="149">
        <v>131881.29999999999</v>
      </c>
      <c r="G155" s="149">
        <v>3723109.4</v>
      </c>
      <c r="H155" s="149">
        <v>748033.88</v>
      </c>
      <c r="I155" s="149">
        <v>15592.87</v>
      </c>
      <c r="J155" s="149">
        <v>446961.52</v>
      </c>
      <c r="K155" s="150"/>
      <c r="L155" s="150"/>
      <c r="M155" s="149">
        <v>361</v>
      </c>
    </row>
    <row r="156" spans="2:13" x14ac:dyDescent="0.25">
      <c r="B156" s="147" t="s">
        <v>475</v>
      </c>
      <c r="C156" s="156" t="s">
        <v>474</v>
      </c>
      <c r="D156" s="148">
        <v>51762637.549999997</v>
      </c>
      <c r="E156" s="149">
        <v>5524895.4100000001</v>
      </c>
      <c r="F156" s="149">
        <v>448855</v>
      </c>
      <c r="G156" s="149">
        <v>28196725.199999999</v>
      </c>
      <c r="H156" s="149">
        <v>10594126.66</v>
      </c>
      <c r="I156" s="149">
        <v>166002.45000000001</v>
      </c>
      <c r="J156" s="149">
        <v>5280309.16</v>
      </c>
      <c r="K156" s="149">
        <v>494237.33</v>
      </c>
      <c r="L156" s="149">
        <v>1057486.3400000001</v>
      </c>
      <c r="M156" s="150"/>
    </row>
    <row r="157" spans="2:13" x14ac:dyDescent="0.25">
      <c r="B157" s="147" t="s">
        <v>473</v>
      </c>
      <c r="C157" s="156" t="s">
        <v>472</v>
      </c>
      <c r="D157" s="148">
        <v>7863167.2199999988</v>
      </c>
      <c r="E157" s="149">
        <v>921945.13</v>
      </c>
      <c r="F157" s="149">
        <v>230715.06</v>
      </c>
      <c r="G157" s="149">
        <v>3970511.03</v>
      </c>
      <c r="H157" s="149">
        <v>1340592.92</v>
      </c>
      <c r="I157" s="149">
        <v>20273.07</v>
      </c>
      <c r="J157" s="149">
        <v>1305532.7</v>
      </c>
      <c r="K157" s="149">
        <v>1356</v>
      </c>
      <c r="L157" s="149">
        <v>72241.31</v>
      </c>
      <c r="M157" s="150"/>
    </row>
    <row r="158" spans="2:13" x14ac:dyDescent="0.25">
      <c r="B158" s="147" t="s">
        <v>471</v>
      </c>
      <c r="C158" s="156" t="s">
        <v>470</v>
      </c>
      <c r="D158" s="148">
        <v>61246220.609999999</v>
      </c>
      <c r="E158" s="149">
        <v>4510262.2699999996</v>
      </c>
      <c r="F158" s="149">
        <v>807293.09</v>
      </c>
      <c r="G158" s="149">
        <v>32863072.300000001</v>
      </c>
      <c r="H158" s="149">
        <v>11624400.189999999</v>
      </c>
      <c r="I158" s="149">
        <v>200683.03</v>
      </c>
      <c r="J158" s="149">
        <v>10342606.869999999</v>
      </c>
      <c r="K158" s="149">
        <v>761471.36</v>
      </c>
      <c r="L158" s="149">
        <v>136431.5</v>
      </c>
      <c r="M158" s="150"/>
    </row>
    <row r="159" spans="2:13" x14ac:dyDescent="0.25">
      <c r="B159" s="147" t="s">
        <v>469</v>
      </c>
      <c r="C159" s="156" t="s">
        <v>468</v>
      </c>
      <c r="D159" s="148">
        <v>2654589.8800000004</v>
      </c>
      <c r="E159" s="149">
        <v>187085.55</v>
      </c>
      <c r="F159" s="149">
        <v>45655.47</v>
      </c>
      <c r="G159" s="149">
        <v>1874073.8</v>
      </c>
      <c r="H159" s="149">
        <v>291254.81</v>
      </c>
      <c r="I159" s="150"/>
      <c r="J159" s="149">
        <v>256520.25</v>
      </c>
      <c r="K159" s="150"/>
      <c r="L159" s="150"/>
      <c r="M159" s="150"/>
    </row>
    <row r="160" spans="2:13" x14ac:dyDescent="0.25">
      <c r="B160" s="147" t="s">
        <v>467</v>
      </c>
      <c r="C160" s="156" t="s">
        <v>466</v>
      </c>
      <c r="D160" s="148">
        <v>12669634.890000001</v>
      </c>
      <c r="E160" s="149">
        <v>1322738.79</v>
      </c>
      <c r="F160" s="149">
        <v>316530.88</v>
      </c>
      <c r="G160" s="149">
        <v>7306327.2300000004</v>
      </c>
      <c r="H160" s="149">
        <v>2278623.81</v>
      </c>
      <c r="I160" s="150"/>
      <c r="J160" s="149">
        <v>1439146.18</v>
      </c>
      <c r="K160" s="150"/>
      <c r="L160" s="149">
        <v>6268</v>
      </c>
      <c r="M160" s="150"/>
    </row>
    <row r="161" spans="2:13" x14ac:dyDescent="0.25">
      <c r="B161" s="147" t="s">
        <v>465</v>
      </c>
      <c r="C161" s="156" t="s">
        <v>464</v>
      </c>
      <c r="D161" s="148">
        <v>3025880.33</v>
      </c>
      <c r="E161" s="149">
        <v>56738.81</v>
      </c>
      <c r="F161" s="149">
        <v>197202.5</v>
      </c>
      <c r="G161" s="149">
        <v>2264009.5699999998</v>
      </c>
      <c r="H161" s="149">
        <v>353682.15</v>
      </c>
      <c r="I161" s="150"/>
      <c r="J161" s="149">
        <v>147416.57</v>
      </c>
      <c r="K161" s="149">
        <v>6830.73</v>
      </c>
      <c r="L161" s="150"/>
      <c r="M161" s="150"/>
    </row>
    <row r="162" spans="2:13" x14ac:dyDescent="0.25">
      <c r="B162" s="147" t="s">
        <v>463</v>
      </c>
      <c r="C162" s="156" t="s">
        <v>462</v>
      </c>
      <c r="D162" s="148">
        <v>3489605.99</v>
      </c>
      <c r="E162" s="149">
        <v>249889.16</v>
      </c>
      <c r="F162" s="149">
        <v>71785.34</v>
      </c>
      <c r="G162" s="149">
        <v>2099678.91</v>
      </c>
      <c r="H162" s="149">
        <v>753396.75</v>
      </c>
      <c r="I162" s="150"/>
      <c r="J162" s="149">
        <v>225542.55</v>
      </c>
      <c r="K162" s="149">
        <v>74262.240000000005</v>
      </c>
      <c r="L162" s="149">
        <v>15051.04</v>
      </c>
      <c r="M162" s="150"/>
    </row>
    <row r="163" spans="2:13" x14ac:dyDescent="0.25">
      <c r="B163" s="147" t="s">
        <v>461</v>
      </c>
      <c r="C163" s="156" t="s">
        <v>460</v>
      </c>
      <c r="D163" s="148">
        <v>4891164.5600000005</v>
      </c>
      <c r="E163" s="149">
        <v>545702.36</v>
      </c>
      <c r="F163" s="149">
        <v>119487.49</v>
      </c>
      <c r="G163" s="149">
        <v>3027201.39</v>
      </c>
      <c r="H163" s="149">
        <v>770181.34</v>
      </c>
      <c r="I163" s="150"/>
      <c r="J163" s="149">
        <v>411646.78</v>
      </c>
      <c r="K163" s="150"/>
      <c r="L163" s="149">
        <v>16945.2</v>
      </c>
      <c r="M163" s="150"/>
    </row>
    <row r="164" spans="2:13" x14ac:dyDescent="0.25">
      <c r="B164" s="147" t="s">
        <v>459</v>
      </c>
      <c r="C164" s="156" t="s">
        <v>458</v>
      </c>
      <c r="D164" s="148">
        <v>4402749.1399999997</v>
      </c>
      <c r="E164" s="149">
        <v>473921.76</v>
      </c>
      <c r="F164" s="149">
        <v>54803.67</v>
      </c>
      <c r="G164" s="149">
        <v>2859837.2</v>
      </c>
      <c r="H164" s="149">
        <v>379891.32</v>
      </c>
      <c r="I164" s="149">
        <v>137487.26</v>
      </c>
      <c r="J164" s="149">
        <v>413534.4</v>
      </c>
      <c r="K164" s="149">
        <v>68222.490000000005</v>
      </c>
      <c r="L164" s="149">
        <v>15051.04</v>
      </c>
      <c r="M164" s="150"/>
    </row>
    <row r="165" spans="2:13" x14ac:dyDescent="0.25">
      <c r="B165" s="147" t="s">
        <v>457</v>
      </c>
      <c r="C165" s="156" t="s">
        <v>456</v>
      </c>
      <c r="D165" s="148">
        <v>3975897.19</v>
      </c>
      <c r="E165" s="149">
        <v>365770.45</v>
      </c>
      <c r="F165" s="149">
        <v>26694.07</v>
      </c>
      <c r="G165" s="149">
        <v>2491857.79</v>
      </c>
      <c r="H165" s="149">
        <v>591945.67000000004</v>
      </c>
      <c r="I165" s="150"/>
      <c r="J165" s="149">
        <v>480441.78</v>
      </c>
      <c r="K165" s="150"/>
      <c r="L165" s="149">
        <v>19187.43</v>
      </c>
      <c r="M165" s="150"/>
    </row>
    <row r="166" spans="2:13" x14ac:dyDescent="0.25">
      <c r="B166" s="147" t="s">
        <v>455</v>
      </c>
      <c r="C166" s="156" t="s">
        <v>454</v>
      </c>
      <c r="D166" s="148">
        <v>11412300.050000001</v>
      </c>
      <c r="E166" s="149">
        <v>767854.97</v>
      </c>
      <c r="F166" s="149">
        <v>411707.67</v>
      </c>
      <c r="G166" s="149">
        <v>6515793.9000000004</v>
      </c>
      <c r="H166" s="149">
        <v>1682536.53</v>
      </c>
      <c r="I166" s="150"/>
      <c r="J166" s="149">
        <v>2034406.98</v>
      </c>
      <c r="K166" s="150"/>
      <c r="L166" s="150"/>
      <c r="M166" s="150"/>
    </row>
    <row r="167" spans="2:13" x14ac:dyDescent="0.25">
      <c r="B167" s="147" t="s">
        <v>453</v>
      </c>
      <c r="C167" s="156" t="s">
        <v>452</v>
      </c>
      <c r="D167" s="148">
        <v>4066297.9499999997</v>
      </c>
      <c r="E167" s="149">
        <v>623908.14</v>
      </c>
      <c r="F167" s="149">
        <v>58301.26</v>
      </c>
      <c r="G167" s="149">
        <v>1879128.32</v>
      </c>
      <c r="H167" s="149">
        <v>489577.18</v>
      </c>
      <c r="I167" s="149">
        <v>5199.18</v>
      </c>
      <c r="J167" s="149">
        <v>1010183.87</v>
      </c>
      <c r="K167" s="150"/>
      <c r="L167" s="150"/>
      <c r="M167" s="150"/>
    </row>
    <row r="168" spans="2:13" x14ac:dyDescent="0.25">
      <c r="B168" s="147" t="s">
        <v>451</v>
      </c>
      <c r="C168" s="156" t="s">
        <v>450</v>
      </c>
      <c r="D168" s="148">
        <v>4326914.78</v>
      </c>
      <c r="E168" s="149">
        <v>752345.87</v>
      </c>
      <c r="F168" s="149">
        <v>69416.639999999999</v>
      </c>
      <c r="G168" s="149">
        <v>2196494.36</v>
      </c>
      <c r="H168" s="149">
        <v>629711.75</v>
      </c>
      <c r="I168" s="149">
        <v>6046.49</v>
      </c>
      <c r="J168" s="149">
        <v>672899.67</v>
      </c>
      <c r="K168" s="150"/>
      <c r="L168" s="150"/>
      <c r="M168" s="150"/>
    </row>
    <row r="169" spans="2:13" x14ac:dyDescent="0.25">
      <c r="B169" s="147" t="s">
        <v>449</v>
      </c>
      <c r="C169" s="156" t="s">
        <v>448</v>
      </c>
      <c r="D169" s="148">
        <v>80984646.13000001</v>
      </c>
      <c r="E169" s="149">
        <v>5500235</v>
      </c>
      <c r="F169" s="149">
        <v>205887.62</v>
      </c>
      <c r="G169" s="149">
        <v>44273055.240000002</v>
      </c>
      <c r="H169" s="149">
        <v>15255377.35</v>
      </c>
      <c r="I169" s="149">
        <v>113694.06</v>
      </c>
      <c r="J169" s="149">
        <v>14452582.32</v>
      </c>
      <c r="K169" s="149">
        <v>1183436.53</v>
      </c>
      <c r="L169" s="149">
        <v>378.01</v>
      </c>
      <c r="M169" s="150"/>
    </row>
    <row r="170" spans="2:13" x14ac:dyDescent="0.25">
      <c r="B170" s="147" t="s">
        <v>447</v>
      </c>
      <c r="C170" s="156" t="s">
        <v>446</v>
      </c>
      <c r="D170" s="148">
        <v>17252887.779999997</v>
      </c>
      <c r="E170" s="149">
        <v>579582.64</v>
      </c>
      <c r="F170" s="149">
        <v>347416.93</v>
      </c>
      <c r="G170" s="149">
        <v>13031069.109999999</v>
      </c>
      <c r="H170" s="149">
        <v>1842405.2</v>
      </c>
      <c r="I170" s="149">
        <v>18584.2</v>
      </c>
      <c r="J170" s="149">
        <v>1432393.16</v>
      </c>
      <c r="K170" s="150"/>
      <c r="L170" s="149">
        <v>1436.54</v>
      </c>
      <c r="M170" s="150"/>
    </row>
    <row r="171" spans="2:13" x14ac:dyDescent="0.25">
      <c r="B171" s="147" t="s">
        <v>445</v>
      </c>
      <c r="C171" s="156" t="s">
        <v>444</v>
      </c>
      <c r="D171" s="148">
        <v>14547703.079999998</v>
      </c>
      <c r="E171" s="149">
        <v>2740463.17</v>
      </c>
      <c r="F171" s="149">
        <v>150349.44</v>
      </c>
      <c r="G171" s="149">
        <v>7017491.6799999997</v>
      </c>
      <c r="H171" s="149">
        <v>2526032.9500000002</v>
      </c>
      <c r="I171" s="149">
        <v>18633.68</v>
      </c>
      <c r="J171" s="149">
        <v>2094232.16</v>
      </c>
      <c r="K171" s="150"/>
      <c r="L171" s="150"/>
      <c r="M171" s="149">
        <v>500</v>
      </c>
    </row>
    <row r="172" spans="2:13" x14ac:dyDescent="0.25">
      <c r="B172" s="147" t="s">
        <v>443</v>
      </c>
      <c r="C172" s="156" t="s">
        <v>442</v>
      </c>
      <c r="D172" s="148">
        <v>41226527.359999999</v>
      </c>
      <c r="E172" s="149">
        <v>3802293.12</v>
      </c>
      <c r="F172" s="149">
        <v>401885.6</v>
      </c>
      <c r="G172" s="149">
        <v>22548024.379999999</v>
      </c>
      <c r="H172" s="149">
        <v>8185169.2400000002</v>
      </c>
      <c r="I172" s="149">
        <v>133994.21</v>
      </c>
      <c r="J172" s="149">
        <v>5601079.9000000004</v>
      </c>
      <c r="K172" s="149">
        <v>192193.22</v>
      </c>
      <c r="L172" s="150"/>
      <c r="M172" s="149">
        <v>361887.69</v>
      </c>
    </row>
    <row r="173" spans="2:13" x14ac:dyDescent="0.25">
      <c r="B173" s="147" t="s">
        <v>441</v>
      </c>
      <c r="C173" s="156" t="s">
        <v>440</v>
      </c>
      <c r="D173" s="148">
        <v>7481490.6099999994</v>
      </c>
      <c r="E173" s="149">
        <v>1288072.81</v>
      </c>
      <c r="F173" s="149">
        <v>64150.239999999998</v>
      </c>
      <c r="G173" s="149">
        <v>3387094.75</v>
      </c>
      <c r="H173" s="149">
        <v>1279604.43</v>
      </c>
      <c r="I173" s="149">
        <v>690668.05</v>
      </c>
      <c r="J173" s="149">
        <v>668704.18999999994</v>
      </c>
      <c r="K173" s="150"/>
      <c r="L173" s="149">
        <v>103196.14</v>
      </c>
      <c r="M173" s="150"/>
    </row>
    <row r="174" spans="2:13" x14ac:dyDescent="0.25">
      <c r="B174" s="147" t="s">
        <v>439</v>
      </c>
      <c r="C174" s="156" t="s">
        <v>438</v>
      </c>
      <c r="D174" s="148">
        <v>5531066.9699999997</v>
      </c>
      <c r="E174" s="149">
        <v>35567.93</v>
      </c>
      <c r="F174" s="149">
        <v>278743.71000000002</v>
      </c>
      <c r="G174" s="149">
        <v>1584139.11</v>
      </c>
      <c r="H174" s="149">
        <v>513205.61</v>
      </c>
      <c r="I174" s="149">
        <v>2142438.33</v>
      </c>
      <c r="J174" s="149">
        <v>952989.28</v>
      </c>
      <c r="K174" s="150"/>
      <c r="L174" s="149">
        <v>23983</v>
      </c>
      <c r="M174" s="150"/>
    </row>
    <row r="175" spans="2:13" x14ac:dyDescent="0.25">
      <c r="B175" s="147" t="s">
        <v>437</v>
      </c>
      <c r="C175" s="156" t="s">
        <v>436</v>
      </c>
      <c r="D175" s="148">
        <v>88495390.429999992</v>
      </c>
      <c r="E175" s="149">
        <v>1190103.8</v>
      </c>
      <c r="F175" s="149">
        <v>1135549.1100000001</v>
      </c>
      <c r="G175" s="149">
        <v>67532806.569999993</v>
      </c>
      <c r="H175" s="149">
        <v>14071623</v>
      </c>
      <c r="I175" s="149">
        <v>389364.52</v>
      </c>
      <c r="J175" s="149">
        <v>4069478.48</v>
      </c>
      <c r="K175" s="150"/>
      <c r="L175" s="149">
        <v>17066</v>
      </c>
      <c r="M175" s="149">
        <v>89398.95</v>
      </c>
    </row>
    <row r="176" spans="2:13" x14ac:dyDescent="0.25">
      <c r="B176" s="147" t="s">
        <v>435</v>
      </c>
      <c r="C176" s="156" t="s">
        <v>434</v>
      </c>
      <c r="D176" s="148">
        <v>19073293.270000003</v>
      </c>
      <c r="E176" s="149">
        <v>693448.55</v>
      </c>
      <c r="F176" s="149">
        <v>243957.28</v>
      </c>
      <c r="G176" s="149">
        <v>11447277.140000001</v>
      </c>
      <c r="H176" s="149">
        <v>3674264.46</v>
      </c>
      <c r="I176" s="149">
        <v>286665.3</v>
      </c>
      <c r="J176" s="149">
        <v>2639142.59</v>
      </c>
      <c r="K176" s="150"/>
      <c r="L176" s="149">
        <v>57486.6</v>
      </c>
      <c r="M176" s="149">
        <v>31051.35</v>
      </c>
    </row>
    <row r="177" spans="2:13" x14ac:dyDescent="0.25">
      <c r="B177" s="147" t="s">
        <v>433</v>
      </c>
      <c r="C177" s="156" t="s">
        <v>432</v>
      </c>
      <c r="D177" s="148">
        <v>18177669.449999999</v>
      </c>
      <c r="E177" s="149">
        <v>1283423.7</v>
      </c>
      <c r="F177" s="149">
        <v>384066.15</v>
      </c>
      <c r="G177" s="149">
        <v>10111561.09</v>
      </c>
      <c r="H177" s="149">
        <v>3018766.5</v>
      </c>
      <c r="I177" s="149">
        <v>110799.65</v>
      </c>
      <c r="J177" s="149">
        <v>3256380.75</v>
      </c>
      <c r="K177" s="150"/>
      <c r="L177" s="150"/>
      <c r="M177" s="149">
        <v>12671.61</v>
      </c>
    </row>
    <row r="178" spans="2:13" x14ac:dyDescent="0.25">
      <c r="B178" s="147" t="s">
        <v>431</v>
      </c>
      <c r="C178" s="156" t="s">
        <v>430</v>
      </c>
      <c r="D178" s="148">
        <v>5851954.3000000007</v>
      </c>
      <c r="E178" s="149">
        <v>600342.93999999994</v>
      </c>
      <c r="F178" s="149">
        <v>50649.64</v>
      </c>
      <c r="G178" s="149">
        <v>3553330.75</v>
      </c>
      <c r="H178" s="149">
        <v>926027.28</v>
      </c>
      <c r="I178" s="149">
        <v>29435.41</v>
      </c>
      <c r="J178" s="149">
        <v>672878.28</v>
      </c>
      <c r="K178" s="150"/>
      <c r="L178" s="149">
        <v>19290</v>
      </c>
      <c r="M178" s="150"/>
    </row>
    <row r="179" spans="2:13" x14ac:dyDescent="0.25">
      <c r="B179" s="147" t="s">
        <v>429</v>
      </c>
      <c r="C179" s="156" t="s">
        <v>428</v>
      </c>
      <c r="D179" s="148">
        <v>13830060.02</v>
      </c>
      <c r="E179" s="149">
        <v>2021047.46</v>
      </c>
      <c r="F179" s="149">
        <v>1350353.44</v>
      </c>
      <c r="G179" s="149">
        <v>7287488.1699999999</v>
      </c>
      <c r="H179" s="149">
        <v>1847803.91</v>
      </c>
      <c r="I179" s="149">
        <v>83091.16</v>
      </c>
      <c r="J179" s="149">
        <v>883707.3</v>
      </c>
      <c r="K179" s="150"/>
      <c r="L179" s="149">
        <v>232209</v>
      </c>
      <c r="M179" s="149">
        <v>124359.58</v>
      </c>
    </row>
    <row r="180" spans="2:13" x14ac:dyDescent="0.25">
      <c r="B180" s="147" t="s">
        <v>427</v>
      </c>
      <c r="C180" s="156" t="s">
        <v>426</v>
      </c>
      <c r="D180" s="148">
        <v>20575533.5</v>
      </c>
      <c r="E180" s="149">
        <v>1000602.15</v>
      </c>
      <c r="F180" s="149">
        <v>314501.68</v>
      </c>
      <c r="G180" s="149">
        <v>11547659.35</v>
      </c>
      <c r="H180" s="149">
        <v>3786113.88</v>
      </c>
      <c r="I180" s="149">
        <v>124605.86</v>
      </c>
      <c r="J180" s="149">
        <v>3405362.83</v>
      </c>
      <c r="K180" s="150"/>
      <c r="L180" s="149">
        <v>106621.72</v>
      </c>
      <c r="M180" s="149">
        <v>290066.03000000003</v>
      </c>
    </row>
    <row r="181" spans="2:13" x14ac:dyDescent="0.25">
      <c r="B181" s="147" t="s">
        <v>425</v>
      </c>
      <c r="C181" s="156" t="s">
        <v>424</v>
      </c>
      <c r="D181" s="148">
        <v>10382162.189999999</v>
      </c>
      <c r="E181" s="149">
        <v>1223043.3600000001</v>
      </c>
      <c r="F181" s="149">
        <v>205542.53</v>
      </c>
      <c r="G181" s="149">
        <v>5368396.67</v>
      </c>
      <c r="H181" s="149">
        <v>1347212.91</v>
      </c>
      <c r="I181" s="149">
        <v>57051.27</v>
      </c>
      <c r="J181" s="149">
        <v>2057909.9</v>
      </c>
      <c r="K181" s="150"/>
      <c r="L181" s="149">
        <v>123005.55</v>
      </c>
      <c r="M181" s="150"/>
    </row>
    <row r="182" spans="2:13" x14ac:dyDescent="0.25">
      <c r="B182" s="147" t="s">
        <v>423</v>
      </c>
      <c r="C182" s="156" t="s">
        <v>422</v>
      </c>
      <c r="D182" s="148">
        <v>20000060.139999997</v>
      </c>
      <c r="E182" s="149">
        <v>2883240.31</v>
      </c>
      <c r="F182" s="149">
        <v>367264.89</v>
      </c>
      <c r="G182" s="149">
        <v>9606131.7699999996</v>
      </c>
      <c r="H182" s="149">
        <v>4033443.86</v>
      </c>
      <c r="I182" s="150"/>
      <c r="J182" s="149">
        <v>2518537.02</v>
      </c>
      <c r="K182" s="150"/>
      <c r="L182" s="149">
        <v>214153.93</v>
      </c>
      <c r="M182" s="149">
        <v>377288.36</v>
      </c>
    </row>
    <row r="183" spans="2:13" x14ac:dyDescent="0.25">
      <c r="B183" s="147" t="s">
        <v>421</v>
      </c>
      <c r="C183" s="156" t="s">
        <v>420</v>
      </c>
      <c r="D183" s="148">
        <v>9507232.3400000017</v>
      </c>
      <c r="E183" s="149">
        <v>621637.5</v>
      </c>
      <c r="F183" s="149">
        <v>140773.88</v>
      </c>
      <c r="G183" s="149">
        <v>5404819.5499999998</v>
      </c>
      <c r="H183" s="149">
        <v>1974250.8</v>
      </c>
      <c r="I183" s="150"/>
      <c r="J183" s="149">
        <v>1367017.84</v>
      </c>
      <c r="K183" s="149">
        <v>32700.34</v>
      </c>
      <c r="L183" s="149">
        <v>-33967.57</v>
      </c>
      <c r="M183" s="150"/>
    </row>
    <row r="184" spans="2:13" x14ac:dyDescent="0.25">
      <c r="B184" s="147" t="s">
        <v>419</v>
      </c>
      <c r="C184" s="156" t="s">
        <v>418</v>
      </c>
      <c r="D184" s="148">
        <v>12419626.85</v>
      </c>
      <c r="E184" s="149">
        <v>530258.72</v>
      </c>
      <c r="F184" s="149">
        <v>416020.44</v>
      </c>
      <c r="G184" s="149">
        <v>6245560.0899999999</v>
      </c>
      <c r="H184" s="149">
        <v>3407540.84</v>
      </c>
      <c r="I184" s="150"/>
      <c r="J184" s="149">
        <v>1523543.4</v>
      </c>
      <c r="K184" s="150"/>
      <c r="L184" s="149">
        <v>245592.36</v>
      </c>
      <c r="M184" s="149">
        <v>51111</v>
      </c>
    </row>
    <row r="185" spans="2:13" x14ac:dyDescent="0.25">
      <c r="B185" s="147" t="s">
        <v>417</v>
      </c>
      <c r="C185" s="156" t="s">
        <v>416</v>
      </c>
      <c r="D185" s="148">
        <v>7165022.2300000004</v>
      </c>
      <c r="E185" s="149">
        <v>580449.9</v>
      </c>
      <c r="F185" s="149">
        <v>159553.03</v>
      </c>
      <c r="G185" s="149">
        <v>3790191.51</v>
      </c>
      <c r="H185" s="149">
        <v>1735608.83</v>
      </c>
      <c r="I185" s="149">
        <v>27305.25</v>
      </c>
      <c r="J185" s="149">
        <v>808506.85</v>
      </c>
      <c r="K185" s="149">
        <v>774.62</v>
      </c>
      <c r="L185" s="149">
        <v>58006.99</v>
      </c>
      <c r="M185" s="149">
        <v>4625.25</v>
      </c>
    </row>
    <row r="186" spans="2:13" x14ac:dyDescent="0.25">
      <c r="B186" s="147" t="s">
        <v>415</v>
      </c>
      <c r="C186" s="156" t="s">
        <v>414</v>
      </c>
      <c r="D186" s="148">
        <v>7252908.0600000005</v>
      </c>
      <c r="E186" s="149">
        <v>539395.77</v>
      </c>
      <c r="F186" s="149">
        <v>186049.23</v>
      </c>
      <c r="G186" s="149">
        <v>4167523.63</v>
      </c>
      <c r="H186" s="149">
        <v>1095408.8600000001</v>
      </c>
      <c r="I186" s="150"/>
      <c r="J186" s="149">
        <v>1204244.4099999999</v>
      </c>
      <c r="K186" s="150"/>
      <c r="L186" s="149">
        <v>60286.16</v>
      </c>
      <c r="M186" s="150"/>
    </row>
    <row r="187" spans="2:13" x14ac:dyDescent="0.25">
      <c r="B187" s="147" t="s">
        <v>413</v>
      </c>
      <c r="C187" s="156" t="s">
        <v>412</v>
      </c>
      <c r="D187" s="148">
        <v>2758787.2199999997</v>
      </c>
      <c r="E187" s="150"/>
      <c r="F187" s="149">
        <v>22937.03</v>
      </c>
      <c r="G187" s="149">
        <v>2060071.56</v>
      </c>
      <c r="H187" s="149">
        <v>528898.55000000005</v>
      </c>
      <c r="I187" s="150"/>
      <c r="J187" s="149">
        <v>142962.04999999999</v>
      </c>
      <c r="K187" s="150"/>
      <c r="L187" s="149">
        <v>3918.03</v>
      </c>
      <c r="M187" s="150"/>
    </row>
    <row r="188" spans="2:13" x14ac:dyDescent="0.25">
      <c r="B188" s="147" t="s">
        <v>411</v>
      </c>
      <c r="C188" s="156" t="s">
        <v>410</v>
      </c>
      <c r="D188" s="148">
        <v>19441863.940000001</v>
      </c>
      <c r="E188" s="149">
        <v>1629081.41</v>
      </c>
      <c r="F188" s="149">
        <v>198719.73</v>
      </c>
      <c r="G188" s="149">
        <v>10368835.07</v>
      </c>
      <c r="H188" s="149">
        <v>3474062.36</v>
      </c>
      <c r="I188" s="149">
        <v>192522.65</v>
      </c>
      <c r="J188" s="149">
        <v>3550020.57</v>
      </c>
      <c r="K188" s="150"/>
      <c r="L188" s="149">
        <v>28622.15</v>
      </c>
      <c r="M188" s="150"/>
    </row>
    <row r="189" spans="2:13" x14ac:dyDescent="0.25">
      <c r="B189" s="147" t="s">
        <v>409</v>
      </c>
      <c r="C189" s="156" t="s">
        <v>408</v>
      </c>
      <c r="D189" s="148">
        <v>7434768.6900000004</v>
      </c>
      <c r="E189" s="149">
        <v>492126.35</v>
      </c>
      <c r="F189" s="149">
        <v>486365.86</v>
      </c>
      <c r="G189" s="149">
        <v>4119578.74</v>
      </c>
      <c r="H189" s="149">
        <v>967422.26</v>
      </c>
      <c r="I189" s="149">
        <v>411594.66</v>
      </c>
      <c r="J189" s="149">
        <v>934224.78</v>
      </c>
      <c r="K189" s="149">
        <v>915.04</v>
      </c>
      <c r="L189" s="149">
        <v>4841</v>
      </c>
      <c r="M189" s="149">
        <v>17700</v>
      </c>
    </row>
    <row r="190" spans="2:13" x14ac:dyDescent="0.25">
      <c r="B190" s="147" t="s">
        <v>407</v>
      </c>
      <c r="C190" s="156" t="s">
        <v>406</v>
      </c>
      <c r="D190" s="148">
        <v>6128259.1099999994</v>
      </c>
      <c r="E190" s="149">
        <v>707973.49</v>
      </c>
      <c r="F190" s="149">
        <v>106331.18</v>
      </c>
      <c r="G190" s="149">
        <v>3373989.29</v>
      </c>
      <c r="H190" s="149">
        <v>936550.73</v>
      </c>
      <c r="I190" s="149">
        <v>46753.81</v>
      </c>
      <c r="J190" s="149">
        <v>901518.11</v>
      </c>
      <c r="K190" s="150"/>
      <c r="L190" s="149">
        <v>55142.5</v>
      </c>
      <c r="M190" s="150"/>
    </row>
    <row r="191" spans="2:13" x14ac:dyDescent="0.25">
      <c r="B191" s="147" t="s">
        <v>405</v>
      </c>
      <c r="C191" s="156" t="s">
        <v>404</v>
      </c>
      <c r="D191" s="148">
        <v>51704876.200000003</v>
      </c>
      <c r="E191" s="149">
        <v>6760580.0300000003</v>
      </c>
      <c r="F191" s="149">
        <v>799156.47</v>
      </c>
      <c r="G191" s="149">
        <v>29626106.43</v>
      </c>
      <c r="H191" s="149">
        <v>8349010.8499999996</v>
      </c>
      <c r="I191" s="149">
        <v>508269.84</v>
      </c>
      <c r="J191" s="149">
        <v>3267307.78</v>
      </c>
      <c r="K191" s="150"/>
      <c r="L191" s="150"/>
      <c r="M191" s="149">
        <v>2394444.7999999998</v>
      </c>
    </row>
    <row r="192" spans="2:13" x14ac:dyDescent="0.25">
      <c r="B192" s="147" t="s">
        <v>403</v>
      </c>
      <c r="C192" s="156" t="s">
        <v>142</v>
      </c>
      <c r="D192" s="148">
        <v>373982901.86000001</v>
      </c>
      <c r="E192" s="149">
        <v>59422916.030000001</v>
      </c>
      <c r="F192" s="149">
        <v>7731693.6699999999</v>
      </c>
      <c r="G192" s="149">
        <v>224488109.18000001</v>
      </c>
      <c r="H192" s="149">
        <v>56380124.210000001</v>
      </c>
      <c r="I192" s="149">
        <v>124887.38</v>
      </c>
      <c r="J192" s="149">
        <v>24241243.370000001</v>
      </c>
      <c r="K192" s="149">
        <v>1533127.4</v>
      </c>
      <c r="L192" s="149">
        <v>57534.74</v>
      </c>
      <c r="M192" s="149">
        <v>3265.88</v>
      </c>
    </row>
    <row r="193" spans="2:13" x14ac:dyDescent="0.25">
      <c r="B193" s="147" t="s">
        <v>402</v>
      </c>
      <c r="C193" s="156" t="s">
        <v>401</v>
      </c>
      <c r="D193" s="148">
        <v>535927900.51000005</v>
      </c>
      <c r="E193" s="149">
        <v>76233724.629999995</v>
      </c>
      <c r="F193" s="149">
        <v>5977833.4100000001</v>
      </c>
      <c r="G193" s="149">
        <v>273709848.11000001</v>
      </c>
      <c r="H193" s="149">
        <v>92212180.090000004</v>
      </c>
      <c r="I193" s="149">
        <v>384934.53</v>
      </c>
      <c r="J193" s="149">
        <v>75564677.049999997</v>
      </c>
      <c r="K193" s="149">
        <v>3658507.19</v>
      </c>
      <c r="L193" s="149">
        <v>2605197.9500000002</v>
      </c>
      <c r="M193" s="149">
        <v>5580997.5499999998</v>
      </c>
    </row>
    <row r="194" spans="2:13" x14ac:dyDescent="0.25">
      <c r="B194" s="147" t="s">
        <v>400</v>
      </c>
      <c r="C194" s="156" t="s">
        <v>399</v>
      </c>
      <c r="D194" s="148">
        <v>3153825.82</v>
      </c>
      <c r="E194" s="149">
        <v>424105.4</v>
      </c>
      <c r="F194" s="149">
        <v>60545.120000000003</v>
      </c>
      <c r="G194" s="149">
        <v>1942962.15</v>
      </c>
      <c r="H194" s="149">
        <v>411240.31</v>
      </c>
      <c r="I194" s="149">
        <v>16832.64</v>
      </c>
      <c r="J194" s="149">
        <v>287018.64</v>
      </c>
      <c r="K194" s="150"/>
      <c r="L194" s="149">
        <v>11121.56</v>
      </c>
      <c r="M194" s="150"/>
    </row>
    <row r="195" spans="2:13" x14ac:dyDescent="0.25">
      <c r="B195" s="147" t="s">
        <v>398</v>
      </c>
      <c r="C195" s="156" t="s">
        <v>397</v>
      </c>
      <c r="D195" s="148">
        <v>90828296.319999993</v>
      </c>
      <c r="E195" s="149">
        <v>14313837.880000001</v>
      </c>
      <c r="F195" s="149">
        <v>2279623.56</v>
      </c>
      <c r="G195" s="149">
        <v>55356884.710000001</v>
      </c>
      <c r="H195" s="149">
        <v>11524973.35</v>
      </c>
      <c r="I195" s="149">
        <v>47145.14</v>
      </c>
      <c r="J195" s="149">
        <v>7023160.4500000002</v>
      </c>
      <c r="K195" s="149">
        <v>32281.23</v>
      </c>
      <c r="L195" s="150"/>
      <c r="M195" s="149">
        <v>250390</v>
      </c>
    </row>
    <row r="196" spans="2:13" x14ac:dyDescent="0.25">
      <c r="B196" s="147" t="s">
        <v>396</v>
      </c>
      <c r="C196" s="156" t="s">
        <v>395</v>
      </c>
      <c r="D196" s="148">
        <v>172162398.72999996</v>
      </c>
      <c r="E196" s="149">
        <v>27428468.829999998</v>
      </c>
      <c r="F196" s="149">
        <v>7137350.9500000002</v>
      </c>
      <c r="G196" s="149">
        <v>103095327.68000001</v>
      </c>
      <c r="H196" s="149">
        <v>24759397.789999999</v>
      </c>
      <c r="I196" s="149">
        <v>24879.13</v>
      </c>
      <c r="J196" s="149">
        <v>7970327.9100000001</v>
      </c>
      <c r="K196" s="149">
        <v>1070618.8400000001</v>
      </c>
      <c r="L196" s="149">
        <v>138787.5</v>
      </c>
      <c r="M196" s="149">
        <v>537240.1</v>
      </c>
    </row>
    <row r="197" spans="2:13" x14ac:dyDescent="0.25">
      <c r="B197" s="147" t="s">
        <v>394</v>
      </c>
      <c r="C197" s="156" t="s">
        <v>393</v>
      </c>
      <c r="D197" s="148">
        <v>27391748.359999999</v>
      </c>
      <c r="E197" s="149">
        <v>5549540.1100000003</v>
      </c>
      <c r="F197" s="149">
        <v>709760.86</v>
      </c>
      <c r="G197" s="149">
        <v>14890991.130000001</v>
      </c>
      <c r="H197" s="149">
        <v>4302532.43</v>
      </c>
      <c r="I197" s="149">
        <v>3390.11</v>
      </c>
      <c r="J197" s="149">
        <v>826910.83</v>
      </c>
      <c r="K197" s="150"/>
      <c r="L197" s="149">
        <v>12500</v>
      </c>
      <c r="M197" s="149">
        <v>1096122.8899999999</v>
      </c>
    </row>
    <row r="198" spans="2:13" x14ac:dyDescent="0.25">
      <c r="B198" s="147" t="s">
        <v>392</v>
      </c>
      <c r="C198" s="156" t="s">
        <v>391</v>
      </c>
      <c r="D198" s="148">
        <v>42989746.809999995</v>
      </c>
      <c r="E198" s="149">
        <v>5017323.83</v>
      </c>
      <c r="F198" s="149">
        <v>586850.56999999995</v>
      </c>
      <c r="G198" s="149">
        <v>26594319.760000002</v>
      </c>
      <c r="H198" s="149">
        <v>7677572.2599999998</v>
      </c>
      <c r="I198" s="149">
        <v>6517.38</v>
      </c>
      <c r="J198" s="149">
        <v>3096988.01</v>
      </c>
      <c r="K198" s="150"/>
      <c r="L198" s="149">
        <v>10175</v>
      </c>
      <c r="M198" s="150"/>
    </row>
    <row r="199" spans="2:13" x14ac:dyDescent="0.25">
      <c r="B199" s="147" t="s">
        <v>390</v>
      </c>
      <c r="C199" s="156" t="s">
        <v>389</v>
      </c>
      <c r="D199" s="148">
        <v>249680522.53000003</v>
      </c>
      <c r="E199" s="149">
        <v>23051450.149999999</v>
      </c>
      <c r="F199" s="149">
        <v>2674587.65</v>
      </c>
      <c r="G199" s="149">
        <v>122612830.65000001</v>
      </c>
      <c r="H199" s="149">
        <v>48494784.93</v>
      </c>
      <c r="I199" s="149">
        <v>17319413.449999999</v>
      </c>
      <c r="J199" s="149">
        <v>34964586.68</v>
      </c>
      <c r="K199" s="149">
        <v>341374.33</v>
      </c>
      <c r="L199" s="150"/>
      <c r="M199" s="149">
        <v>221494.69</v>
      </c>
    </row>
    <row r="200" spans="2:13" x14ac:dyDescent="0.25">
      <c r="B200" s="147" t="s">
        <v>388</v>
      </c>
      <c r="C200" s="156" t="s">
        <v>387</v>
      </c>
      <c r="D200" s="148">
        <v>152479278.93000001</v>
      </c>
      <c r="E200" s="149">
        <v>26359838.239999998</v>
      </c>
      <c r="F200" s="149">
        <v>3967812.91</v>
      </c>
      <c r="G200" s="149">
        <v>91628079.230000004</v>
      </c>
      <c r="H200" s="149">
        <v>24807757.190000001</v>
      </c>
      <c r="I200" s="149">
        <v>21407.759999999998</v>
      </c>
      <c r="J200" s="149">
        <v>5121458.8600000003</v>
      </c>
      <c r="K200" s="149">
        <v>128301.99</v>
      </c>
      <c r="L200" s="149">
        <v>60322.75</v>
      </c>
      <c r="M200" s="149">
        <v>384300</v>
      </c>
    </row>
    <row r="201" spans="2:13" x14ac:dyDescent="0.25">
      <c r="B201" s="147" t="s">
        <v>386</v>
      </c>
      <c r="C201" s="156" t="s">
        <v>385</v>
      </c>
      <c r="D201" s="148">
        <v>145490647.19</v>
      </c>
      <c r="E201" s="149">
        <v>17762602.870000001</v>
      </c>
      <c r="F201" s="149">
        <v>822199.49</v>
      </c>
      <c r="G201" s="149">
        <v>72053407.879999995</v>
      </c>
      <c r="H201" s="149">
        <v>26467377.609999999</v>
      </c>
      <c r="I201" s="149">
        <v>53899.88</v>
      </c>
      <c r="J201" s="149">
        <v>28288564.039999999</v>
      </c>
      <c r="K201" s="149">
        <v>541.15</v>
      </c>
      <c r="L201" s="149">
        <v>42054.27</v>
      </c>
      <c r="M201" s="150"/>
    </row>
    <row r="202" spans="2:13" x14ac:dyDescent="0.25">
      <c r="B202" s="147" t="s">
        <v>384</v>
      </c>
      <c r="C202" s="156" t="s">
        <v>383</v>
      </c>
      <c r="D202" s="148">
        <v>343140729.76000005</v>
      </c>
      <c r="E202" s="149">
        <v>39874887.100000001</v>
      </c>
      <c r="F202" s="149">
        <v>4235655.82</v>
      </c>
      <c r="G202" s="149">
        <v>200572697.62</v>
      </c>
      <c r="H202" s="149">
        <v>64232794.280000001</v>
      </c>
      <c r="I202" s="149">
        <v>256822.67</v>
      </c>
      <c r="J202" s="149">
        <v>29757693.079999998</v>
      </c>
      <c r="K202" s="149">
        <v>112235.02</v>
      </c>
      <c r="L202" s="149">
        <v>156123.57</v>
      </c>
      <c r="M202" s="149">
        <v>3941820.6</v>
      </c>
    </row>
    <row r="203" spans="2:13" x14ac:dyDescent="0.25">
      <c r="B203" s="147" t="s">
        <v>382</v>
      </c>
      <c r="C203" s="156" t="s">
        <v>381</v>
      </c>
      <c r="D203" s="148">
        <v>32366931.969999999</v>
      </c>
      <c r="E203" s="149">
        <v>5498718.2599999998</v>
      </c>
      <c r="F203" s="149">
        <v>740811.91</v>
      </c>
      <c r="G203" s="149">
        <v>19764338.129999999</v>
      </c>
      <c r="H203" s="149">
        <v>4270061.1100000003</v>
      </c>
      <c r="I203" s="149">
        <v>4819.6499999999996</v>
      </c>
      <c r="J203" s="149">
        <v>2007049.5</v>
      </c>
      <c r="K203" s="150"/>
      <c r="L203" s="149">
        <v>81133.41</v>
      </c>
      <c r="M203" s="150"/>
    </row>
    <row r="204" spans="2:13" x14ac:dyDescent="0.25">
      <c r="B204" s="147" t="s">
        <v>380</v>
      </c>
      <c r="C204" s="156" t="s">
        <v>379</v>
      </c>
      <c r="D204" s="148">
        <v>67599971.099999994</v>
      </c>
      <c r="E204" s="149">
        <v>10536467.960000001</v>
      </c>
      <c r="F204" s="149">
        <v>2504850.39</v>
      </c>
      <c r="G204" s="149">
        <v>40444854.439999998</v>
      </c>
      <c r="H204" s="149">
        <v>11049467.25</v>
      </c>
      <c r="I204" s="149">
        <v>10451.219999999999</v>
      </c>
      <c r="J204" s="149">
        <v>2568531.5099999998</v>
      </c>
      <c r="K204" s="149">
        <v>321690.62</v>
      </c>
      <c r="L204" s="149">
        <v>47084.01</v>
      </c>
      <c r="M204" s="149">
        <v>116573.7</v>
      </c>
    </row>
    <row r="205" spans="2:13" x14ac:dyDescent="0.25">
      <c r="B205" s="147" t="s">
        <v>378</v>
      </c>
      <c r="C205" s="156" t="s">
        <v>377</v>
      </c>
      <c r="D205" s="148">
        <v>65111686.850000001</v>
      </c>
      <c r="E205" s="149">
        <v>10144393.43</v>
      </c>
      <c r="F205" s="149">
        <v>1177455.3</v>
      </c>
      <c r="G205" s="149">
        <v>38006817.32</v>
      </c>
      <c r="H205" s="149">
        <v>10309485.630000001</v>
      </c>
      <c r="I205" s="149">
        <v>9252.7900000000009</v>
      </c>
      <c r="J205" s="149">
        <v>4872677.1900000004</v>
      </c>
      <c r="K205" s="149">
        <v>60824.55</v>
      </c>
      <c r="L205" s="150"/>
      <c r="M205" s="149">
        <v>530780.64</v>
      </c>
    </row>
    <row r="206" spans="2:13" x14ac:dyDescent="0.25">
      <c r="B206" s="147" t="s">
        <v>376</v>
      </c>
      <c r="C206" s="156" t="s">
        <v>375</v>
      </c>
      <c r="D206" s="148">
        <v>13999140.319999998</v>
      </c>
      <c r="E206" s="150"/>
      <c r="F206" s="150"/>
      <c r="G206" s="149">
        <v>8868424.5399999991</v>
      </c>
      <c r="H206" s="149">
        <v>3760989.8</v>
      </c>
      <c r="I206" s="150"/>
      <c r="J206" s="149">
        <v>1369725.98</v>
      </c>
      <c r="K206" s="150"/>
      <c r="L206" s="150"/>
      <c r="M206" s="150"/>
    </row>
    <row r="207" spans="2:13" x14ac:dyDescent="0.25">
      <c r="B207" s="147" t="s">
        <v>374</v>
      </c>
      <c r="C207" s="156" t="s">
        <v>373</v>
      </c>
      <c r="D207" s="148">
        <v>6330964.0399999991</v>
      </c>
      <c r="E207" s="150"/>
      <c r="F207" s="149">
        <v>27913.25</v>
      </c>
      <c r="G207" s="149">
        <v>4479075.0999999996</v>
      </c>
      <c r="H207" s="149">
        <v>789272.32</v>
      </c>
      <c r="I207" s="150"/>
      <c r="J207" s="149">
        <v>1034703.37</v>
      </c>
      <c r="K207" s="150"/>
      <c r="L207" s="150"/>
      <c r="M207" s="150"/>
    </row>
    <row r="208" spans="2:13" x14ac:dyDescent="0.25">
      <c r="B208" s="147" t="s">
        <v>372</v>
      </c>
      <c r="C208" s="156" t="s">
        <v>371</v>
      </c>
      <c r="D208" s="148">
        <v>4135599.62</v>
      </c>
      <c r="E208" s="150"/>
      <c r="F208" s="149">
        <v>4322.13</v>
      </c>
      <c r="G208" s="149">
        <v>1922164.23</v>
      </c>
      <c r="H208" s="149">
        <v>389055.67</v>
      </c>
      <c r="I208" s="150"/>
      <c r="J208" s="149">
        <v>592619.81000000006</v>
      </c>
      <c r="K208" s="150"/>
      <c r="L208" s="149">
        <v>1227437.78</v>
      </c>
      <c r="M208" s="150"/>
    </row>
    <row r="209" spans="2:13" x14ac:dyDescent="0.25">
      <c r="B209" s="147" t="s">
        <v>370</v>
      </c>
      <c r="C209" s="156" t="s">
        <v>369</v>
      </c>
      <c r="D209" s="148">
        <v>460764.01000000007</v>
      </c>
      <c r="E209" s="150"/>
      <c r="F209" s="149">
        <v>18159.27</v>
      </c>
      <c r="G209" s="149">
        <v>393989.59</v>
      </c>
      <c r="H209" s="149">
        <v>8184.71</v>
      </c>
      <c r="I209" s="150"/>
      <c r="J209" s="149">
        <v>40430.44</v>
      </c>
      <c r="K209" s="150"/>
      <c r="L209" s="150"/>
      <c r="M209" s="150"/>
    </row>
    <row r="210" spans="2:13" x14ac:dyDescent="0.25">
      <c r="B210" s="147" t="s">
        <v>368</v>
      </c>
      <c r="C210" s="156" t="s">
        <v>367</v>
      </c>
      <c r="D210" s="148">
        <v>13463777.09</v>
      </c>
      <c r="E210" s="149">
        <v>2273270.09</v>
      </c>
      <c r="F210" s="149">
        <v>513343.2</v>
      </c>
      <c r="G210" s="149">
        <v>7311831.6399999997</v>
      </c>
      <c r="H210" s="149">
        <v>1735391.27</v>
      </c>
      <c r="I210" s="150"/>
      <c r="J210" s="149">
        <v>1014079.4</v>
      </c>
      <c r="K210" s="149">
        <v>83559.289999999994</v>
      </c>
      <c r="L210" s="149">
        <v>101521.4</v>
      </c>
      <c r="M210" s="149">
        <v>430780.8</v>
      </c>
    </row>
    <row r="211" spans="2:13" x14ac:dyDescent="0.25">
      <c r="B211" s="147" t="s">
        <v>366</v>
      </c>
      <c r="C211" s="156" t="s">
        <v>365</v>
      </c>
      <c r="D211" s="148">
        <v>6529350.8399999999</v>
      </c>
      <c r="E211" s="149">
        <v>694854.52</v>
      </c>
      <c r="F211" s="149">
        <v>143085.5</v>
      </c>
      <c r="G211" s="149">
        <v>3495024.13</v>
      </c>
      <c r="H211" s="149">
        <v>921786.17</v>
      </c>
      <c r="I211" s="150"/>
      <c r="J211" s="149">
        <v>900300.52</v>
      </c>
      <c r="K211" s="150"/>
      <c r="L211" s="149">
        <v>74300</v>
      </c>
      <c r="M211" s="149">
        <v>300000</v>
      </c>
    </row>
    <row r="212" spans="2:13" x14ac:dyDescent="0.25">
      <c r="B212" s="147" t="s">
        <v>364</v>
      </c>
      <c r="C212" s="156" t="s">
        <v>363</v>
      </c>
      <c r="D212" s="148">
        <v>15524198.43</v>
      </c>
      <c r="E212" s="149">
        <v>2265265.16</v>
      </c>
      <c r="F212" s="149">
        <v>513071.54</v>
      </c>
      <c r="G212" s="149">
        <v>7835682.8600000003</v>
      </c>
      <c r="H212" s="149">
        <v>2121923.7200000002</v>
      </c>
      <c r="I212" s="150"/>
      <c r="J212" s="149">
        <v>1545725.37</v>
      </c>
      <c r="K212" s="149">
        <v>106038.97</v>
      </c>
      <c r="L212" s="149">
        <v>598719</v>
      </c>
      <c r="M212" s="149">
        <v>537771.81000000006</v>
      </c>
    </row>
    <row r="213" spans="2:13" x14ac:dyDescent="0.25">
      <c r="B213" s="147" t="s">
        <v>362</v>
      </c>
      <c r="C213" s="156" t="s">
        <v>361</v>
      </c>
      <c r="D213" s="148">
        <v>11713754.139999999</v>
      </c>
      <c r="E213" s="149">
        <v>1470115.86</v>
      </c>
      <c r="F213" s="149">
        <v>273232.33</v>
      </c>
      <c r="G213" s="149">
        <v>6133698.3200000003</v>
      </c>
      <c r="H213" s="149">
        <v>2228344.29</v>
      </c>
      <c r="I213" s="149">
        <v>5244.09</v>
      </c>
      <c r="J213" s="149">
        <v>1466189.21</v>
      </c>
      <c r="K213" s="150"/>
      <c r="L213" s="149">
        <v>136930.04</v>
      </c>
      <c r="M213" s="150"/>
    </row>
    <row r="214" spans="2:13" x14ac:dyDescent="0.25">
      <c r="B214" s="147" t="s">
        <v>360</v>
      </c>
      <c r="C214" s="156" t="s">
        <v>359</v>
      </c>
      <c r="D214" s="148">
        <v>68021467.879999995</v>
      </c>
      <c r="E214" s="149">
        <v>10079547.25</v>
      </c>
      <c r="F214" s="149">
        <v>649760.24</v>
      </c>
      <c r="G214" s="149">
        <v>33882065.030000001</v>
      </c>
      <c r="H214" s="149">
        <v>12111177.859999999</v>
      </c>
      <c r="I214" s="149">
        <v>34731.54</v>
      </c>
      <c r="J214" s="149">
        <v>11163037.710000001</v>
      </c>
      <c r="K214" s="150"/>
      <c r="L214" s="149">
        <v>7424</v>
      </c>
      <c r="M214" s="149">
        <v>93724.25</v>
      </c>
    </row>
    <row r="215" spans="2:13" x14ac:dyDescent="0.25">
      <c r="B215" s="147" t="s">
        <v>358</v>
      </c>
      <c r="C215" s="156" t="s">
        <v>357</v>
      </c>
      <c r="D215" s="148">
        <v>83980790.040000007</v>
      </c>
      <c r="E215" s="149">
        <v>11675238.51</v>
      </c>
      <c r="F215" s="149">
        <v>1443498.09</v>
      </c>
      <c r="G215" s="149">
        <v>45477117.170000002</v>
      </c>
      <c r="H215" s="149">
        <v>16131144.460000001</v>
      </c>
      <c r="I215" s="149">
        <v>46593.53</v>
      </c>
      <c r="J215" s="149">
        <v>9091312.7699999996</v>
      </c>
      <c r="K215" s="149">
        <v>2117.5300000000002</v>
      </c>
      <c r="L215" s="149">
        <v>4340</v>
      </c>
      <c r="M215" s="149">
        <v>109427.98</v>
      </c>
    </row>
    <row r="216" spans="2:13" x14ac:dyDescent="0.25">
      <c r="B216" s="147" t="s">
        <v>356</v>
      </c>
      <c r="C216" s="156" t="s">
        <v>355</v>
      </c>
      <c r="D216" s="148">
        <v>45956752.18</v>
      </c>
      <c r="E216" s="149">
        <v>7389796.1500000004</v>
      </c>
      <c r="F216" s="149">
        <v>993999</v>
      </c>
      <c r="G216" s="149">
        <v>25530251.800000001</v>
      </c>
      <c r="H216" s="149">
        <v>6496261.71</v>
      </c>
      <c r="I216" s="149">
        <v>26702.22</v>
      </c>
      <c r="J216" s="149">
        <v>2771844.9</v>
      </c>
      <c r="K216" s="149">
        <v>11925.04</v>
      </c>
      <c r="L216" s="149">
        <v>368468.87</v>
      </c>
      <c r="M216" s="149">
        <v>2367502.4900000002</v>
      </c>
    </row>
    <row r="217" spans="2:13" x14ac:dyDescent="0.25">
      <c r="B217" s="147" t="s">
        <v>354</v>
      </c>
      <c r="C217" s="156" t="s">
        <v>353</v>
      </c>
      <c r="D217" s="148">
        <v>13526004.980000002</v>
      </c>
      <c r="E217" s="149">
        <v>976654.63</v>
      </c>
      <c r="F217" s="149">
        <v>720933.71</v>
      </c>
      <c r="G217" s="149">
        <v>5948749.7000000002</v>
      </c>
      <c r="H217" s="149">
        <v>2342701.2999999998</v>
      </c>
      <c r="I217" s="149">
        <v>2248992.5</v>
      </c>
      <c r="J217" s="149">
        <v>1039177.86</v>
      </c>
      <c r="K217" s="149">
        <v>247649.37</v>
      </c>
      <c r="L217" s="149">
        <v>1145.9100000000001</v>
      </c>
      <c r="M217" s="150"/>
    </row>
    <row r="218" spans="2:13" x14ac:dyDescent="0.25">
      <c r="B218" s="147" t="s">
        <v>352</v>
      </c>
      <c r="C218" s="156" t="s">
        <v>351</v>
      </c>
      <c r="D218" s="148">
        <v>7585801.9199999999</v>
      </c>
      <c r="E218" s="149">
        <v>1114119.3</v>
      </c>
      <c r="F218" s="149">
        <v>314508.96000000002</v>
      </c>
      <c r="G218" s="149">
        <v>4496406.5199999996</v>
      </c>
      <c r="H218" s="149">
        <v>934561.54</v>
      </c>
      <c r="I218" s="149">
        <v>4805.37</v>
      </c>
      <c r="J218" s="149">
        <v>578075.23</v>
      </c>
      <c r="K218" s="150"/>
      <c r="L218" s="149">
        <v>63325</v>
      </c>
      <c r="M218" s="149">
        <v>80000</v>
      </c>
    </row>
    <row r="219" spans="2:13" x14ac:dyDescent="0.25">
      <c r="B219" s="147" t="s">
        <v>350</v>
      </c>
      <c r="C219" s="156" t="s">
        <v>349</v>
      </c>
      <c r="D219" s="148">
        <v>136569457.34999999</v>
      </c>
      <c r="E219" s="149">
        <v>14177519.02</v>
      </c>
      <c r="F219" s="149">
        <v>4606828.26</v>
      </c>
      <c r="G219" s="149">
        <v>71249191.530000001</v>
      </c>
      <c r="H219" s="149">
        <v>25954783.050000001</v>
      </c>
      <c r="I219" s="149">
        <v>69329.22</v>
      </c>
      <c r="J219" s="149">
        <v>20351830.27</v>
      </c>
      <c r="K219" s="149">
        <v>159976</v>
      </c>
      <c r="L219" s="150"/>
      <c r="M219" s="150"/>
    </row>
    <row r="220" spans="2:13" x14ac:dyDescent="0.25">
      <c r="B220" s="147" t="s">
        <v>348</v>
      </c>
      <c r="C220" s="156" t="s">
        <v>347</v>
      </c>
      <c r="D220" s="148">
        <v>1789371.6400000001</v>
      </c>
      <c r="E220" s="149">
        <v>237433.97</v>
      </c>
      <c r="F220" s="149">
        <v>12315.51</v>
      </c>
      <c r="G220" s="149">
        <v>915512.61</v>
      </c>
      <c r="H220" s="149">
        <v>193841.74</v>
      </c>
      <c r="I220" s="149">
        <v>105277.1</v>
      </c>
      <c r="J220" s="149">
        <v>292631.83</v>
      </c>
      <c r="K220" s="149">
        <v>9336.1</v>
      </c>
      <c r="L220" s="149">
        <v>23022.78</v>
      </c>
      <c r="M220" s="150"/>
    </row>
    <row r="221" spans="2:13" x14ac:dyDescent="0.25">
      <c r="B221" s="147" t="s">
        <v>346</v>
      </c>
      <c r="C221" s="156" t="s">
        <v>345</v>
      </c>
      <c r="D221" s="148">
        <v>1299200.69</v>
      </c>
      <c r="E221" s="149">
        <v>154028.51999999999</v>
      </c>
      <c r="F221" s="149">
        <v>8129.62</v>
      </c>
      <c r="G221" s="149">
        <v>816181.36</v>
      </c>
      <c r="H221" s="149">
        <v>156632.07999999999</v>
      </c>
      <c r="I221" s="149">
        <v>78655.78</v>
      </c>
      <c r="J221" s="149">
        <v>73764.42</v>
      </c>
      <c r="K221" s="150"/>
      <c r="L221" s="149">
        <v>11808.91</v>
      </c>
      <c r="M221" s="150"/>
    </row>
    <row r="222" spans="2:13" x14ac:dyDescent="0.25">
      <c r="B222" s="147" t="s">
        <v>344</v>
      </c>
      <c r="C222" s="156" t="s">
        <v>343</v>
      </c>
      <c r="D222" s="148">
        <v>2410215.96</v>
      </c>
      <c r="E222" s="150"/>
      <c r="F222" s="149">
        <v>-43754.82</v>
      </c>
      <c r="G222" s="149">
        <v>2032993.17</v>
      </c>
      <c r="H222" s="149">
        <v>216176.42</v>
      </c>
      <c r="I222" s="149">
        <v>74822.7</v>
      </c>
      <c r="J222" s="149">
        <v>117970.05</v>
      </c>
      <c r="K222" s="150"/>
      <c r="L222" s="149">
        <v>12008.44</v>
      </c>
      <c r="M222" s="150"/>
    </row>
    <row r="223" spans="2:13" x14ac:dyDescent="0.25">
      <c r="B223" s="147" t="s">
        <v>342</v>
      </c>
      <c r="C223" s="156" t="s">
        <v>341</v>
      </c>
      <c r="D223" s="148">
        <v>16055165.65</v>
      </c>
      <c r="E223" s="149">
        <v>2290498.41</v>
      </c>
      <c r="F223" s="149">
        <v>153960.59</v>
      </c>
      <c r="G223" s="149">
        <v>7721779.8200000003</v>
      </c>
      <c r="H223" s="149">
        <v>2641221.08</v>
      </c>
      <c r="I223" s="149">
        <v>904216.21</v>
      </c>
      <c r="J223" s="149">
        <v>1910326.52</v>
      </c>
      <c r="K223" s="149">
        <v>14991.3</v>
      </c>
      <c r="L223" s="149">
        <v>394248.57</v>
      </c>
      <c r="M223" s="149">
        <v>23923.15</v>
      </c>
    </row>
    <row r="224" spans="2:13" x14ac:dyDescent="0.25">
      <c r="B224" s="147" t="s">
        <v>340</v>
      </c>
      <c r="C224" s="156" t="s">
        <v>339</v>
      </c>
      <c r="D224" s="148">
        <v>377033797.10000002</v>
      </c>
      <c r="E224" s="149">
        <v>57063767.25</v>
      </c>
      <c r="F224" s="149">
        <v>5170163.41</v>
      </c>
      <c r="G224" s="149">
        <v>210808558.31999999</v>
      </c>
      <c r="H224" s="149">
        <v>66989143.990000002</v>
      </c>
      <c r="I224" s="149">
        <v>46671.74</v>
      </c>
      <c r="J224" s="149">
        <v>28517122.98</v>
      </c>
      <c r="K224" s="149">
        <v>23271.85</v>
      </c>
      <c r="L224" s="149">
        <v>3405508.25</v>
      </c>
      <c r="M224" s="149">
        <v>5009589.3099999996</v>
      </c>
    </row>
    <row r="225" spans="2:13" x14ac:dyDescent="0.25">
      <c r="B225" s="147" t="s">
        <v>338</v>
      </c>
      <c r="C225" s="156" t="s">
        <v>337</v>
      </c>
      <c r="D225" s="148">
        <v>159622244.03999999</v>
      </c>
      <c r="E225" s="149">
        <v>16421756.82</v>
      </c>
      <c r="F225" s="149">
        <v>3399702.6</v>
      </c>
      <c r="G225" s="149">
        <v>100306246.59999999</v>
      </c>
      <c r="H225" s="149">
        <v>27033690.91</v>
      </c>
      <c r="I225" s="149">
        <v>22117.4</v>
      </c>
      <c r="J225" s="149">
        <v>9507918.4700000007</v>
      </c>
      <c r="K225" s="149">
        <v>1835398.25</v>
      </c>
      <c r="L225" s="149">
        <v>832673.66</v>
      </c>
      <c r="M225" s="149">
        <v>262739.33</v>
      </c>
    </row>
    <row r="226" spans="2:13" x14ac:dyDescent="0.25">
      <c r="B226" s="147" t="s">
        <v>336</v>
      </c>
      <c r="C226" s="156" t="s">
        <v>335</v>
      </c>
      <c r="D226" s="148">
        <v>296862667.06</v>
      </c>
      <c r="E226" s="149">
        <v>43097734.68</v>
      </c>
      <c r="F226" s="149">
        <v>2949762.23</v>
      </c>
      <c r="G226" s="149">
        <v>162154970.34</v>
      </c>
      <c r="H226" s="149">
        <v>56586487.420000002</v>
      </c>
      <c r="I226" s="149">
        <v>35732.22</v>
      </c>
      <c r="J226" s="149">
        <v>28035646.010000002</v>
      </c>
      <c r="K226" s="150"/>
      <c r="L226" s="150"/>
      <c r="M226" s="149">
        <v>4002334.16</v>
      </c>
    </row>
    <row r="227" spans="2:13" x14ac:dyDescent="0.25">
      <c r="B227" s="147" t="s">
        <v>334</v>
      </c>
      <c r="C227" s="156" t="s">
        <v>333</v>
      </c>
      <c r="D227" s="148">
        <v>383104333.56000006</v>
      </c>
      <c r="E227" s="149">
        <v>59827451.229999997</v>
      </c>
      <c r="F227" s="149">
        <v>6298014.7199999997</v>
      </c>
      <c r="G227" s="149">
        <v>209152158.21000001</v>
      </c>
      <c r="H227" s="149">
        <v>65108154.149999999</v>
      </c>
      <c r="I227" s="149">
        <v>46280.66</v>
      </c>
      <c r="J227" s="149">
        <v>28115705.010000002</v>
      </c>
      <c r="K227" s="149">
        <v>2927019.92</v>
      </c>
      <c r="L227" s="149">
        <v>2877419.64</v>
      </c>
      <c r="M227" s="149">
        <v>8752130.0199999996</v>
      </c>
    </row>
    <row r="228" spans="2:13" x14ac:dyDescent="0.25">
      <c r="B228" s="147" t="s">
        <v>332</v>
      </c>
      <c r="C228" s="156" t="s">
        <v>331</v>
      </c>
      <c r="D228" s="148">
        <v>88286399.190000013</v>
      </c>
      <c r="E228" s="149">
        <v>9295721.5600000005</v>
      </c>
      <c r="F228" s="149">
        <v>1670736.89</v>
      </c>
      <c r="G228" s="149">
        <v>55966971.07</v>
      </c>
      <c r="H228" s="149">
        <v>15375323.99</v>
      </c>
      <c r="I228" s="149">
        <v>12921.99</v>
      </c>
      <c r="J228" s="149">
        <v>5038443.13</v>
      </c>
      <c r="K228" s="150"/>
      <c r="L228" s="149">
        <v>820354.1</v>
      </c>
      <c r="M228" s="149">
        <v>105926.46</v>
      </c>
    </row>
    <row r="229" spans="2:13" x14ac:dyDescent="0.25">
      <c r="B229" s="147" t="s">
        <v>330</v>
      </c>
      <c r="C229" s="156" t="s">
        <v>329</v>
      </c>
      <c r="D229" s="148">
        <v>182518093</v>
      </c>
      <c r="E229" s="149">
        <v>12212527.369999999</v>
      </c>
      <c r="F229" s="149">
        <v>3100832.99</v>
      </c>
      <c r="G229" s="149">
        <v>102732847.17</v>
      </c>
      <c r="H229" s="149">
        <v>39722878.909999996</v>
      </c>
      <c r="I229" s="149">
        <v>1119084.32</v>
      </c>
      <c r="J229" s="149">
        <v>21225836.109999999</v>
      </c>
      <c r="K229" s="149">
        <v>3200</v>
      </c>
      <c r="L229" s="149">
        <v>2400886.13</v>
      </c>
      <c r="M229" s="150"/>
    </row>
    <row r="230" spans="2:13" x14ac:dyDescent="0.25">
      <c r="B230" s="147" t="s">
        <v>328</v>
      </c>
      <c r="C230" s="156" t="s">
        <v>327</v>
      </c>
      <c r="D230" s="148">
        <v>1049252.0900000001</v>
      </c>
      <c r="E230" s="149">
        <v>91663.06</v>
      </c>
      <c r="F230" s="149">
        <v>45748.52</v>
      </c>
      <c r="G230" s="149">
        <v>560428.1</v>
      </c>
      <c r="H230" s="149">
        <v>168191.97</v>
      </c>
      <c r="I230" s="149">
        <v>48.48</v>
      </c>
      <c r="J230" s="149">
        <v>176860.08</v>
      </c>
      <c r="K230" s="150"/>
      <c r="L230" s="149">
        <v>6311.88</v>
      </c>
      <c r="M230" s="150"/>
    </row>
    <row r="231" spans="2:13" x14ac:dyDescent="0.25">
      <c r="B231" s="147" t="s">
        <v>326</v>
      </c>
      <c r="C231" s="156" t="s">
        <v>325</v>
      </c>
      <c r="D231" s="148">
        <v>101916380.54000001</v>
      </c>
      <c r="E231" s="149">
        <v>15787918.73</v>
      </c>
      <c r="F231" s="149">
        <v>1780483.36</v>
      </c>
      <c r="G231" s="149">
        <v>57267934.609999999</v>
      </c>
      <c r="H231" s="149">
        <v>17494226.210000001</v>
      </c>
      <c r="I231" s="149">
        <v>12946.26</v>
      </c>
      <c r="J231" s="149">
        <v>8928350.7599999998</v>
      </c>
      <c r="K231" s="149">
        <v>8952.36</v>
      </c>
      <c r="L231" s="149">
        <v>612180.09</v>
      </c>
      <c r="M231" s="149">
        <v>23388.16</v>
      </c>
    </row>
    <row r="232" spans="2:13" x14ac:dyDescent="0.25">
      <c r="B232" s="147" t="s">
        <v>324</v>
      </c>
      <c r="C232" s="156" t="s">
        <v>323</v>
      </c>
      <c r="D232" s="148">
        <v>163627640.38999999</v>
      </c>
      <c r="E232" s="149">
        <v>21874499.870000001</v>
      </c>
      <c r="F232" s="149">
        <v>6053700.2300000004</v>
      </c>
      <c r="G232" s="149">
        <v>97181584.25</v>
      </c>
      <c r="H232" s="149">
        <v>24478445.32</v>
      </c>
      <c r="I232" s="149">
        <v>21905.02</v>
      </c>
      <c r="J232" s="149">
        <v>5940961.5</v>
      </c>
      <c r="K232" s="149">
        <v>44640</v>
      </c>
      <c r="L232" s="149">
        <v>734858.67</v>
      </c>
      <c r="M232" s="149">
        <v>7297045.5300000003</v>
      </c>
    </row>
    <row r="233" spans="2:13" x14ac:dyDescent="0.25">
      <c r="B233" s="147" t="s">
        <v>322</v>
      </c>
      <c r="C233" s="156" t="s">
        <v>321</v>
      </c>
      <c r="D233" s="148">
        <v>45956913.290000007</v>
      </c>
      <c r="E233" s="149">
        <v>6262781.96</v>
      </c>
      <c r="F233" s="149">
        <v>742319.85</v>
      </c>
      <c r="G233" s="149">
        <v>26245064.039999999</v>
      </c>
      <c r="H233" s="149">
        <v>8069850.4100000001</v>
      </c>
      <c r="I233" s="149">
        <v>6071.61</v>
      </c>
      <c r="J233" s="149">
        <v>4203937.97</v>
      </c>
      <c r="K233" s="150"/>
      <c r="L233" s="149">
        <v>425462.75</v>
      </c>
      <c r="M233" s="149">
        <v>1424.7</v>
      </c>
    </row>
    <row r="234" spans="2:13" x14ac:dyDescent="0.25">
      <c r="B234" s="147" t="s">
        <v>320</v>
      </c>
      <c r="C234" s="156" t="s">
        <v>319</v>
      </c>
      <c r="D234" s="148">
        <v>36670132.049999997</v>
      </c>
      <c r="E234" s="149">
        <v>3717711.12</v>
      </c>
      <c r="F234" s="149">
        <v>626475.47</v>
      </c>
      <c r="G234" s="149">
        <v>21770347.739999998</v>
      </c>
      <c r="H234" s="149">
        <v>7569861.3399999999</v>
      </c>
      <c r="I234" s="149">
        <v>4813.1000000000004</v>
      </c>
      <c r="J234" s="149">
        <v>2679761.41</v>
      </c>
      <c r="K234" s="149">
        <v>12165.4</v>
      </c>
      <c r="L234" s="150"/>
      <c r="M234" s="149">
        <v>288996.46999999997</v>
      </c>
    </row>
    <row r="235" spans="2:13" x14ac:dyDescent="0.25">
      <c r="B235" s="147" t="s">
        <v>318</v>
      </c>
      <c r="C235" s="156" t="s">
        <v>317</v>
      </c>
      <c r="D235" s="148">
        <v>9651354.1699999999</v>
      </c>
      <c r="E235" s="149">
        <v>752970.8</v>
      </c>
      <c r="F235" s="149">
        <v>86746.74</v>
      </c>
      <c r="G235" s="149">
        <v>5091218.24</v>
      </c>
      <c r="H235" s="149">
        <v>1518151.07</v>
      </c>
      <c r="I235" s="149">
        <v>1019.56</v>
      </c>
      <c r="J235" s="149">
        <v>2190591.7599999998</v>
      </c>
      <c r="K235" s="150"/>
      <c r="L235" s="149">
        <v>10656</v>
      </c>
      <c r="M235" s="150"/>
    </row>
    <row r="236" spans="2:13" x14ac:dyDescent="0.25">
      <c r="B236" s="147" t="s">
        <v>316</v>
      </c>
      <c r="C236" s="156" t="s">
        <v>315</v>
      </c>
      <c r="D236" s="148">
        <v>40037240.520000003</v>
      </c>
      <c r="E236" s="149">
        <v>4706820.82</v>
      </c>
      <c r="F236" s="149">
        <v>1165980.4099999999</v>
      </c>
      <c r="G236" s="149">
        <v>22737344.760000002</v>
      </c>
      <c r="H236" s="149">
        <v>8815440.8900000006</v>
      </c>
      <c r="I236" s="149">
        <v>5259.48</v>
      </c>
      <c r="J236" s="149">
        <v>2154047.9900000002</v>
      </c>
      <c r="K236" s="150"/>
      <c r="L236" s="149">
        <v>452346.17</v>
      </c>
      <c r="M236" s="150"/>
    </row>
    <row r="237" spans="2:13" x14ac:dyDescent="0.25">
      <c r="B237" s="147" t="s">
        <v>314</v>
      </c>
      <c r="C237" s="156" t="s">
        <v>313</v>
      </c>
      <c r="D237" s="148">
        <v>83193284.769999996</v>
      </c>
      <c r="E237" s="149">
        <v>13563945.85</v>
      </c>
      <c r="F237" s="149">
        <v>1544889.4</v>
      </c>
      <c r="G237" s="149">
        <v>49806023.619999997</v>
      </c>
      <c r="H237" s="149">
        <v>13600659.890000001</v>
      </c>
      <c r="I237" s="149">
        <v>11178.8</v>
      </c>
      <c r="J237" s="149">
        <v>4440327.96</v>
      </c>
      <c r="K237" s="149">
        <v>11962.5</v>
      </c>
      <c r="L237" s="149">
        <v>185721.2</v>
      </c>
      <c r="M237" s="149">
        <v>28575.55</v>
      </c>
    </row>
    <row r="238" spans="2:13" x14ac:dyDescent="0.25">
      <c r="B238" s="147" t="s">
        <v>312</v>
      </c>
      <c r="C238" s="156" t="s">
        <v>311</v>
      </c>
      <c r="D238" s="148">
        <v>558753858.97000003</v>
      </c>
      <c r="E238" s="149">
        <v>69176001.019999996</v>
      </c>
      <c r="F238" s="149">
        <v>11919551.52</v>
      </c>
      <c r="G238" s="149">
        <v>281424511.38</v>
      </c>
      <c r="H238" s="149">
        <v>91976605.310000002</v>
      </c>
      <c r="I238" s="150"/>
      <c r="J238" s="149">
        <v>92689949.010000005</v>
      </c>
      <c r="K238" s="149">
        <v>922740.88</v>
      </c>
      <c r="L238" s="149">
        <v>614639.69999999995</v>
      </c>
      <c r="M238" s="149">
        <v>10029860.15</v>
      </c>
    </row>
    <row r="239" spans="2:13" x14ac:dyDescent="0.25">
      <c r="B239" s="147" t="s">
        <v>310</v>
      </c>
      <c r="C239" s="156" t="s">
        <v>309</v>
      </c>
      <c r="D239" s="148">
        <v>1297914.8500000001</v>
      </c>
      <c r="E239" s="149">
        <v>160154.57</v>
      </c>
      <c r="F239" s="149">
        <v>28137.54</v>
      </c>
      <c r="G239" s="149">
        <v>958429.87</v>
      </c>
      <c r="H239" s="149">
        <v>83964.04</v>
      </c>
      <c r="I239" s="150"/>
      <c r="J239" s="149">
        <v>64636.83</v>
      </c>
      <c r="K239" s="150"/>
      <c r="L239" s="149">
        <v>2592</v>
      </c>
      <c r="M239" s="150"/>
    </row>
    <row r="240" spans="2:13" x14ac:dyDescent="0.25">
      <c r="B240" s="147" t="s">
        <v>308</v>
      </c>
      <c r="C240" s="156" t="s">
        <v>307</v>
      </c>
      <c r="D240" s="148">
        <v>1145050.32</v>
      </c>
      <c r="E240" s="149">
        <v>225518.48</v>
      </c>
      <c r="F240" s="149">
        <v>15207.79</v>
      </c>
      <c r="G240" s="149">
        <v>450787.69</v>
      </c>
      <c r="H240" s="149">
        <v>189488.2</v>
      </c>
      <c r="I240" s="150"/>
      <c r="J240" s="149">
        <v>236433.11</v>
      </c>
      <c r="K240" s="150"/>
      <c r="L240" s="149">
        <v>19407.05</v>
      </c>
      <c r="M240" s="149">
        <v>8208</v>
      </c>
    </row>
    <row r="241" spans="2:13" x14ac:dyDescent="0.25">
      <c r="B241" s="147" t="s">
        <v>306</v>
      </c>
      <c r="C241" s="156" t="s">
        <v>305</v>
      </c>
      <c r="D241" s="148">
        <v>23628464.609999999</v>
      </c>
      <c r="E241" s="149">
        <v>3489082.96</v>
      </c>
      <c r="F241" s="149">
        <v>592990.4</v>
      </c>
      <c r="G241" s="149">
        <v>13326416.539999999</v>
      </c>
      <c r="H241" s="149">
        <v>3603922.84</v>
      </c>
      <c r="I241" s="150"/>
      <c r="J241" s="149">
        <v>2553492.5099999998</v>
      </c>
      <c r="K241" s="150"/>
      <c r="L241" s="150"/>
      <c r="M241" s="149">
        <v>62559.360000000001</v>
      </c>
    </row>
    <row r="242" spans="2:13" x14ac:dyDescent="0.25">
      <c r="B242" s="147" t="s">
        <v>304</v>
      </c>
      <c r="C242" s="156" t="s">
        <v>303</v>
      </c>
      <c r="D242" s="148">
        <v>29954786.640000001</v>
      </c>
      <c r="E242" s="149">
        <v>1451560.55</v>
      </c>
      <c r="F242" s="149">
        <v>559016.34</v>
      </c>
      <c r="G242" s="149">
        <v>18156708.879999999</v>
      </c>
      <c r="H242" s="149">
        <v>4633214.7</v>
      </c>
      <c r="I242" s="149">
        <v>2423901.46</v>
      </c>
      <c r="J242" s="149">
        <v>2730384.71</v>
      </c>
      <c r="K242" s="150"/>
      <c r="L242" s="150"/>
      <c r="M242" s="150"/>
    </row>
    <row r="243" spans="2:13" x14ac:dyDescent="0.25">
      <c r="B243" s="147" t="s">
        <v>302</v>
      </c>
      <c r="C243" s="156" t="s">
        <v>301</v>
      </c>
      <c r="D243" s="148">
        <v>157905450.95000002</v>
      </c>
      <c r="E243" s="149">
        <v>17179383.030000001</v>
      </c>
      <c r="F243" s="149">
        <v>3244106.61</v>
      </c>
      <c r="G243" s="149">
        <v>101254324.7</v>
      </c>
      <c r="H243" s="149">
        <v>24400028</v>
      </c>
      <c r="I243" s="150"/>
      <c r="J243" s="149">
        <v>9756416.0899999999</v>
      </c>
      <c r="K243" s="149">
        <v>63252.480000000003</v>
      </c>
      <c r="L243" s="150"/>
      <c r="M243" s="149">
        <v>2007940.04</v>
      </c>
    </row>
    <row r="244" spans="2:13" x14ac:dyDescent="0.25">
      <c r="B244" s="147" t="s">
        <v>300</v>
      </c>
      <c r="C244" s="156" t="s">
        <v>299</v>
      </c>
      <c r="D244" s="148">
        <v>227100458.91</v>
      </c>
      <c r="E244" s="149">
        <v>30106955.899999999</v>
      </c>
      <c r="F244" s="149">
        <v>3209660.01</v>
      </c>
      <c r="G244" s="149">
        <v>136352567.78999999</v>
      </c>
      <c r="H244" s="149">
        <v>40349734.659999996</v>
      </c>
      <c r="I244" s="150"/>
      <c r="J244" s="149">
        <v>16935866.559999999</v>
      </c>
      <c r="K244" s="149">
        <v>2787.5</v>
      </c>
      <c r="L244" s="149">
        <v>96939.59</v>
      </c>
      <c r="M244" s="149">
        <v>45946.9</v>
      </c>
    </row>
    <row r="245" spans="2:13" x14ac:dyDescent="0.25">
      <c r="B245" s="147" t="s">
        <v>298</v>
      </c>
      <c r="C245" s="156" t="s">
        <v>297</v>
      </c>
      <c r="D245" s="148">
        <v>13775111.280000001</v>
      </c>
      <c r="E245" s="149">
        <v>1375818.07</v>
      </c>
      <c r="F245" s="149">
        <v>279180.71000000002</v>
      </c>
      <c r="G245" s="149">
        <v>8514129.1199999992</v>
      </c>
      <c r="H245" s="149">
        <v>2303322.23</v>
      </c>
      <c r="I245" s="150"/>
      <c r="J245" s="149">
        <v>1078125.1499999999</v>
      </c>
      <c r="K245" s="149">
        <v>65147</v>
      </c>
      <c r="L245" s="149">
        <v>1765</v>
      </c>
      <c r="M245" s="149">
        <v>157624</v>
      </c>
    </row>
    <row r="246" spans="2:13" x14ac:dyDescent="0.25">
      <c r="B246" s="147" t="s">
        <v>296</v>
      </c>
      <c r="C246" s="156" t="s">
        <v>295</v>
      </c>
      <c r="D246" s="148">
        <v>84466947.390000001</v>
      </c>
      <c r="E246" s="149">
        <v>9084178.6199999992</v>
      </c>
      <c r="F246" s="149">
        <v>1016421.16</v>
      </c>
      <c r="G246" s="149">
        <v>49788245.539999999</v>
      </c>
      <c r="H246" s="149">
        <v>15727029.359999999</v>
      </c>
      <c r="I246" s="149">
        <v>9999.2199999999993</v>
      </c>
      <c r="J246" s="149">
        <v>8782135.2400000002</v>
      </c>
      <c r="K246" s="149">
        <v>58938.25</v>
      </c>
      <c r="L246" s="150"/>
      <c r="M246" s="150"/>
    </row>
    <row r="247" spans="2:13" x14ac:dyDescent="0.25">
      <c r="B247" s="147" t="s">
        <v>294</v>
      </c>
      <c r="C247" s="156" t="s">
        <v>293</v>
      </c>
      <c r="D247" s="148">
        <v>66210045.659999996</v>
      </c>
      <c r="E247" s="149">
        <v>11207669.689999999</v>
      </c>
      <c r="F247" s="149">
        <v>925175.17</v>
      </c>
      <c r="G247" s="149">
        <v>33252563.719999999</v>
      </c>
      <c r="H247" s="149">
        <v>12006924.960000001</v>
      </c>
      <c r="I247" s="150"/>
      <c r="J247" s="149">
        <v>8303946.71</v>
      </c>
      <c r="K247" s="150"/>
      <c r="L247" s="150"/>
      <c r="M247" s="149">
        <v>513765.41</v>
      </c>
    </row>
    <row r="248" spans="2:13" x14ac:dyDescent="0.25">
      <c r="B248" s="147" t="s">
        <v>292</v>
      </c>
      <c r="C248" s="156" t="s">
        <v>291</v>
      </c>
      <c r="D248" s="148">
        <v>9987498.2699999996</v>
      </c>
      <c r="E248" s="149">
        <v>1514251.2</v>
      </c>
      <c r="F248" s="149">
        <v>147007.85999999999</v>
      </c>
      <c r="G248" s="149">
        <v>5906787.54</v>
      </c>
      <c r="H248" s="149">
        <v>1502374.83</v>
      </c>
      <c r="I248" s="150"/>
      <c r="J248" s="149">
        <v>917076.84</v>
      </c>
      <c r="K248" s="150"/>
      <c r="L248" s="150"/>
      <c r="M248" s="150"/>
    </row>
    <row r="249" spans="2:13" x14ac:dyDescent="0.25">
      <c r="B249" s="147" t="s">
        <v>290</v>
      </c>
      <c r="C249" s="156" t="s">
        <v>289</v>
      </c>
      <c r="D249" s="148">
        <v>58020409.660000004</v>
      </c>
      <c r="E249" s="149">
        <v>7675454.1299999999</v>
      </c>
      <c r="F249" s="149">
        <v>539275.97</v>
      </c>
      <c r="G249" s="149">
        <v>33241640.699999999</v>
      </c>
      <c r="H249" s="149">
        <v>9011169.6099999994</v>
      </c>
      <c r="I249" s="150"/>
      <c r="J249" s="149">
        <v>6109039.8200000003</v>
      </c>
      <c r="K249" s="149">
        <v>127571.22</v>
      </c>
      <c r="L249" s="149">
        <v>710832.02</v>
      </c>
      <c r="M249" s="149">
        <v>605426.18999999994</v>
      </c>
    </row>
    <row r="250" spans="2:13" x14ac:dyDescent="0.25">
      <c r="B250" s="147" t="s">
        <v>288</v>
      </c>
      <c r="C250" s="156" t="s">
        <v>287</v>
      </c>
      <c r="D250" s="148">
        <v>40234359.380000003</v>
      </c>
      <c r="E250" s="149">
        <v>2391852.58</v>
      </c>
      <c r="F250" s="149">
        <v>442637.74</v>
      </c>
      <c r="G250" s="149">
        <v>26695507.460000001</v>
      </c>
      <c r="H250" s="149">
        <v>6506588.1399999997</v>
      </c>
      <c r="I250" s="150"/>
      <c r="J250" s="149">
        <v>3656158.52</v>
      </c>
      <c r="K250" s="149">
        <v>43545.760000000002</v>
      </c>
      <c r="L250" s="149">
        <v>498069.18</v>
      </c>
      <c r="M250" s="150"/>
    </row>
    <row r="251" spans="2:13" x14ac:dyDescent="0.25">
      <c r="B251" s="147" t="s">
        <v>286</v>
      </c>
      <c r="C251" s="156" t="s">
        <v>285</v>
      </c>
      <c r="D251" s="148">
        <v>24905113.900000002</v>
      </c>
      <c r="E251" s="149">
        <v>2314629.61</v>
      </c>
      <c r="F251" s="149">
        <v>411017.55</v>
      </c>
      <c r="G251" s="149">
        <v>14384162.810000001</v>
      </c>
      <c r="H251" s="149">
        <v>5257100.8899999997</v>
      </c>
      <c r="I251" s="150"/>
      <c r="J251" s="149">
        <v>2493304.35</v>
      </c>
      <c r="K251" s="149">
        <v>7500</v>
      </c>
      <c r="L251" s="149">
        <v>37398.69</v>
      </c>
      <c r="M251" s="150"/>
    </row>
    <row r="252" spans="2:13" x14ac:dyDescent="0.25">
      <c r="B252" s="147" t="s">
        <v>284</v>
      </c>
      <c r="C252" s="156" t="s">
        <v>283</v>
      </c>
      <c r="D252" s="148">
        <v>13689993.66</v>
      </c>
      <c r="E252" s="150"/>
      <c r="F252" s="149">
        <v>159502.6</v>
      </c>
      <c r="G252" s="149">
        <v>9639413.9600000009</v>
      </c>
      <c r="H252" s="149">
        <v>1722877.63</v>
      </c>
      <c r="I252" s="150"/>
      <c r="J252" s="149">
        <v>1817885.55</v>
      </c>
      <c r="K252" s="149">
        <v>25313.919999999998</v>
      </c>
      <c r="L252" s="149">
        <v>325000</v>
      </c>
      <c r="M252" s="150"/>
    </row>
    <row r="253" spans="2:13" x14ac:dyDescent="0.25">
      <c r="B253" s="147" t="s">
        <v>282</v>
      </c>
      <c r="C253" s="156" t="s">
        <v>281</v>
      </c>
      <c r="D253" s="148">
        <v>3058765.76</v>
      </c>
      <c r="E253" s="150"/>
      <c r="F253" s="149">
        <v>341527</v>
      </c>
      <c r="G253" s="149">
        <v>1462805.61</v>
      </c>
      <c r="H253" s="149">
        <v>99831.48</v>
      </c>
      <c r="I253" s="149">
        <v>321582.08000000002</v>
      </c>
      <c r="J253" s="149">
        <v>180796.02</v>
      </c>
      <c r="K253" s="149">
        <v>1808</v>
      </c>
      <c r="L253" s="149">
        <v>110650.74</v>
      </c>
      <c r="M253" s="149">
        <v>539764.82999999996</v>
      </c>
    </row>
    <row r="254" spans="2:13" x14ac:dyDescent="0.25">
      <c r="B254" s="147" t="s">
        <v>280</v>
      </c>
      <c r="C254" s="156" t="s">
        <v>143</v>
      </c>
      <c r="D254" s="148">
        <v>9206030.0999999996</v>
      </c>
      <c r="E254" s="150"/>
      <c r="F254" s="149">
        <v>157253.85999999999</v>
      </c>
      <c r="G254" s="149">
        <v>5280060.41</v>
      </c>
      <c r="H254" s="149">
        <v>1878784.62</v>
      </c>
      <c r="I254" s="150"/>
      <c r="J254" s="149">
        <v>1657259.86</v>
      </c>
      <c r="K254" s="150"/>
      <c r="L254" s="149">
        <v>117500</v>
      </c>
      <c r="M254" s="149">
        <v>115171.35</v>
      </c>
    </row>
    <row r="255" spans="2:13" x14ac:dyDescent="0.25">
      <c r="B255" s="147" t="s">
        <v>279</v>
      </c>
      <c r="C255" s="156" t="s">
        <v>278</v>
      </c>
      <c r="D255" s="148">
        <v>1251829.6200000003</v>
      </c>
      <c r="E255" s="149">
        <v>76403.09</v>
      </c>
      <c r="F255" s="149">
        <v>25286.37</v>
      </c>
      <c r="G255" s="149">
        <v>678250.64</v>
      </c>
      <c r="H255" s="149">
        <v>211864.29</v>
      </c>
      <c r="I255" s="149">
        <v>1150.3</v>
      </c>
      <c r="J255" s="149">
        <v>247466.93</v>
      </c>
      <c r="K255" s="150"/>
      <c r="L255" s="149">
        <v>11408</v>
      </c>
      <c r="M255" s="150"/>
    </row>
    <row r="256" spans="2:13" x14ac:dyDescent="0.25">
      <c r="B256" s="147" t="s">
        <v>277</v>
      </c>
      <c r="C256" s="156" t="s">
        <v>276</v>
      </c>
      <c r="D256" s="148">
        <v>13814197</v>
      </c>
      <c r="E256" s="149">
        <v>997524.87</v>
      </c>
      <c r="F256" s="149">
        <v>101878.03</v>
      </c>
      <c r="G256" s="149">
        <v>7691712.6600000001</v>
      </c>
      <c r="H256" s="149">
        <v>2677186.7200000002</v>
      </c>
      <c r="I256" s="149">
        <v>20492.25</v>
      </c>
      <c r="J256" s="149">
        <v>2235356.9300000002</v>
      </c>
      <c r="K256" s="149">
        <v>25834.54</v>
      </c>
      <c r="L256" s="149">
        <v>64211</v>
      </c>
      <c r="M256" s="150"/>
    </row>
    <row r="257" spans="2:13" x14ac:dyDescent="0.25">
      <c r="B257" s="147" t="s">
        <v>275</v>
      </c>
      <c r="C257" s="156" t="s">
        <v>274</v>
      </c>
      <c r="D257" s="148">
        <v>12558778.92</v>
      </c>
      <c r="E257" s="149">
        <v>62745.61</v>
      </c>
      <c r="F257" s="149">
        <v>466828.83</v>
      </c>
      <c r="G257" s="149">
        <v>5057284.54</v>
      </c>
      <c r="H257" s="149">
        <v>1793432.11</v>
      </c>
      <c r="I257" s="149">
        <v>3408413.28</v>
      </c>
      <c r="J257" s="149">
        <v>1751793.16</v>
      </c>
      <c r="K257" s="150"/>
      <c r="L257" s="149">
        <v>18281.39</v>
      </c>
      <c r="M257" s="150"/>
    </row>
    <row r="258" spans="2:13" x14ac:dyDescent="0.25">
      <c r="B258" s="147" t="s">
        <v>273</v>
      </c>
      <c r="C258" s="156" t="s">
        <v>272</v>
      </c>
      <c r="D258" s="148">
        <v>16645267.25</v>
      </c>
      <c r="E258" s="149">
        <v>154262.29</v>
      </c>
      <c r="F258" s="149">
        <v>386113.22</v>
      </c>
      <c r="G258" s="149">
        <v>11235910.98</v>
      </c>
      <c r="H258" s="149">
        <v>3080328.92</v>
      </c>
      <c r="I258" s="149">
        <v>8043.71</v>
      </c>
      <c r="J258" s="149">
        <v>955132.8</v>
      </c>
      <c r="K258" s="149">
        <v>523429.86</v>
      </c>
      <c r="L258" s="149">
        <v>302045.46999999997</v>
      </c>
      <c r="M258" s="150"/>
    </row>
    <row r="259" spans="2:13" x14ac:dyDescent="0.25">
      <c r="B259" s="147" t="s">
        <v>271</v>
      </c>
      <c r="C259" s="156" t="s">
        <v>270</v>
      </c>
      <c r="D259" s="148">
        <v>31118133.380000003</v>
      </c>
      <c r="E259" s="149">
        <v>2008159.05</v>
      </c>
      <c r="F259" s="149">
        <v>320400.84999999998</v>
      </c>
      <c r="G259" s="149">
        <v>17114592.800000001</v>
      </c>
      <c r="H259" s="149">
        <v>5413982.7999999998</v>
      </c>
      <c r="I259" s="149">
        <v>46009.08</v>
      </c>
      <c r="J259" s="149">
        <v>6118814.9400000004</v>
      </c>
      <c r="K259" s="149">
        <v>8003</v>
      </c>
      <c r="L259" s="150"/>
      <c r="M259" s="149">
        <v>88170.86</v>
      </c>
    </row>
    <row r="260" spans="2:13" x14ac:dyDescent="0.25">
      <c r="B260" s="147" t="s">
        <v>269</v>
      </c>
      <c r="C260" s="156" t="s">
        <v>268</v>
      </c>
      <c r="D260" s="148">
        <v>3311912.72</v>
      </c>
      <c r="E260" s="149">
        <v>252377.71</v>
      </c>
      <c r="F260" s="149">
        <v>96732.59</v>
      </c>
      <c r="G260" s="149">
        <v>2220287.9900000002</v>
      </c>
      <c r="H260" s="149">
        <v>291798.02</v>
      </c>
      <c r="I260" s="149">
        <v>3276.96</v>
      </c>
      <c r="J260" s="149">
        <v>447439.45</v>
      </c>
      <c r="K260" s="150"/>
      <c r="L260" s="150"/>
      <c r="M260" s="150"/>
    </row>
    <row r="261" spans="2:13" x14ac:dyDescent="0.25">
      <c r="B261" s="147" t="s">
        <v>267</v>
      </c>
      <c r="C261" s="156" t="s">
        <v>266</v>
      </c>
      <c r="D261" s="148">
        <v>1651284.73</v>
      </c>
      <c r="E261" s="149">
        <v>90779.46</v>
      </c>
      <c r="F261" s="149">
        <v>43799.03</v>
      </c>
      <c r="G261" s="149">
        <v>966668.1</v>
      </c>
      <c r="H261" s="149">
        <v>176522.37</v>
      </c>
      <c r="I261" s="149">
        <v>2042.49</v>
      </c>
      <c r="J261" s="149">
        <v>355883.26</v>
      </c>
      <c r="K261" s="150"/>
      <c r="L261" s="149">
        <v>310</v>
      </c>
      <c r="M261" s="149">
        <v>15280.02</v>
      </c>
    </row>
    <row r="262" spans="2:13" x14ac:dyDescent="0.25">
      <c r="B262" s="147" t="s">
        <v>265</v>
      </c>
      <c r="C262" s="156" t="s">
        <v>264</v>
      </c>
      <c r="D262" s="148">
        <v>657798.08000000007</v>
      </c>
      <c r="E262" s="149">
        <v>30240.48</v>
      </c>
      <c r="F262" s="149">
        <v>17692.02</v>
      </c>
      <c r="G262" s="149">
        <v>453579.58</v>
      </c>
      <c r="H262" s="149">
        <v>55970.59</v>
      </c>
      <c r="I262" s="149">
        <v>1094.19</v>
      </c>
      <c r="J262" s="149">
        <v>99221.22</v>
      </c>
      <c r="K262" s="150"/>
      <c r="L262" s="150"/>
      <c r="M262" s="150"/>
    </row>
    <row r="263" spans="2:13" x14ac:dyDescent="0.25">
      <c r="B263" s="147" t="s">
        <v>263</v>
      </c>
      <c r="C263" s="156" t="s">
        <v>262</v>
      </c>
      <c r="D263" s="148">
        <v>3843718</v>
      </c>
      <c r="E263" s="149">
        <v>175342.55</v>
      </c>
      <c r="F263" s="149">
        <v>68234.880000000005</v>
      </c>
      <c r="G263" s="149">
        <v>2270194.9500000002</v>
      </c>
      <c r="H263" s="149">
        <v>550661.24</v>
      </c>
      <c r="I263" s="149">
        <v>259010.1</v>
      </c>
      <c r="J263" s="149">
        <v>458215.15</v>
      </c>
      <c r="K263" s="149">
        <v>61879.13</v>
      </c>
      <c r="L263" s="149">
        <v>180</v>
      </c>
      <c r="M263" s="150"/>
    </row>
    <row r="264" spans="2:13" x14ac:dyDescent="0.25">
      <c r="B264" s="147" t="s">
        <v>261</v>
      </c>
      <c r="C264" s="156" t="s">
        <v>260</v>
      </c>
      <c r="D264" s="148">
        <v>8605914.1399999987</v>
      </c>
      <c r="E264" s="149">
        <v>347667.63</v>
      </c>
      <c r="F264" s="149">
        <v>74028.05</v>
      </c>
      <c r="G264" s="149">
        <v>5426703.2699999996</v>
      </c>
      <c r="H264" s="149">
        <v>1471114.65</v>
      </c>
      <c r="I264" s="149">
        <v>14091.79</v>
      </c>
      <c r="J264" s="149">
        <v>1214710.81</v>
      </c>
      <c r="K264" s="149">
        <v>5558.5</v>
      </c>
      <c r="L264" s="149">
        <v>35190</v>
      </c>
      <c r="M264" s="149">
        <v>16849.439999999999</v>
      </c>
    </row>
    <row r="265" spans="2:13" x14ac:dyDescent="0.25">
      <c r="B265" s="147" t="s">
        <v>259</v>
      </c>
      <c r="C265" s="156" t="s">
        <v>258</v>
      </c>
      <c r="D265" s="148">
        <v>5563816.4900000002</v>
      </c>
      <c r="E265" s="149">
        <v>375423.52</v>
      </c>
      <c r="F265" s="149">
        <v>56061.07</v>
      </c>
      <c r="G265" s="149">
        <v>3519536.76</v>
      </c>
      <c r="H265" s="149">
        <v>849461.09</v>
      </c>
      <c r="I265" s="149">
        <v>5482.18</v>
      </c>
      <c r="J265" s="149">
        <v>694009.25</v>
      </c>
      <c r="K265" s="149">
        <v>769.3</v>
      </c>
      <c r="L265" s="149">
        <v>24960.2</v>
      </c>
      <c r="M265" s="149">
        <v>38113.120000000003</v>
      </c>
    </row>
    <row r="266" spans="2:13" x14ac:dyDescent="0.25">
      <c r="B266" s="147" t="s">
        <v>257</v>
      </c>
      <c r="C266" s="156" t="s">
        <v>256</v>
      </c>
      <c r="D266" s="148">
        <v>17602957.5</v>
      </c>
      <c r="E266" s="149">
        <v>1032069.92</v>
      </c>
      <c r="F266" s="149">
        <v>338118.97</v>
      </c>
      <c r="G266" s="149">
        <v>10997825.92</v>
      </c>
      <c r="H266" s="149">
        <v>3342114.58</v>
      </c>
      <c r="I266" s="149">
        <v>22190.78</v>
      </c>
      <c r="J266" s="149">
        <v>1861702.01</v>
      </c>
      <c r="K266" s="149">
        <v>8935.32</v>
      </c>
      <c r="L266" s="150"/>
      <c r="M266" s="150"/>
    </row>
    <row r="267" spans="2:13" x14ac:dyDescent="0.25">
      <c r="B267" s="147" t="s">
        <v>255</v>
      </c>
      <c r="C267" s="156" t="s">
        <v>254</v>
      </c>
      <c r="D267" s="148">
        <v>93808277.099999994</v>
      </c>
      <c r="E267" s="149">
        <v>11300044.140000001</v>
      </c>
      <c r="F267" s="149">
        <v>1197518.25</v>
      </c>
      <c r="G267" s="149">
        <v>54453666.979999997</v>
      </c>
      <c r="H267" s="149">
        <v>16000317</v>
      </c>
      <c r="I267" s="149">
        <v>193589.04</v>
      </c>
      <c r="J267" s="149">
        <v>10663141.689999999</v>
      </c>
      <c r="K267" s="150"/>
      <c r="L267" s="150"/>
      <c r="M267" s="150"/>
    </row>
    <row r="268" spans="2:13" x14ac:dyDescent="0.25">
      <c r="B268" s="147" t="s">
        <v>253</v>
      </c>
      <c r="C268" s="156" t="s">
        <v>252</v>
      </c>
      <c r="D268" s="148">
        <v>258566445.54000002</v>
      </c>
      <c r="E268" s="149">
        <v>43069049.960000001</v>
      </c>
      <c r="F268" s="149">
        <v>3348054.4</v>
      </c>
      <c r="G268" s="149">
        <v>142667098.71000001</v>
      </c>
      <c r="H268" s="149">
        <v>44713960.520000003</v>
      </c>
      <c r="I268" s="149">
        <v>327564.42</v>
      </c>
      <c r="J268" s="149">
        <v>23960069.93</v>
      </c>
      <c r="K268" s="149">
        <v>15362.28</v>
      </c>
      <c r="L268" s="149">
        <v>457715.27</v>
      </c>
      <c r="M268" s="149">
        <v>7570.05</v>
      </c>
    </row>
    <row r="269" spans="2:13" x14ac:dyDescent="0.25">
      <c r="B269" s="147" t="s">
        <v>251</v>
      </c>
      <c r="C269" s="156" t="s">
        <v>250</v>
      </c>
      <c r="D269" s="148">
        <v>107799735.38000001</v>
      </c>
      <c r="E269" s="149">
        <v>18646284.09</v>
      </c>
      <c r="F269" s="149">
        <v>1914327.98</v>
      </c>
      <c r="G269" s="149">
        <v>63892124.310000002</v>
      </c>
      <c r="H269" s="149">
        <v>17331736.84</v>
      </c>
      <c r="I269" s="149">
        <v>10064.09</v>
      </c>
      <c r="J269" s="149">
        <v>5827655.0499999998</v>
      </c>
      <c r="K269" s="149">
        <v>162120.01999999999</v>
      </c>
      <c r="L269" s="149">
        <v>15423</v>
      </c>
      <c r="M269" s="150"/>
    </row>
    <row r="270" spans="2:13" x14ac:dyDescent="0.25">
      <c r="B270" s="147" t="s">
        <v>249</v>
      </c>
      <c r="C270" s="156" t="s">
        <v>248</v>
      </c>
      <c r="D270" s="148">
        <v>163550087.53000003</v>
      </c>
      <c r="E270" s="149">
        <v>28070174.920000002</v>
      </c>
      <c r="F270" s="149">
        <v>3477086.94</v>
      </c>
      <c r="G270" s="149">
        <v>91145806.890000001</v>
      </c>
      <c r="H270" s="149">
        <v>25232850.370000001</v>
      </c>
      <c r="I270" s="149">
        <v>14144.6</v>
      </c>
      <c r="J270" s="149">
        <v>13982610.220000001</v>
      </c>
      <c r="K270" s="149">
        <v>328234.21000000002</v>
      </c>
      <c r="L270" s="149">
        <v>182870.8</v>
      </c>
      <c r="M270" s="149">
        <v>1116308.58</v>
      </c>
    </row>
    <row r="271" spans="2:13" x14ac:dyDescent="0.25">
      <c r="B271" s="147" t="s">
        <v>247</v>
      </c>
      <c r="C271" s="156" t="s">
        <v>246</v>
      </c>
      <c r="D271" s="148">
        <v>14359894.399999999</v>
      </c>
      <c r="E271" s="149">
        <v>1978005.61</v>
      </c>
      <c r="F271" s="149">
        <v>298479.59999999998</v>
      </c>
      <c r="G271" s="149">
        <v>8790811.0399999991</v>
      </c>
      <c r="H271" s="149">
        <v>2160838.14</v>
      </c>
      <c r="I271" s="149">
        <v>1379.79</v>
      </c>
      <c r="J271" s="149">
        <v>1124382.72</v>
      </c>
      <c r="K271" s="150"/>
      <c r="L271" s="149">
        <v>5997.5</v>
      </c>
      <c r="M271" s="150"/>
    </row>
    <row r="272" spans="2:13" x14ac:dyDescent="0.25">
      <c r="B272" s="147" t="s">
        <v>245</v>
      </c>
      <c r="C272" s="156" t="s">
        <v>244</v>
      </c>
      <c r="D272" s="148">
        <v>11038706.42</v>
      </c>
      <c r="E272" s="149">
        <v>2407297.11</v>
      </c>
      <c r="F272" s="149">
        <v>188202.33</v>
      </c>
      <c r="G272" s="149">
        <v>5956635.8399999999</v>
      </c>
      <c r="H272" s="149">
        <v>1740698.52</v>
      </c>
      <c r="I272" s="149">
        <v>898.93</v>
      </c>
      <c r="J272" s="149">
        <v>729330.19</v>
      </c>
      <c r="K272" s="150"/>
      <c r="L272" s="149">
        <v>15643.5</v>
      </c>
      <c r="M272" s="150"/>
    </row>
    <row r="273" spans="2:13" x14ac:dyDescent="0.25">
      <c r="B273" s="147" t="s">
        <v>243</v>
      </c>
      <c r="C273" s="156" t="s">
        <v>242</v>
      </c>
      <c r="D273" s="148">
        <v>38959706.479999997</v>
      </c>
      <c r="E273" s="149">
        <v>4296368.1500000004</v>
      </c>
      <c r="F273" s="149">
        <v>500960.58</v>
      </c>
      <c r="G273" s="149">
        <v>21247937.100000001</v>
      </c>
      <c r="H273" s="149">
        <v>6775733.2400000002</v>
      </c>
      <c r="I273" s="149">
        <v>3198</v>
      </c>
      <c r="J273" s="149">
        <v>6103205.1100000003</v>
      </c>
      <c r="K273" s="149">
        <v>32304.3</v>
      </c>
      <c r="L273" s="150"/>
      <c r="M273" s="150"/>
    </row>
    <row r="274" spans="2:13" x14ac:dyDescent="0.25">
      <c r="B274" s="147" t="s">
        <v>241</v>
      </c>
      <c r="C274" s="156" t="s">
        <v>240</v>
      </c>
      <c r="D274" s="148">
        <v>21563541.989999998</v>
      </c>
      <c r="E274" s="149">
        <v>3630336.73</v>
      </c>
      <c r="F274" s="149">
        <v>392191.97</v>
      </c>
      <c r="G274" s="149">
        <v>11845811.93</v>
      </c>
      <c r="H274" s="149">
        <v>3413421.15</v>
      </c>
      <c r="I274" s="149">
        <v>1939.39</v>
      </c>
      <c r="J274" s="149">
        <v>2277080.8199999998</v>
      </c>
      <c r="K274" s="149">
        <v>2760</v>
      </c>
      <c r="L274" s="150"/>
      <c r="M274" s="150"/>
    </row>
    <row r="275" spans="2:13" x14ac:dyDescent="0.25">
      <c r="B275" s="147" t="s">
        <v>239</v>
      </c>
      <c r="C275" s="156" t="s">
        <v>238</v>
      </c>
      <c r="D275" s="148">
        <v>2815419.05</v>
      </c>
      <c r="E275" s="150"/>
      <c r="F275" s="150"/>
      <c r="G275" s="149">
        <v>1889620.76</v>
      </c>
      <c r="H275" s="149">
        <v>547511.9</v>
      </c>
      <c r="I275" s="150"/>
      <c r="J275" s="149">
        <v>378286.39</v>
      </c>
      <c r="K275" s="150"/>
      <c r="L275" s="150"/>
      <c r="M275" s="150"/>
    </row>
    <row r="276" spans="2:13" x14ac:dyDescent="0.25">
      <c r="B276" s="147" t="s">
        <v>237</v>
      </c>
      <c r="C276" s="156" t="s">
        <v>236</v>
      </c>
      <c r="D276" s="148">
        <v>9473192.6500000004</v>
      </c>
      <c r="E276" s="149">
        <v>987389.98</v>
      </c>
      <c r="F276" s="149">
        <v>273375.81</v>
      </c>
      <c r="G276" s="149">
        <v>4690926.32</v>
      </c>
      <c r="H276" s="149">
        <v>1469819.59</v>
      </c>
      <c r="I276" s="149">
        <v>5387.4</v>
      </c>
      <c r="J276" s="149">
        <v>1267120.68</v>
      </c>
      <c r="K276" s="150"/>
      <c r="L276" s="149">
        <v>525582.67000000004</v>
      </c>
      <c r="M276" s="149">
        <v>253590.2</v>
      </c>
    </row>
    <row r="277" spans="2:13" x14ac:dyDescent="0.25">
      <c r="B277" s="147" t="s">
        <v>235</v>
      </c>
      <c r="C277" s="156" t="s">
        <v>234</v>
      </c>
      <c r="D277" s="148">
        <v>847398.59000000008</v>
      </c>
      <c r="E277" s="149">
        <v>122851.38</v>
      </c>
      <c r="F277" s="149">
        <v>7262.65</v>
      </c>
      <c r="G277" s="149">
        <v>395600.44</v>
      </c>
      <c r="H277" s="149">
        <v>227286.36</v>
      </c>
      <c r="I277" s="149">
        <v>3770.72</v>
      </c>
      <c r="J277" s="149">
        <v>71548.94</v>
      </c>
      <c r="K277" s="150"/>
      <c r="L277" s="149">
        <v>19078.099999999999</v>
      </c>
      <c r="M277" s="150"/>
    </row>
    <row r="278" spans="2:13" x14ac:dyDescent="0.25">
      <c r="B278" s="147" t="s">
        <v>233</v>
      </c>
      <c r="C278" s="156" t="s">
        <v>232</v>
      </c>
      <c r="D278" s="148">
        <v>98803861.969999999</v>
      </c>
      <c r="E278" s="149">
        <v>11345972.449999999</v>
      </c>
      <c r="F278" s="149">
        <v>1196887.82</v>
      </c>
      <c r="G278" s="149">
        <v>55222938.700000003</v>
      </c>
      <c r="H278" s="149">
        <v>16311275.300000001</v>
      </c>
      <c r="I278" s="149">
        <v>71302.960000000006</v>
      </c>
      <c r="J278" s="149">
        <v>14487868.039999999</v>
      </c>
      <c r="K278" s="149">
        <v>167616.70000000001</v>
      </c>
      <c r="L278" s="150"/>
      <c r="M278" s="150"/>
    </row>
    <row r="279" spans="2:13" x14ac:dyDescent="0.25">
      <c r="B279" s="147" t="s">
        <v>231</v>
      </c>
      <c r="C279" s="156" t="s">
        <v>230</v>
      </c>
      <c r="D279" s="148">
        <v>27516202.150000002</v>
      </c>
      <c r="E279" s="149">
        <v>3518416.37</v>
      </c>
      <c r="F279" s="149">
        <v>562726.53</v>
      </c>
      <c r="G279" s="149">
        <v>14741538.26</v>
      </c>
      <c r="H279" s="149">
        <v>4642606.95</v>
      </c>
      <c r="I279" s="149">
        <v>272.48</v>
      </c>
      <c r="J279" s="149">
        <v>3945239.42</v>
      </c>
      <c r="K279" s="150"/>
      <c r="L279" s="149">
        <v>105402.14</v>
      </c>
      <c r="M279" s="150"/>
    </row>
    <row r="280" spans="2:13" x14ac:dyDescent="0.25">
      <c r="B280" s="147" t="s">
        <v>229</v>
      </c>
      <c r="C280" s="156" t="s">
        <v>228</v>
      </c>
      <c r="D280" s="148">
        <v>4939790.9000000004</v>
      </c>
      <c r="E280" s="149">
        <v>638136.75</v>
      </c>
      <c r="F280" s="149">
        <v>56601.08</v>
      </c>
      <c r="G280" s="149">
        <v>2885798.58</v>
      </c>
      <c r="H280" s="149">
        <v>824347.55</v>
      </c>
      <c r="I280" s="149">
        <v>38.369999999999997</v>
      </c>
      <c r="J280" s="149">
        <v>534868.56999999995</v>
      </c>
      <c r="K280" s="150"/>
      <c r="L280" s="150"/>
      <c r="M280" s="150"/>
    </row>
    <row r="281" spans="2:13" x14ac:dyDescent="0.25">
      <c r="B281" s="147" t="s">
        <v>227</v>
      </c>
      <c r="C281" s="156" t="s">
        <v>226</v>
      </c>
      <c r="D281" s="148">
        <v>14736649.890000001</v>
      </c>
      <c r="E281" s="149">
        <v>2094259.25</v>
      </c>
      <c r="F281" s="149">
        <v>390021.41</v>
      </c>
      <c r="G281" s="149">
        <v>7654690.3300000001</v>
      </c>
      <c r="H281" s="149">
        <v>2452307.98</v>
      </c>
      <c r="I281" s="149">
        <v>1671.28</v>
      </c>
      <c r="J281" s="149">
        <v>2107490.1800000002</v>
      </c>
      <c r="K281" s="150"/>
      <c r="L281" s="149">
        <v>36209.46</v>
      </c>
      <c r="M281" s="150"/>
    </row>
    <row r="282" spans="2:13" x14ac:dyDescent="0.25">
      <c r="B282" s="147" t="s">
        <v>225</v>
      </c>
      <c r="C282" s="156" t="s">
        <v>224</v>
      </c>
      <c r="D282" s="148">
        <v>5394754.6799999997</v>
      </c>
      <c r="E282" s="149">
        <v>528727.13</v>
      </c>
      <c r="F282" s="149">
        <v>75536.259999999995</v>
      </c>
      <c r="G282" s="149">
        <v>3345047.39</v>
      </c>
      <c r="H282" s="149">
        <v>397393.82</v>
      </c>
      <c r="I282" s="149">
        <v>49.6</v>
      </c>
      <c r="J282" s="149">
        <v>799140.84</v>
      </c>
      <c r="K282" s="149">
        <v>41394.730000000003</v>
      </c>
      <c r="L282" s="149">
        <v>153017.91</v>
      </c>
      <c r="M282" s="149">
        <v>54447</v>
      </c>
    </row>
    <row r="283" spans="2:13" x14ac:dyDescent="0.25">
      <c r="B283" s="147" t="s">
        <v>223</v>
      </c>
      <c r="C283" s="156" t="s">
        <v>222</v>
      </c>
      <c r="D283" s="148">
        <v>6226001.2499999991</v>
      </c>
      <c r="E283" s="149">
        <v>684679.01</v>
      </c>
      <c r="F283" s="149">
        <v>100330.39</v>
      </c>
      <c r="G283" s="149">
        <v>3062589.79</v>
      </c>
      <c r="H283" s="149">
        <v>1168263.8500000001</v>
      </c>
      <c r="I283" s="149">
        <v>21476.17</v>
      </c>
      <c r="J283" s="149">
        <v>1188662.04</v>
      </c>
      <c r="K283" s="150"/>
      <c r="L283" s="150"/>
      <c r="M283" s="150"/>
    </row>
    <row r="284" spans="2:13" x14ac:dyDescent="0.25">
      <c r="B284" s="147" t="s">
        <v>221</v>
      </c>
      <c r="C284" s="156" t="s">
        <v>220</v>
      </c>
      <c r="D284" s="148">
        <v>208284783.18000001</v>
      </c>
      <c r="E284" s="149">
        <v>32305979.879999999</v>
      </c>
      <c r="F284" s="149">
        <v>2115482.15</v>
      </c>
      <c r="G284" s="149">
        <v>112964344.61</v>
      </c>
      <c r="H284" s="149">
        <v>30941453.34</v>
      </c>
      <c r="I284" s="149">
        <v>158363.53</v>
      </c>
      <c r="J284" s="149">
        <v>27266990.059999999</v>
      </c>
      <c r="K284" s="149">
        <v>8426.93</v>
      </c>
      <c r="L284" s="149">
        <v>492044.18</v>
      </c>
      <c r="M284" s="149">
        <v>2031698.5</v>
      </c>
    </row>
    <row r="285" spans="2:13" x14ac:dyDescent="0.25">
      <c r="B285" s="147" t="s">
        <v>219</v>
      </c>
      <c r="C285" s="156" t="s">
        <v>218</v>
      </c>
      <c r="D285" s="148">
        <v>84255815.190000013</v>
      </c>
      <c r="E285" s="149">
        <v>11156568.810000001</v>
      </c>
      <c r="F285" s="149">
        <v>1144944.67</v>
      </c>
      <c r="G285" s="149">
        <v>46009143.100000001</v>
      </c>
      <c r="H285" s="149">
        <v>14455266.470000001</v>
      </c>
      <c r="I285" s="149">
        <v>624712.02</v>
      </c>
      <c r="J285" s="149">
        <v>10252244.390000001</v>
      </c>
      <c r="K285" s="150"/>
      <c r="L285" s="149">
        <v>136049.29</v>
      </c>
      <c r="M285" s="149">
        <v>476886.44</v>
      </c>
    </row>
    <row r="286" spans="2:13" x14ac:dyDescent="0.25">
      <c r="B286" s="147" t="s">
        <v>217</v>
      </c>
      <c r="C286" s="156" t="s">
        <v>216</v>
      </c>
      <c r="D286" s="148">
        <v>38135052.460000001</v>
      </c>
      <c r="E286" s="149">
        <v>6418818.5099999998</v>
      </c>
      <c r="F286" s="149">
        <v>607268.89</v>
      </c>
      <c r="G286" s="149">
        <v>21235458.440000001</v>
      </c>
      <c r="H286" s="149">
        <v>6362060.75</v>
      </c>
      <c r="I286" s="149">
        <v>28549.89</v>
      </c>
      <c r="J286" s="149">
        <v>3371751.57</v>
      </c>
      <c r="K286" s="150"/>
      <c r="L286" s="149">
        <v>97310.48</v>
      </c>
      <c r="M286" s="149">
        <v>13833.93</v>
      </c>
    </row>
    <row r="287" spans="2:13" x14ac:dyDescent="0.25">
      <c r="B287" s="147" t="s">
        <v>215</v>
      </c>
      <c r="C287" s="156" t="s">
        <v>214</v>
      </c>
      <c r="D287" s="148">
        <v>55659541.969999999</v>
      </c>
      <c r="E287" s="149">
        <v>7401691.9199999999</v>
      </c>
      <c r="F287" s="149">
        <v>766805.58</v>
      </c>
      <c r="G287" s="149">
        <v>33874173.469999999</v>
      </c>
      <c r="H287" s="149">
        <v>8442834.1500000004</v>
      </c>
      <c r="I287" s="149">
        <v>48007.06</v>
      </c>
      <c r="J287" s="149">
        <v>4986264.1100000003</v>
      </c>
      <c r="K287" s="149">
        <v>22757.97</v>
      </c>
      <c r="L287" s="149">
        <v>115000</v>
      </c>
      <c r="M287" s="149">
        <v>2007.71</v>
      </c>
    </row>
    <row r="288" spans="2:13" x14ac:dyDescent="0.25">
      <c r="B288" s="147" t="s">
        <v>213</v>
      </c>
      <c r="C288" s="156" t="s">
        <v>212</v>
      </c>
      <c r="D288" s="148">
        <v>29894828.919999998</v>
      </c>
      <c r="E288" s="149">
        <v>4386419.2300000004</v>
      </c>
      <c r="F288" s="149">
        <v>269999.15000000002</v>
      </c>
      <c r="G288" s="149">
        <v>17429637.129999999</v>
      </c>
      <c r="H288" s="149">
        <v>4225727.91</v>
      </c>
      <c r="I288" s="149">
        <v>24112.03</v>
      </c>
      <c r="J288" s="149">
        <v>2637055.25</v>
      </c>
      <c r="K288" s="149">
        <v>112936.83</v>
      </c>
      <c r="L288" s="149">
        <v>108000</v>
      </c>
      <c r="M288" s="149">
        <v>700941.39</v>
      </c>
    </row>
    <row r="289" spans="2:13" x14ac:dyDescent="0.25">
      <c r="B289" s="147" t="s">
        <v>211</v>
      </c>
      <c r="C289" s="156" t="s">
        <v>210</v>
      </c>
      <c r="D289" s="148">
        <v>34184623.160000004</v>
      </c>
      <c r="E289" s="149">
        <v>2466128.13</v>
      </c>
      <c r="F289" s="149">
        <v>781226.65</v>
      </c>
      <c r="G289" s="149">
        <v>19547004.620000001</v>
      </c>
      <c r="H289" s="149">
        <v>6378623.7300000004</v>
      </c>
      <c r="I289" s="149">
        <v>113644.5</v>
      </c>
      <c r="J289" s="149">
        <v>4248584.8099999996</v>
      </c>
      <c r="K289" s="150"/>
      <c r="L289" s="149">
        <v>649410.72</v>
      </c>
      <c r="M289" s="150"/>
    </row>
    <row r="290" spans="2:13" x14ac:dyDescent="0.25">
      <c r="B290" s="147" t="s">
        <v>209</v>
      </c>
      <c r="C290" s="156" t="s">
        <v>208</v>
      </c>
      <c r="D290" s="148">
        <v>33813437.350000001</v>
      </c>
      <c r="E290" s="149">
        <v>4995553.43</v>
      </c>
      <c r="F290" s="149">
        <v>305116.07</v>
      </c>
      <c r="G290" s="149">
        <v>16390988.939999999</v>
      </c>
      <c r="H290" s="149">
        <v>6849316.2599999998</v>
      </c>
      <c r="I290" s="149">
        <v>102092.46</v>
      </c>
      <c r="J290" s="149">
        <v>5060824.79</v>
      </c>
      <c r="K290" s="150"/>
      <c r="L290" s="149">
        <v>109545.4</v>
      </c>
      <c r="M290" s="150"/>
    </row>
    <row r="291" spans="2:13" x14ac:dyDescent="0.25">
      <c r="B291" s="147" t="s">
        <v>207</v>
      </c>
      <c r="C291" s="156" t="s">
        <v>206</v>
      </c>
      <c r="D291" s="148">
        <v>2328227.8599999994</v>
      </c>
      <c r="E291" s="150"/>
      <c r="F291" s="149">
        <v>8194.26</v>
      </c>
      <c r="G291" s="149">
        <v>1650337.15</v>
      </c>
      <c r="H291" s="149">
        <v>135389.01</v>
      </c>
      <c r="I291" s="150"/>
      <c r="J291" s="149">
        <v>534307.43999999994</v>
      </c>
      <c r="K291" s="150"/>
      <c r="L291" s="150"/>
      <c r="M291" s="150"/>
    </row>
    <row r="292" spans="2:13" x14ac:dyDescent="0.25">
      <c r="B292" s="147" t="s">
        <v>205</v>
      </c>
      <c r="C292" s="156" t="s">
        <v>204</v>
      </c>
      <c r="D292" s="148">
        <v>7616373.5099999998</v>
      </c>
      <c r="E292" s="150"/>
      <c r="F292" s="150"/>
      <c r="G292" s="149">
        <v>5342840.0199999996</v>
      </c>
      <c r="H292" s="149">
        <v>1712048.79</v>
      </c>
      <c r="I292" s="150"/>
      <c r="J292" s="149">
        <v>561484.69999999995</v>
      </c>
      <c r="K292" s="150"/>
      <c r="L292" s="150"/>
      <c r="M292" s="150"/>
    </row>
    <row r="293" spans="2:13" x14ac:dyDescent="0.25">
      <c r="B293" s="147" t="s">
        <v>203</v>
      </c>
      <c r="C293" s="156" t="s">
        <v>202</v>
      </c>
      <c r="D293" s="148">
        <v>3209377.1999999997</v>
      </c>
      <c r="E293" s="149">
        <v>227752.25</v>
      </c>
      <c r="F293" s="149">
        <v>111140.3</v>
      </c>
      <c r="G293" s="149">
        <v>2111851.38</v>
      </c>
      <c r="H293" s="149">
        <v>496471.69</v>
      </c>
      <c r="I293" s="150"/>
      <c r="J293" s="149">
        <v>229656.41</v>
      </c>
      <c r="K293" s="149">
        <v>32505.17</v>
      </c>
      <c r="L293" s="150"/>
      <c r="M293" s="150"/>
    </row>
    <row r="294" spans="2:13" x14ac:dyDescent="0.25">
      <c r="B294" s="147" t="s">
        <v>201</v>
      </c>
      <c r="C294" s="156" t="s">
        <v>200</v>
      </c>
      <c r="D294" s="148">
        <v>1148178.81</v>
      </c>
      <c r="E294" s="149">
        <v>128799.69</v>
      </c>
      <c r="F294" s="149">
        <v>47610.5</v>
      </c>
      <c r="G294" s="149">
        <v>618305.07999999996</v>
      </c>
      <c r="H294" s="149">
        <v>142239.38</v>
      </c>
      <c r="I294" s="150"/>
      <c r="J294" s="149">
        <v>196953.76</v>
      </c>
      <c r="K294" s="150"/>
      <c r="L294" s="150"/>
      <c r="M294" s="149">
        <v>14270.4</v>
      </c>
    </row>
    <row r="295" spans="2:13" x14ac:dyDescent="0.25">
      <c r="B295" s="147" t="s">
        <v>199</v>
      </c>
      <c r="C295" s="156" t="s">
        <v>198</v>
      </c>
      <c r="D295" s="148">
        <v>4635325.5900000008</v>
      </c>
      <c r="E295" s="149">
        <v>203993.98</v>
      </c>
      <c r="F295" s="149">
        <v>14634.92</v>
      </c>
      <c r="G295" s="149">
        <v>3052594.64</v>
      </c>
      <c r="H295" s="149">
        <v>931236.5</v>
      </c>
      <c r="I295" s="150"/>
      <c r="J295" s="149">
        <v>397865.55</v>
      </c>
      <c r="K295" s="150"/>
      <c r="L295" s="149">
        <v>500</v>
      </c>
      <c r="M295" s="149">
        <v>34500</v>
      </c>
    </row>
    <row r="296" spans="2:13" x14ac:dyDescent="0.25">
      <c r="B296" s="147" t="s">
        <v>197</v>
      </c>
      <c r="C296" s="156" t="s">
        <v>196</v>
      </c>
      <c r="D296" s="148">
        <v>42496090.020000003</v>
      </c>
      <c r="E296" s="149">
        <v>5201955.8499999996</v>
      </c>
      <c r="F296" s="149">
        <v>897463.64</v>
      </c>
      <c r="G296" s="149">
        <v>25917411.07</v>
      </c>
      <c r="H296" s="149">
        <v>6160115.5800000001</v>
      </c>
      <c r="I296" s="150"/>
      <c r="J296" s="149">
        <v>4318259.24</v>
      </c>
      <c r="K296" s="149">
        <v>125</v>
      </c>
      <c r="L296" s="149">
        <v>759.64</v>
      </c>
      <c r="M296" s="150"/>
    </row>
    <row r="297" spans="2:13" x14ac:dyDescent="0.25">
      <c r="B297" s="147" t="s">
        <v>195</v>
      </c>
      <c r="C297" s="156" t="s">
        <v>194</v>
      </c>
      <c r="D297" s="148">
        <v>9327655.0199999996</v>
      </c>
      <c r="E297" s="149">
        <v>938618.43</v>
      </c>
      <c r="F297" s="149">
        <v>218394.45</v>
      </c>
      <c r="G297" s="149">
        <v>5912043.5899999999</v>
      </c>
      <c r="H297" s="149">
        <v>1465495.51</v>
      </c>
      <c r="I297" s="150"/>
      <c r="J297" s="149">
        <v>781186.49</v>
      </c>
      <c r="K297" s="149">
        <v>11916.55</v>
      </c>
      <c r="L297" s="150"/>
      <c r="M297" s="150"/>
    </row>
    <row r="298" spans="2:13" x14ac:dyDescent="0.25">
      <c r="B298" s="147" t="s">
        <v>193</v>
      </c>
      <c r="C298" s="156" t="s">
        <v>192</v>
      </c>
      <c r="D298" s="148">
        <v>3816273.4299999997</v>
      </c>
      <c r="E298" s="149">
        <v>384078</v>
      </c>
      <c r="F298" s="149">
        <v>58326.29</v>
      </c>
      <c r="G298" s="149">
        <v>2545889.9</v>
      </c>
      <c r="H298" s="149">
        <v>406007.76</v>
      </c>
      <c r="I298" s="150"/>
      <c r="J298" s="149">
        <v>386079.88</v>
      </c>
      <c r="K298" s="149">
        <v>14940.6</v>
      </c>
      <c r="L298" s="149">
        <v>20451</v>
      </c>
      <c r="M298" s="149">
        <v>500</v>
      </c>
    </row>
    <row r="299" spans="2:13" x14ac:dyDescent="0.25">
      <c r="B299" s="147" t="s">
        <v>191</v>
      </c>
      <c r="C299" s="156" t="s">
        <v>190</v>
      </c>
      <c r="D299" s="148">
        <v>3733979.2</v>
      </c>
      <c r="E299" s="149">
        <v>173992.14</v>
      </c>
      <c r="F299" s="149">
        <v>72109.64</v>
      </c>
      <c r="G299" s="149">
        <v>2302007.7599999998</v>
      </c>
      <c r="H299" s="149">
        <v>608990.63</v>
      </c>
      <c r="I299" s="150"/>
      <c r="J299" s="149">
        <v>513533.46</v>
      </c>
      <c r="K299" s="149">
        <v>45966</v>
      </c>
      <c r="L299" s="149">
        <v>13522</v>
      </c>
      <c r="M299" s="149">
        <v>3857.57</v>
      </c>
    </row>
    <row r="300" spans="2:13" x14ac:dyDescent="0.25">
      <c r="B300" s="147" t="s">
        <v>189</v>
      </c>
      <c r="C300" s="156" t="s">
        <v>188</v>
      </c>
      <c r="D300" s="148">
        <v>979220.94</v>
      </c>
      <c r="E300" s="149">
        <v>111215.34</v>
      </c>
      <c r="F300" s="149">
        <v>29009.03</v>
      </c>
      <c r="G300" s="149">
        <v>616513.1</v>
      </c>
      <c r="H300" s="149">
        <v>140601.57999999999</v>
      </c>
      <c r="I300" s="150"/>
      <c r="J300" s="149">
        <v>81881.89</v>
      </c>
      <c r="K300" s="150"/>
      <c r="L300" s="150"/>
      <c r="M300" s="150"/>
    </row>
    <row r="301" spans="2:13" x14ac:dyDescent="0.25">
      <c r="B301" s="147" t="s">
        <v>187</v>
      </c>
      <c r="C301" s="156" t="s">
        <v>186</v>
      </c>
      <c r="D301" s="148">
        <v>4132437.25</v>
      </c>
      <c r="E301" s="149">
        <v>392541.15</v>
      </c>
      <c r="F301" s="149">
        <v>299390.2</v>
      </c>
      <c r="G301" s="149">
        <v>2570872.23</v>
      </c>
      <c r="H301" s="149">
        <v>493608.26</v>
      </c>
      <c r="I301" s="149">
        <v>18564</v>
      </c>
      <c r="J301" s="149">
        <v>309091.57</v>
      </c>
      <c r="K301" s="150"/>
      <c r="L301" s="149">
        <v>15325.44</v>
      </c>
      <c r="M301" s="149">
        <v>33044.400000000001</v>
      </c>
    </row>
    <row r="302" spans="2:13" x14ac:dyDescent="0.25">
      <c r="B302" s="147" t="s">
        <v>185</v>
      </c>
      <c r="C302" s="156" t="s">
        <v>184</v>
      </c>
      <c r="D302" s="148">
        <v>2961734.88</v>
      </c>
      <c r="E302" s="149">
        <v>233889.79</v>
      </c>
      <c r="F302" s="149">
        <v>98827.26</v>
      </c>
      <c r="G302" s="149">
        <v>2031005.99</v>
      </c>
      <c r="H302" s="149">
        <v>371964.48</v>
      </c>
      <c r="I302" s="150"/>
      <c r="J302" s="149">
        <v>209950.88</v>
      </c>
      <c r="K302" s="149">
        <v>16096.48</v>
      </c>
      <c r="L302" s="150"/>
      <c r="M302" s="150"/>
    </row>
    <row r="303" spans="2:13" x14ac:dyDescent="0.25">
      <c r="B303" s="147" t="s">
        <v>183</v>
      </c>
      <c r="C303" s="156" t="s">
        <v>182</v>
      </c>
      <c r="D303" s="148">
        <v>4546892.04</v>
      </c>
      <c r="E303" s="149">
        <v>430950.56</v>
      </c>
      <c r="F303" s="149">
        <v>120001.48</v>
      </c>
      <c r="G303" s="149">
        <v>2551182.2999999998</v>
      </c>
      <c r="H303" s="149">
        <v>750198.26</v>
      </c>
      <c r="I303" s="150"/>
      <c r="J303" s="149">
        <v>660236.75</v>
      </c>
      <c r="K303" s="149">
        <v>34322.69</v>
      </c>
      <c r="L303" s="150"/>
      <c r="M303" s="150"/>
    </row>
    <row r="304" spans="2:13" x14ac:dyDescent="0.25">
      <c r="B304" s="147" t="s">
        <v>181</v>
      </c>
      <c r="C304" s="156" t="s">
        <v>180</v>
      </c>
      <c r="D304" s="148">
        <v>3719870.82</v>
      </c>
      <c r="E304" s="149">
        <v>382163.31</v>
      </c>
      <c r="F304" s="149">
        <v>79994.070000000007</v>
      </c>
      <c r="G304" s="149">
        <v>2426305.65</v>
      </c>
      <c r="H304" s="149">
        <v>566372.87</v>
      </c>
      <c r="I304" s="150"/>
      <c r="J304" s="149">
        <v>252938.44</v>
      </c>
      <c r="K304" s="150"/>
      <c r="L304" s="149">
        <v>12096.48</v>
      </c>
      <c r="M304" s="150"/>
    </row>
    <row r="305" spans="2:13" x14ac:dyDescent="0.25">
      <c r="B305" s="147" t="s">
        <v>179</v>
      </c>
      <c r="C305" s="156" t="s">
        <v>178</v>
      </c>
      <c r="D305" s="148">
        <v>3965804.95</v>
      </c>
      <c r="E305" s="149">
        <v>549598.26</v>
      </c>
      <c r="F305" s="149">
        <v>156866.04999999999</v>
      </c>
      <c r="G305" s="149">
        <v>2497359.54</v>
      </c>
      <c r="H305" s="149">
        <v>649320.80000000005</v>
      </c>
      <c r="I305" s="150"/>
      <c r="J305" s="149">
        <v>111658.3</v>
      </c>
      <c r="K305" s="150"/>
      <c r="L305" s="149">
        <v>1002</v>
      </c>
      <c r="M305" s="150"/>
    </row>
    <row r="306" spans="2:13" x14ac:dyDescent="0.25">
      <c r="B306" s="147" t="s">
        <v>177</v>
      </c>
      <c r="C306" s="156" t="s">
        <v>176</v>
      </c>
      <c r="D306" s="148">
        <v>2294663.67</v>
      </c>
      <c r="E306" s="150"/>
      <c r="F306" s="149">
        <v>46202.86</v>
      </c>
      <c r="G306" s="149">
        <v>1099979.58</v>
      </c>
      <c r="H306" s="149">
        <v>189982.13</v>
      </c>
      <c r="I306" s="150"/>
      <c r="J306" s="149">
        <v>428955.89</v>
      </c>
      <c r="K306" s="150"/>
      <c r="L306" s="149">
        <v>430352.17</v>
      </c>
      <c r="M306" s="149">
        <v>99191.039999999994</v>
      </c>
    </row>
    <row r="307" spans="2:13" x14ac:dyDescent="0.25">
      <c r="B307" s="147" t="s">
        <v>175</v>
      </c>
      <c r="C307" s="156" t="s">
        <v>174</v>
      </c>
      <c r="D307" s="148">
        <v>11187349.98</v>
      </c>
      <c r="E307" s="149">
        <v>925234.76</v>
      </c>
      <c r="F307" s="149">
        <v>283630.73</v>
      </c>
      <c r="G307" s="149">
        <v>5822311.2300000004</v>
      </c>
      <c r="H307" s="149">
        <v>1598044.3</v>
      </c>
      <c r="I307" s="149">
        <v>6124.48</v>
      </c>
      <c r="J307" s="149">
        <v>2552004.48</v>
      </c>
      <c r="K307" s="150"/>
      <c r="L307" s="150"/>
      <c r="M307" s="150"/>
    </row>
    <row r="308" spans="2:13" x14ac:dyDescent="0.25">
      <c r="B308" s="147" t="s">
        <v>173</v>
      </c>
      <c r="C308" s="156" t="s">
        <v>172</v>
      </c>
      <c r="D308" s="148">
        <v>23697652.200000003</v>
      </c>
      <c r="E308" s="149">
        <v>3154196.39</v>
      </c>
      <c r="F308" s="149">
        <v>1018748.82</v>
      </c>
      <c r="G308" s="149">
        <v>12434289.83</v>
      </c>
      <c r="H308" s="149">
        <v>3808593.34</v>
      </c>
      <c r="I308" s="149">
        <v>13854.39</v>
      </c>
      <c r="J308" s="149">
        <v>2896174.88</v>
      </c>
      <c r="K308" s="150"/>
      <c r="L308" s="150"/>
      <c r="M308" s="149">
        <v>371794.55</v>
      </c>
    </row>
    <row r="309" spans="2:13" x14ac:dyDescent="0.25">
      <c r="B309" s="147" t="s">
        <v>171</v>
      </c>
      <c r="C309" s="156" t="s">
        <v>170</v>
      </c>
      <c r="D309" s="148">
        <v>304633278.38</v>
      </c>
      <c r="E309" s="149">
        <v>15450903.02</v>
      </c>
      <c r="F309" s="149">
        <v>1989641.13</v>
      </c>
      <c r="G309" s="149">
        <v>162530988.61000001</v>
      </c>
      <c r="H309" s="149">
        <v>50287385.380000003</v>
      </c>
      <c r="I309" s="149">
        <v>166761.25</v>
      </c>
      <c r="J309" s="149">
        <v>73490070.519999996</v>
      </c>
      <c r="K309" s="149">
        <v>304228.46999999997</v>
      </c>
      <c r="L309" s="149">
        <v>8300</v>
      </c>
      <c r="M309" s="149">
        <v>405000</v>
      </c>
    </row>
    <row r="310" spans="2:13" x14ac:dyDescent="0.25">
      <c r="B310" s="147" t="s">
        <v>169</v>
      </c>
      <c r="C310" s="156" t="s">
        <v>168</v>
      </c>
      <c r="D310" s="148">
        <v>54739207.520000003</v>
      </c>
      <c r="E310" s="149">
        <v>4293615.6500000004</v>
      </c>
      <c r="F310" s="149">
        <v>279438.09000000003</v>
      </c>
      <c r="G310" s="149">
        <v>33397580.329999998</v>
      </c>
      <c r="H310" s="149">
        <v>9474047.9800000004</v>
      </c>
      <c r="I310" s="149">
        <v>35120.22</v>
      </c>
      <c r="J310" s="149">
        <v>7225100.7699999996</v>
      </c>
      <c r="K310" s="150"/>
      <c r="L310" s="149">
        <v>34304.480000000003</v>
      </c>
      <c r="M310" s="150"/>
    </row>
    <row r="311" spans="2:13" x14ac:dyDescent="0.25">
      <c r="B311" s="147" t="s">
        <v>167</v>
      </c>
      <c r="C311" s="156" t="s">
        <v>166</v>
      </c>
      <c r="D311" s="148">
        <v>60453102.950000003</v>
      </c>
      <c r="E311" s="149">
        <v>3742176.43</v>
      </c>
      <c r="F311" s="149">
        <v>531428.81000000006</v>
      </c>
      <c r="G311" s="149">
        <v>37763789.259999998</v>
      </c>
      <c r="H311" s="149">
        <v>11231564.74</v>
      </c>
      <c r="I311" s="149">
        <v>39883.57</v>
      </c>
      <c r="J311" s="149">
        <v>6978919.7400000002</v>
      </c>
      <c r="K311" s="149">
        <v>154700.5</v>
      </c>
      <c r="L311" s="149">
        <v>10639.9</v>
      </c>
      <c r="M311" s="150"/>
    </row>
    <row r="312" spans="2:13" x14ac:dyDescent="0.25">
      <c r="B312" s="147" t="s">
        <v>165</v>
      </c>
      <c r="C312" s="156" t="s">
        <v>164</v>
      </c>
      <c r="D312" s="148">
        <v>17703649.680000003</v>
      </c>
      <c r="E312" s="149">
        <v>408871.19</v>
      </c>
      <c r="F312" s="149">
        <v>328884.46000000002</v>
      </c>
      <c r="G312" s="149">
        <v>8542542.9399999995</v>
      </c>
      <c r="H312" s="149">
        <v>2668568.23</v>
      </c>
      <c r="I312" s="149">
        <v>8281.43</v>
      </c>
      <c r="J312" s="149">
        <v>5746501.4299999997</v>
      </c>
      <c r="K312" s="150"/>
      <c r="L312" s="150"/>
      <c r="M312" s="150"/>
    </row>
    <row r="313" spans="2:13" x14ac:dyDescent="0.25">
      <c r="B313" s="147" t="s">
        <v>163</v>
      </c>
      <c r="C313" s="156" t="s">
        <v>162</v>
      </c>
      <c r="D313" s="148">
        <v>62984084.660000004</v>
      </c>
      <c r="E313" s="149">
        <v>1998826.33</v>
      </c>
      <c r="F313" s="149">
        <v>691445.14</v>
      </c>
      <c r="G313" s="149">
        <v>37275897.060000002</v>
      </c>
      <c r="H313" s="149">
        <v>11539968.99</v>
      </c>
      <c r="I313" s="149">
        <v>37596.75</v>
      </c>
      <c r="J313" s="149">
        <v>10554157.560000001</v>
      </c>
      <c r="K313" s="150"/>
      <c r="L313" s="149">
        <v>886192.83</v>
      </c>
      <c r="M313" s="150"/>
    </row>
    <row r="314" spans="2:13" x14ac:dyDescent="0.25">
      <c r="B314" s="147" t="s">
        <v>161</v>
      </c>
      <c r="C314" s="156" t="s">
        <v>160</v>
      </c>
      <c r="D314" s="148">
        <v>117795491.18999998</v>
      </c>
      <c r="E314" s="149">
        <v>3231310.7</v>
      </c>
      <c r="F314" s="149">
        <v>647423.81999999995</v>
      </c>
      <c r="G314" s="149">
        <v>67252691.069999993</v>
      </c>
      <c r="H314" s="149">
        <v>21982757.870000001</v>
      </c>
      <c r="I314" s="149">
        <v>67736.55</v>
      </c>
      <c r="J314" s="149">
        <v>24120743.379999999</v>
      </c>
      <c r="K314" s="149">
        <v>18209.45</v>
      </c>
      <c r="L314" s="149">
        <v>125035.85</v>
      </c>
      <c r="M314" s="149">
        <v>349582.5</v>
      </c>
    </row>
    <row r="315" spans="2:13" x14ac:dyDescent="0.25">
      <c r="B315" s="147" t="s">
        <v>159</v>
      </c>
      <c r="C315" s="156" t="s">
        <v>158</v>
      </c>
      <c r="D315" s="148">
        <v>76606170.439999983</v>
      </c>
      <c r="E315" s="149">
        <v>1415852.74</v>
      </c>
      <c r="F315" s="149">
        <v>522732.38</v>
      </c>
      <c r="G315" s="149">
        <v>47450722.579999998</v>
      </c>
      <c r="H315" s="149">
        <v>13957011.67</v>
      </c>
      <c r="I315" s="149">
        <v>130655.67999999999</v>
      </c>
      <c r="J315" s="149">
        <v>12042153.390000001</v>
      </c>
      <c r="K315" s="150"/>
      <c r="L315" s="149">
        <v>1087042</v>
      </c>
      <c r="M315" s="150"/>
    </row>
    <row r="316" spans="2:13" x14ac:dyDescent="0.25">
      <c r="B316" s="147" t="s">
        <v>157</v>
      </c>
      <c r="C316" s="156" t="s">
        <v>156</v>
      </c>
      <c r="D316" s="148">
        <v>18790800.859999999</v>
      </c>
      <c r="E316" s="149">
        <v>1267165.42</v>
      </c>
      <c r="F316" s="149">
        <v>157698.66</v>
      </c>
      <c r="G316" s="149">
        <v>10700476.130000001</v>
      </c>
      <c r="H316" s="149">
        <v>3923009.18</v>
      </c>
      <c r="I316" s="149">
        <v>11350.84</v>
      </c>
      <c r="J316" s="149">
        <v>2731100.63</v>
      </c>
      <c r="K316" s="150"/>
      <c r="L316" s="150"/>
      <c r="M316" s="150"/>
    </row>
    <row r="317" spans="2:13" x14ac:dyDescent="0.25">
      <c r="B317" s="147" t="s">
        <v>155</v>
      </c>
      <c r="C317" s="156" t="s">
        <v>154</v>
      </c>
      <c r="D317" s="148">
        <v>28100620.52</v>
      </c>
      <c r="E317" s="149">
        <v>734597.05</v>
      </c>
      <c r="F317" s="149">
        <v>111110.95</v>
      </c>
      <c r="G317" s="149">
        <v>15108236.199999999</v>
      </c>
      <c r="H317" s="149">
        <v>6160155.1699999999</v>
      </c>
      <c r="I317" s="149">
        <v>82406.16</v>
      </c>
      <c r="J317" s="149">
        <v>5884546.9400000004</v>
      </c>
      <c r="K317" s="150"/>
      <c r="L317" s="149">
        <v>19568.05</v>
      </c>
      <c r="M317" s="150"/>
    </row>
    <row r="318" spans="2:13" x14ac:dyDescent="0.25">
      <c r="B318" s="147" t="s">
        <v>153</v>
      </c>
      <c r="C318" s="156" t="s">
        <v>152</v>
      </c>
      <c r="D318" s="148">
        <v>23084658.729999997</v>
      </c>
      <c r="E318" s="149">
        <v>1213696.7</v>
      </c>
      <c r="F318" s="149">
        <v>463059.49</v>
      </c>
      <c r="G318" s="149">
        <v>13479801.279999999</v>
      </c>
      <c r="H318" s="149">
        <v>3488368.4</v>
      </c>
      <c r="I318" s="149">
        <v>13930.54</v>
      </c>
      <c r="J318" s="149">
        <v>4425802.32</v>
      </c>
      <c r="K318" s="150"/>
      <c r="L318" s="150"/>
      <c r="M318" s="150"/>
    </row>
    <row r="319" spans="2:13" x14ac:dyDescent="0.25">
      <c r="B319" s="147" t="s">
        <v>151</v>
      </c>
      <c r="C319" s="156" t="s">
        <v>150</v>
      </c>
      <c r="D319" s="148">
        <v>65033753.200000003</v>
      </c>
      <c r="E319" s="149">
        <v>1440632.99</v>
      </c>
      <c r="F319" s="149">
        <v>123027.06</v>
      </c>
      <c r="G319" s="149">
        <v>34397070.25</v>
      </c>
      <c r="H319" s="149">
        <v>10156743.98</v>
      </c>
      <c r="I319" s="149">
        <v>3692250.48</v>
      </c>
      <c r="J319" s="149">
        <v>13774195.189999999</v>
      </c>
      <c r="K319" s="150"/>
      <c r="L319" s="149">
        <v>61892.08</v>
      </c>
      <c r="M319" s="149">
        <v>1387941.17</v>
      </c>
    </row>
    <row r="320" spans="2:13" x14ac:dyDescent="0.25">
      <c r="B320" s="147" t="s">
        <v>149</v>
      </c>
      <c r="C320" s="156" t="s">
        <v>148</v>
      </c>
      <c r="D320" s="148">
        <v>83809818.239999995</v>
      </c>
      <c r="E320" s="149">
        <v>6440602</v>
      </c>
      <c r="F320" s="149">
        <v>897289.92</v>
      </c>
      <c r="G320" s="149">
        <v>53902264.57</v>
      </c>
      <c r="H320" s="149">
        <v>14484129.779999999</v>
      </c>
      <c r="I320" s="149">
        <v>57098.39</v>
      </c>
      <c r="J320" s="149">
        <v>7994930.9500000002</v>
      </c>
      <c r="K320" s="150"/>
      <c r="L320" s="149">
        <v>33502.629999999997</v>
      </c>
      <c r="M320" s="150"/>
    </row>
    <row r="321" spans="2:13" x14ac:dyDescent="0.25">
      <c r="B321" s="147" t="s">
        <v>147</v>
      </c>
      <c r="C321" s="156" t="s">
        <v>146</v>
      </c>
      <c r="D321" s="148">
        <v>22671167.920000002</v>
      </c>
      <c r="E321" s="149">
        <v>294498.89</v>
      </c>
      <c r="F321" s="149">
        <v>199037.04</v>
      </c>
      <c r="G321" s="149">
        <v>9388225.6099999994</v>
      </c>
      <c r="H321" s="149">
        <v>4190943.57</v>
      </c>
      <c r="I321" s="149">
        <v>4518991.91</v>
      </c>
      <c r="J321" s="149">
        <v>3837127.76</v>
      </c>
      <c r="K321" s="149">
        <v>3280.21</v>
      </c>
      <c r="L321" s="149">
        <v>239062.93</v>
      </c>
      <c r="M321" s="150"/>
    </row>
    <row r="322" spans="2:13" x14ac:dyDescent="0.25">
      <c r="B322" s="147" t="s">
        <v>145</v>
      </c>
      <c r="C322" s="156" t="s">
        <v>144</v>
      </c>
      <c r="D322" s="148">
        <v>2110816.6800000002</v>
      </c>
      <c r="E322" s="150"/>
      <c r="F322" s="150"/>
      <c r="G322" s="149">
        <v>2110816.6800000002</v>
      </c>
      <c r="H322" s="150"/>
      <c r="I322" s="150"/>
      <c r="J322" s="150"/>
      <c r="K322" s="150"/>
      <c r="L322" s="150"/>
      <c r="M322" s="150"/>
    </row>
    <row r="323" spans="2:13" x14ac:dyDescent="0.25">
      <c r="B323" s="147"/>
      <c r="C323" s="147"/>
      <c r="F323" s="151"/>
    </row>
    <row r="324" spans="2:13" x14ac:dyDescent="0.25">
      <c r="C324" s="1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1839-2F67-4141-AB12-8C6956F6D0FF}">
  <dimension ref="B2:AU323"/>
  <sheetViews>
    <sheetView workbookViewId="0">
      <selection activeCell="D24" sqref="D24"/>
    </sheetView>
  </sheetViews>
  <sheetFormatPr defaultRowHeight="15" x14ac:dyDescent="0.25"/>
  <cols>
    <col min="2" max="2" width="16.7109375" bestFit="1" customWidth="1"/>
    <col min="3" max="3" width="26" bestFit="1" customWidth="1"/>
    <col min="4" max="4" width="15.7109375" style="8" customWidth="1"/>
    <col min="5" max="47" width="15.7109375" customWidth="1"/>
  </cols>
  <sheetData>
    <row r="2" spans="2:47" x14ac:dyDescent="0.25">
      <c r="B2" s="8" t="s">
        <v>937</v>
      </c>
      <c r="D2" s="56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</row>
    <row r="3" spans="2:47" x14ac:dyDescent="0.25">
      <c r="B3" s="54"/>
      <c r="C3" s="54"/>
      <c r="D3" s="53"/>
      <c r="E3" s="99" t="s">
        <v>828</v>
      </c>
      <c r="F3" s="99" t="s">
        <v>827</v>
      </c>
      <c r="G3" s="99" t="s">
        <v>826</v>
      </c>
      <c r="H3" s="99" t="s">
        <v>825</v>
      </c>
      <c r="I3" s="99" t="s">
        <v>847</v>
      </c>
      <c r="J3" s="99" t="s">
        <v>823</v>
      </c>
      <c r="K3" s="99" t="s">
        <v>822</v>
      </c>
      <c r="L3" s="99" t="s">
        <v>821</v>
      </c>
      <c r="M3" s="99" t="s">
        <v>820</v>
      </c>
      <c r="N3" s="99" t="s">
        <v>846</v>
      </c>
      <c r="O3" s="99" t="s">
        <v>819</v>
      </c>
      <c r="P3" s="99" t="s">
        <v>845</v>
      </c>
      <c r="Q3" s="99" t="s">
        <v>844</v>
      </c>
      <c r="R3" s="99" t="s">
        <v>818</v>
      </c>
      <c r="S3" s="99" t="s">
        <v>817</v>
      </c>
      <c r="T3" s="99" t="s">
        <v>843</v>
      </c>
      <c r="U3" s="99" t="s">
        <v>842</v>
      </c>
      <c r="V3" s="99" t="s">
        <v>816</v>
      </c>
      <c r="W3" s="99" t="s">
        <v>841</v>
      </c>
      <c r="X3" s="99" t="s">
        <v>840</v>
      </c>
      <c r="Y3" s="99" t="s">
        <v>839</v>
      </c>
      <c r="Z3" s="99" t="s">
        <v>838</v>
      </c>
      <c r="AA3" s="99" t="s">
        <v>810</v>
      </c>
      <c r="AB3" s="99" t="s">
        <v>809</v>
      </c>
      <c r="AC3" s="99" t="s">
        <v>808</v>
      </c>
      <c r="AD3" s="99" t="s">
        <v>806</v>
      </c>
      <c r="AE3" s="99" t="s">
        <v>79</v>
      </c>
      <c r="AF3" s="99" t="s">
        <v>804</v>
      </c>
      <c r="AG3" s="99" t="s">
        <v>803</v>
      </c>
      <c r="AH3" s="99" t="s">
        <v>802</v>
      </c>
      <c r="AI3" s="99" t="s">
        <v>837</v>
      </c>
      <c r="AJ3" s="99" t="s">
        <v>801</v>
      </c>
      <c r="AK3" s="99" t="s">
        <v>800</v>
      </c>
      <c r="AL3" s="99" t="s">
        <v>799</v>
      </c>
      <c r="AM3" s="99" t="s">
        <v>798</v>
      </c>
      <c r="AN3" s="99" t="s">
        <v>836</v>
      </c>
      <c r="AO3" s="99" t="s">
        <v>795</v>
      </c>
      <c r="AP3" s="99" t="s">
        <v>794</v>
      </c>
      <c r="AQ3" s="99" t="s">
        <v>835</v>
      </c>
      <c r="AR3" s="99" t="s">
        <v>834</v>
      </c>
      <c r="AS3" s="99" t="s">
        <v>833</v>
      </c>
      <c r="AT3" s="99" t="s">
        <v>832</v>
      </c>
      <c r="AU3" s="99" t="s">
        <v>831</v>
      </c>
    </row>
    <row r="4" spans="2:47" s="49" customFormat="1" ht="43.15" customHeight="1" x14ac:dyDescent="0.25">
      <c r="B4" s="51" t="s">
        <v>783</v>
      </c>
      <c r="C4" s="51" t="s">
        <v>782</v>
      </c>
      <c r="D4" s="55" t="s">
        <v>781</v>
      </c>
      <c r="E4" s="50" t="s">
        <v>114</v>
      </c>
      <c r="F4" s="50" t="s">
        <v>113</v>
      </c>
      <c r="G4" s="50" t="s">
        <v>112</v>
      </c>
      <c r="H4" s="50" t="s">
        <v>111</v>
      </c>
      <c r="I4" s="50" t="s">
        <v>110</v>
      </c>
      <c r="J4" s="50" t="s">
        <v>109</v>
      </c>
      <c r="K4" s="50" t="s">
        <v>98</v>
      </c>
      <c r="L4" s="50" t="s">
        <v>104</v>
      </c>
      <c r="M4" s="50" t="s">
        <v>97</v>
      </c>
      <c r="N4" s="50" t="s">
        <v>96</v>
      </c>
      <c r="O4" s="50" t="s">
        <v>95</v>
      </c>
      <c r="P4" s="50" t="s">
        <v>102</v>
      </c>
      <c r="Q4" s="50" t="s">
        <v>101</v>
      </c>
      <c r="R4" s="50" t="s">
        <v>100</v>
      </c>
      <c r="S4" s="50" t="s">
        <v>94</v>
      </c>
      <c r="T4" s="50" t="s">
        <v>93</v>
      </c>
      <c r="U4" s="50" t="s">
        <v>92</v>
      </c>
      <c r="V4" s="50" t="s">
        <v>91</v>
      </c>
      <c r="W4" s="50" t="s">
        <v>108</v>
      </c>
      <c r="X4" s="50" t="s">
        <v>0</v>
      </c>
      <c r="Y4" s="50" t="s">
        <v>90</v>
      </c>
      <c r="Z4" s="50" t="s">
        <v>89</v>
      </c>
      <c r="AA4" s="50" t="s">
        <v>107</v>
      </c>
      <c r="AB4" s="50" t="s">
        <v>82</v>
      </c>
      <c r="AC4" s="50" t="s">
        <v>81</v>
      </c>
      <c r="AD4" s="50" t="s">
        <v>80</v>
      </c>
      <c r="AE4" s="50" t="s">
        <v>830</v>
      </c>
      <c r="AF4" s="50" t="s">
        <v>78</v>
      </c>
      <c r="AG4" s="50" t="s">
        <v>106</v>
      </c>
      <c r="AH4" s="50" t="s">
        <v>87</v>
      </c>
      <c r="AI4" s="50" t="s">
        <v>86</v>
      </c>
      <c r="AJ4" s="50" t="s">
        <v>85</v>
      </c>
      <c r="AK4" s="50" t="s">
        <v>84</v>
      </c>
      <c r="AL4" s="50" t="s">
        <v>83</v>
      </c>
      <c r="AM4" s="50" t="s">
        <v>76</v>
      </c>
      <c r="AN4" s="50" t="s">
        <v>75</v>
      </c>
      <c r="AO4" s="50" t="s">
        <v>74</v>
      </c>
      <c r="AP4" s="50" t="s">
        <v>73</v>
      </c>
      <c r="AQ4" s="50" t="s">
        <v>72</v>
      </c>
      <c r="AR4" s="50" t="s">
        <v>71</v>
      </c>
      <c r="AS4" s="50" t="s">
        <v>829</v>
      </c>
      <c r="AT4" s="50" t="s">
        <v>69</v>
      </c>
      <c r="AU4" s="50" t="s">
        <v>68</v>
      </c>
    </row>
    <row r="5" spans="2:47" s="8" customFormat="1" x14ac:dyDescent="0.25">
      <c r="B5" s="123" t="s">
        <v>936</v>
      </c>
      <c r="C5" s="123" t="s">
        <v>778</v>
      </c>
      <c r="D5" s="48">
        <v>19784149242.429993</v>
      </c>
      <c r="E5" s="48">
        <v>54795973.99000001</v>
      </c>
      <c r="F5" s="48">
        <v>131873695.74000001</v>
      </c>
      <c r="G5" s="48">
        <v>226914747.50000003</v>
      </c>
      <c r="H5" s="48">
        <v>160785505.88000003</v>
      </c>
      <c r="I5" s="48">
        <v>43976565.82</v>
      </c>
      <c r="J5" s="48">
        <v>492194664.6000002</v>
      </c>
      <c r="K5" s="48">
        <v>186380916.51000017</v>
      </c>
      <c r="L5" s="48">
        <v>1158713732.7300003</v>
      </c>
      <c r="M5" s="48">
        <v>614810389.80999982</v>
      </c>
      <c r="N5" s="48">
        <v>224506029.38000005</v>
      </c>
      <c r="O5" s="48">
        <v>863268708.16000044</v>
      </c>
      <c r="P5" s="48">
        <v>10988856520.000004</v>
      </c>
      <c r="Q5" s="48">
        <v>317558745.34999996</v>
      </c>
      <c r="R5" s="48">
        <v>39996828.640000001</v>
      </c>
      <c r="S5" s="48">
        <v>430106216.17999995</v>
      </c>
      <c r="T5" s="48">
        <v>136593797.32000002</v>
      </c>
      <c r="U5" s="48">
        <v>170966234.81000009</v>
      </c>
      <c r="V5" s="48">
        <v>126228176.38000005</v>
      </c>
      <c r="W5" s="48">
        <v>46726936.880000003</v>
      </c>
      <c r="X5" s="48">
        <v>208153536.93000001</v>
      </c>
      <c r="Y5" s="48">
        <v>310451191.70999992</v>
      </c>
      <c r="Z5" s="48">
        <v>-2771983.94</v>
      </c>
      <c r="AA5" s="48">
        <v>82502887.629999995</v>
      </c>
      <c r="AB5" s="48">
        <v>610761363.59000015</v>
      </c>
      <c r="AC5" s="48">
        <v>84083435.61999999</v>
      </c>
      <c r="AD5" s="48">
        <v>15324525.27</v>
      </c>
      <c r="AE5" s="48">
        <v>62511.380000000005</v>
      </c>
      <c r="AF5" s="48">
        <v>-47543100.25</v>
      </c>
      <c r="AG5" s="48">
        <v>64754264.269999996</v>
      </c>
      <c r="AH5" s="48">
        <v>97427158.910000011</v>
      </c>
      <c r="AI5" s="48">
        <v>575016867.30999994</v>
      </c>
      <c r="AJ5" s="48">
        <v>328859723.8300001</v>
      </c>
      <c r="AK5" s="48">
        <v>339052042.25000006</v>
      </c>
      <c r="AL5" s="48">
        <v>33460194.769999996</v>
      </c>
      <c r="AM5" s="48">
        <v>175489573.64999998</v>
      </c>
      <c r="AN5" s="48">
        <v>342162570.82000005</v>
      </c>
      <c r="AO5" s="48">
        <v>8475420.7299999986</v>
      </c>
      <c r="AP5" s="48">
        <v>22597826.310000006</v>
      </c>
      <c r="AQ5" s="48">
        <v>13998214.869999999</v>
      </c>
      <c r="AR5" s="48">
        <v>3293043.83</v>
      </c>
      <c r="AS5" s="48">
        <v>33333094.120000001</v>
      </c>
      <c r="AT5" s="48">
        <v>22555189.689999998</v>
      </c>
      <c r="AU5" s="48">
        <v>47395303.449999988</v>
      </c>
    </row>
    <row r="6" spans="2:47" x14ac:dyDescent="0.25">
      <c r="B6" s="47" t="s">
        <v>777</v>
      </c>
      <c r="C6" s="47" t="s">
        <v>776</v>
      </c>
      <c r="D6" s="124">
        <v>2822145.79</v>
      </c>
      <c r="E6" s="46">
        <v>10143.08</v>
      </c>
      <c r="F6" s="46">
        <v>83835.91</v>
      </c>
      <c r="G6" s="46">
        <v>99055.9</v>
      </c>
      <c r="H6" s="135"/>
      <c r="I6" s="135"/>
      <c r="J6" s="135"/>
      <c r="K6" s="46">
        <v>35</v>
      </c>
      <c r="L6" s="46">
        <v>244078.22</v>
      </c>
      <c r="M6" s="46">
        <v>2305.7399999999998</v>
      </c>
      <c r="N6" s="135"/>
      <c r="O6" s="46">
        <v>58496.85</v>
      </c>
      <c r="P6" s="46">
        <v>1401354.0499999998</v>
      </c>
      <c r="Q6" s="46">
        <v>96605.36</v>
      </c>
      <c r="R6" s="135"/>
      <c r="S6" s="46">
        <v>12044.46</v>
      </c>
      <c r="T6" s="46">
        <v>11568.170000000002</v>
      </c>
      <c r="U6" s="46">
        <v>90794.3</v>
      </c>
      <c r="V6" s="46">
        <v>17062.48</v>
      </c>
      <c r="W6" s="135"/>
      <c r="X6" s="46">
        <v>42089.16</v>
      </c>
      <c r="Y6" s="46">
        <v>66342.09</v>
      </c>
      <c r="Z6" s="135"/>
      <c r="AA6" s="46">
        <v>13860.07</v>
      </c>
      <c r="AB6" s="46">
        <v>119882.82999999999</v>
      </c>
      <c r="AC6" s="46">
        <v>545.48</v>
      </c>
      <c r="AD6" s="46">
        <v>15697.63</v>
      </c>
      <c r="AE6" s="135"/>
      <c r="AF6" s="46">
        <v>-9522.0499999999993</v>
      </c>
      <c r="AG6" s="135"/>
      <c r="AH6" s="46">
        <v>20663.240000000002</v>
      </c>
      <c r="AI6" s="46">
        <v>45274.33</v>
      </c>
      <c r="AJ6" s="46">
        <v>109441.87</v>
      </c>
      <c r="AK6" s="46">
        <v>101149.97</v>
      </c>
      <c r="AL6" s="135"/>
      <c r="AM6" s="46">
        <v>102746.3</v>
      </c>
      <c r="AN6" s="46">
        <v>42516.47</v>
      </c>
      <c r="AO6" s="135"/>
      <c r="AP6" s="135"/>
      <c r="AQ6" s="46">
        <v>-406.63000000000005</v>
      </c>
      <c r="AR6" s="135"/>
      <c r="AS6" s="135"/>
      <c r="AT6" s="46">
        <v>5907.69</v>
      </c>
      <c r="AU6" s="46">
        <v>18577.82</v>
      </c>
    </row>
    <row r="7" spans="2:47" x14ac:dyDescent="0.25">
      <c r="B7" s="47" t="s">
        <v>775</v>
      </c>
      <c r="C7" s="47" t="s">
        <v>774</v>
      </c>
      <c r="D7" s="124">
        <v>476876.79000000004</v>
      </c>
      <c r="E7" s="46">
        <v>1306.07</v>
      </c>
      <c r="F7" s="46">
        <v>33954.800000000003</v>
      </c>
      <c r="G7" s="46">
        <v>11967.55</v>
      </c>
      <c r="H7" s="46">
        <v>113.4</v>
      </c>
      <c r="I7" s="135"/>
      <c r="J7" s="135"/>
      <c r="K7" s="135"/>
      <c r="L7" s="135"/>
      <c r="M7" s="135"/>
      <c r="N7" s="135"/>
      <c r="O7" s="46">
        <v>3835.12</v>
      </c>
      <c r="P7" s="46">
        <v>228314.28999999998</v>
      </c>
      <c r="Q7" s="135"/>
      <c r="R7" s="135"/>
      <c r="S7" s="46">
        <v>1259.7</v>
      </c>
      <c r="T7" s="46">
        <v>941.62</v>
      </c>
      <c r="U7" s="46">
        <v>1019.91</v>
      </c>
      <c r="V7" s="46">
        <v>4820.04</v>
      </c>
      <c r="W7" s="135"/>
      <c r="X7" s="46">
        <v>5526.14</v>
      </c>
      <c r="Y7" s="46">
        <v>17967.379999999997</v>
      </c>
      <c r="Z7" s="135"/>
      <c r="AA7" s="135"/>
      <c r="AB7" s="46">
        <v>79007.12000000001</v>
      </c>
      <c r="AC7" s="46">
        <v>286.77999999999997</v>
      </c>
      <c r="AD7" s="46">
        <v>7856.49</v>
      </c>
      <c r="AE7" s="135"/>
      <c r="AF7" s="46">
        <v>-1110</v>
      </c>
      <c r="AG7" s="135"/>
      <c r="AH7" s="46">
        <v>2122.14</v>
      </c>
      <c r="AI7" s="46">
        <v>24248.929999999997</v>
      </c>
      <c r="AJ7" s="46">
        <v>2660.8100000000004</v>
      </c>
      <c r="AK7" s="46">
        <v>6863.53</v>
      </c>
      <c r="AL7" s="135"/>
      <c r="AM7" s="46">
        <v>22370.63</v>
      </c>
      <c r="AN7" s="46">
        <v>20897</v>
      </c>
      <c r="AO7" s="46">
        <v>647.34</v>
      </c>
      <c r="AP7" s="135"/>
      <c r="AQ7" s="135"/>
      <c r="AR7" s="135"/>
      <c r="AS7" s="135"/>
      <c r="AT7" s="135"/>
      <c r="AU7" s="135"/>
    </row>
    <row r="8" spans="2:47" x14ac:dyDescent="0.25">
      <c r="B8" s="47" t="s">
        <v>773</v>
      </c>
      <c r="C8" s="47" t="s">
        <v>772</v>
      </c>
      <c r="D8" s="124">
        <v>77914542.209999993</v>
      </c>
      <c r="E8" s="46">
        <v>215246.21</v>
      </c>
      <c r="F8" s="46">
        <v>838220.34</v>
      </c>
      <c r="G8" s="46">
        <v>1086501.08</v>
      </c>
      <c r="H8" s="46">
        <v>471389.06999999995</v>
      </c>
      <c r="I8" s="46">
        <v>191013.08000000002</v>
      </c>
      <c r="J8" s="46">
        <v>2206125.2399999993</v>
      </c>
      <c r="K8" s="46">
        <v>907345.95000000007</v>
      </c>
      <c r="L8" s="46">
        <v>3817396.97</v>
      </c>
      <c r="M8" s="46">
        <v>2984240.8399999994</v>
      </c>
      <c r="N8" s="46">
        <v>1453474.7300000002</v>
      </c>
      <c r="O8" s="46">
        <v>2273368.6</v>
      </c>
      <c r="P8" s="46">
        <v>41461898.459999979</v>
      </c>
      <c r="Q8" s="46">
        <v>1522394.44</v>
      </c>
      <c r="R8" s="135"/>
      <c r="S8" s="46">
        <v>1943055.45</v>
      </c>
      <c r="T8" s="46">
        <v>458728.94000000006</v>
      </c>
      <c r="U8" s="46">
        <v>610120.93000000005</v>
      </c>
      <c r="V8" s="46">
        <v>610116.7300000001</v>
      </c>
      <c r="W8" s="46">
        <v>268921.90999999997</v>
      </c>
      <c r="X8" s="46">
        <v>1725394.29</v>
      </c>
      <c r="Y8" s="46">
        <v>1486953.7599999995</v>
      </c>
      <c r="Z8" s="135"/>
      <c r="AA8" s="46">
        <v>379033.01</v>
      </c>
      <c r="AB8" s="46">
        <v>1991815.17</v>
      </c>
      <c r="AC8" s="46">
        <v>508170.38</v>
      </c>
      <c r="AD8" s="46">
        <v>53077.94</v>
      </c>
      <c r="AE8" s="135"/>
      <c r="AF8" s="46">
        <v>-296613.76000000001</v>
      </c>
      <c r="AG8" s="46">
        <v>229781.28</v>
      </c>
      <c r="AH8" s="46">
        <v>436943.45</v>
      </c>
      <c r="AI8" s="46">
        <v>1896968.95</v>
      </c>
      <c r="AJ8" s="46">
        <v>1257513.79</v>
      </c>
      <c r="AK8" s="46">
        <v>1234287.1000000001</v>
      </c>
      <c r="AL8" s="46">
        <v>51805.999999999993</v>
      </c>
      <c r="AM8" s="46">
        <v>580247.62</v>
      </c>
      <c r="AN8" s="46">
        <v>3073757.8500000006</v>
      </c>
      <c r="AO8" s="135"/>
      <c r="AP8" s="135"/>
      <c r="AQ8" s="46">
        <v>-22634.559999999979</v>
      </c>
      <c r="AR8" s="135"/>
      <c r="AS8" s="135"/>
      <c r="AT8" s="135"/>
      <c r="AU8" s="46">
        <v>8480.9700000000012</v>
      </c>
    </row>
    <row r="9" spans="2:47" x14ac:dyDescent="0.25">
      <c r="B9" s="47" t="s">
        <v>771</v>
      </c>
      <c r="C9" s="47" t="s">
        <v>770</v>
      </c>
      <c r="D9" s="124">
        <v>6317410.3899999997</v>
      </c>
      <c r="E9" s="46">
        <v>35234.020000000004</v>
      </c>
      <c r="F9" s="46">
        <v>70716.66</v>
      </c>
      <c r="G9" s="46">
        <v>125949.4</v>
      </c>
      <c r="H9" s="135"/>
      <c r="I9" s="135"/>
      <c r="J9" s="46">
        <v>17097.93</v>
      </c>
      <c r="K9" s="46">
        <v>1644.57</v>
      </c>
      <c r="L9" s="46">
        <v>378267.49000000011</v>
      </c>
      <c r="M9" s="46">
        <v>204588.82</v>
      </c>
      <c r="N9" s="46">
        <v>16829.73</v>
      </c>
      <c r="O9" s="46">
        <v>154924.1</v>
      </c>
      <c r="P9" s="46">
        <v>2785866.2300000004</v>
      </c>
      <c r="Q9" s="46">
        <v>165049.44000000003</v>
      </c>
      <c r="R9" s="135"/>
      <c r="S9" s="46">
        <v>35752.19</v>
      </c>
      <c r="T9" s="46">
        <v>172729.64</v>
      </c>
      <c r="U9" s="46">
        <v>73031.240000000005</v>
      </c>
      <c r="V9" s="46">
        <v>32350.979999999996</v>
      </c>
      <c r="W9" s="135"/>
      <c r="X9" s="46">
        <v>105165.17</v>
      </c>
      <c r="Y9" s="46">
        <v>137290.38999999998</v>
      </c>
      <c r="Z9" s="135"/>
      <c r="AA9" s="46">
        <v>86486.58</v>
      </c>
      <c r="AB9" s="46">
        <v>871852.87</v>
      </c>
      <c r="AC9" s="46">
        <v>171098.65</v>
      </c>
      <c r="AD9" s="46">
        <v>43020.1</v>
      </c>
      <c r="AE9" s="135"/>
      <c r="AF9" s="46">
        <v>-16020.16</v>
      </c>
      <c r="AG9" s="135"/>
      <c r="AH9" s="46">
        <v>78161.34</v>
      </c>
      <c r="AI9" s="46">
        <v>166739.70000000001</v>
      </c>
      <c r="AJ9" s="46">
        <v>25275.519999999997</v>
      </c>
      <c r="AK9" s="46">
        <v>137848.39000000001</v>
      </c>
      <c r="AL9" s="135"/>
      <c r="AM9" s="46">
        <v>62648.98</v>
      </c>
      <c r="AN9" s="46">
        <v>35675.72</v>
      </c>
      <c r="AO9" s="46">
        <v>30668.400000000001</v>
      </c>
      <c r="AP9" s="135"/>
      <c r="AQ9" s="46">
        <v>111466.3</v>
      </c>
      <c r="AR9" s="135"/>
      <c r="AS9" s="135"/>
      <c r="AT9" s="135"/>
      <c r="AU9" s="135"/>
    </row>
    <row r="10" spans="2:47" x14ac:dyDescent="0.25">
      <c r="B10" s="47" t="s">
        <v>769</v>
      </c>
      <c r="C10" s="47" t="s">
        <v>768</v>
      </c>
      <c r="D10" s="124">
        <v>6774299.3899999969</v>
      </c>
      <c r="E10" s="46">
        <v>10515.28</v>
      </c>
      <c r="F10" s="46">
        <v>219521.03</v>
      </c>
      <c r="G10" s="46">
        <v>214473.46000000002</v>
      </c>
      <c r="H10" s="46">
        <v>655.5</v>
      </c>
      <c r="I10" s="135"/>
      <c r="J10" s="135"/>
      <c r="K10" s="46">
        <v>10879.84</v>
      </c>
      <c r="L10" s="46">
        <v>495669.95</v>
      </c>
      <c r="M10" s="46">
        <v>98251.199999999997</v>
      </c>
      <c r="N10" s="46">
        <v>71973.759999999995</v>
      </c>
      <c r="O10" s="46">
        <v>239641.65999999997</v>
      </c>
      <c r="P10" s="46">
        <v>3573940.4899999998</v>
      </c>
      <c r="Q10" s="46">
        <v>294176.04000000004</v>
      </c>
      <c r="R10" s="135"/>
      <c r="S10" s="46">
        <v>74363.22</v>
      </c>
      <c r="T10" s="46">
        <v>135699.28999999998</v>
      </c>
      <c r="U10" s="46">
        <v>27088.359999999997</v>
      </c>
      <c r="V10" s="46">
        <v>42963.839999999997</v>
      </c>
      <c r="W10" s="135"/>
      <c r="X10" s="46">
        <v>87766.37</v>
      </c>
      <c r="Y10" s="46">
        <v>108164.3</v>
      </c>
      <c r="Z10" s="135"/>
      <c r="AA10" s="135"/>
      <c r="AB10" s="46">
        <v>177499</v>
      </c>
      <c r="AC10" s="46">
        <v>59.59</v>
      </c>
      <c r="AD10" s="135"/>
      <c r="AE10" s="135"/>
      <c r="AF10" s="135"/>
      <c r="AG10" s="46">
        <v>101490.3</v>
      </c>
      <c r="AH10" s="46">
        <v>108612.81</v>
      </c>
      <c r="AI10" s="46">
        <v>283693.73</v>
      </c>
      <c r="AJ10" s="46">
        <v>5651.7699999999995</v>
      </c>
      <c r="AK10" s="46">
        <v>247120.01</v>
      </c>
      <c r="AL10" s="135"/>
      <c r="AM10" s="46">
        <v>85057.5</v>
      </c>
      <c r="AN10" s="46">
        <v>16106.95</v>
      </c>
      <c r="AO10" s="135"/>
      <c r="AP10" s="135"/>
      <c r="AQ10" s="46">
        <v>43264.14</v>
      </c>
      <c r="AR10" s="135"/>
      <c r="AS10" s="135"/>
      <c r="AT10" s="135"/>
      <c r="AU10" s="135"/>
    </row>
    <row r="11" spans="2:47" x14ac:dyDescent="0.25">
      <c r="B11" s="47" t="s">
        <v>767</v>
      </c>
      <c r="C11" s="47" t="s">
        <v>766</v>
      </c>
      <c r="D11" s="124">
        <v>41795126.369999982</v>
      </c>
      <c r="E11" s="46">
        <v>160094.71</v>
      </c>
      <c r="F11" s="46">
        <v>406111.80000000005</v>
      </c>
      <c r="G11" s="46">
        <v>567836.68000000005</v>
      </c>
      <c r="H11" s="46">
        <v>378794.99</v>
      </c>
      <c r="I11" s="46">
        <v>30523.82</v>
      </c>
      <c r="J11" s="46">
        <v>572186.17999999993</v>
      </c>
      <c r="K11" s="46">
        <v>233128.71999999997</v>
      </c>
      <c r="L11" s="46">
        <v>2553282.2000000002</v>
      </c>
      <c r="M11" s="46">
        <v>1107051.21</v>
      </c>
      <c r="N11" s="46">
        <v>284580.03000000003</v>
      </c>
      <c r="O11" s="46">
        <v>1522710.22</v>
      </c>
      <c r="P11" s="46">
        <v>22818125.15000001</v>
      </c>
      <c r="Q11" s="46">
        <v>1067303.22</v>
      </c>
      <c r="R11" s="46">
        <v>1939.86</v>
      </c>
      <c r="S11" s="46">
        <v>767237.31999999983</v>
      </c>
      <c r="T11" s="46">
        <v>344493.67</v>
      </c>
      <c r="U11" s="46">
        <v>550584.91</v>
      </c>
      <c r="V11" s="46">
        <v>260073.85</v>
      </c>
      <c r="W11" s="46">
        <v>168714.34000000003</v>
      </c>
      <c r="X11" s="46">
        <v>729922.76</v>
      </c>
      <c r="Y11" s="46">
        <v>788363.19000000018</v>
      </c>
      <c r="Z11" s="46">
        <v>-64644.15</v>
      </c>
      <c r="AA11" s="46">
        <v>117790.23999999999</v>
      </c>
      <c r="AB11" s="46">
        <v>890925.98999999987</v>
      </c>
      <c r="AC11" s="46">
        <v>155765.34000000003</v>
      </c>
      <c r="AD11" s="46">
        <v>30244.54</v>
      </c>
      <c r="AE11" s="135"/>
      <c r="AF11" s="46">
        <v>-154273.51</v>
      </c>
      <c r="AG11" s="46">
        <v>191256.81</v>
      </c>
      <c r="AH11" s="46">
        <v>226125.40000000002</v>
      </c>
      <c r="AI11" s="46">
        <v>1326097.43</v>
      </c>
      <c r="AJ11" s="46">
        <v>851978.68</v>
      </c>
      <c r="AK11" s="46">
        <v>976324.7</v>
      </c>
      <c r="AL11" s="46">
        <v>14167.089999999998</v>
      </c>
      <c r="AM11" s="46">
        <v>433144.54</v>
      </c>
      <c r="AN11" s="46">
        <v>1254689.5299999998</v>
      </c>
      <c r="AO11" s="135"/>
      <c r="AP11" s="135"/>
      <c r="AQ11" s="46">
        <v>258.83999999999997</v>
      </c>
      <c r="AR11" s="46">
        <v>2991.95</v>
      </c>
      <c r="AS11" s="46">
        <v>165011.37</v>
      </c>
      <c r="AT11" s="135"/>
      <c r="AU11" s="46">
        <v>64212.75</v>
      </c>
    </row>
    <row r="12" spans="2:47" x14ac:dyDescent="0.25">
      <c r="B12" s="47" t="s">
        <v>765</v>
      </c>
      <c r="C12" s="47" t="s">
        <v>764</v>
      </c>
      <c r="D12" s="124">
        <v>10161316.510000002</v>
      </c>
      <c r="E12" s="46">
        <v>52789.33</v>
      </c>
      <c r="F12" s="46">
        <v>55045.450000000004</v>
      </c>
      <c r="G12" s="46">
        <v>212093.49</v>
      </c>
      <c r="H12" s="135"/>
      <c r="I12" s="135"/>
      <c r="J12" s="46">
        <v>351835.05</v>
      </c>
      <c r="K12" s="46">
        <v>42820.480000000003</v>
      </c>
      <c r="L12" s="46">
        <v>628633.75999999989</v>
      </c>
      <c r="M12" s="46">
        <v>219839.41</v>
      </c>
      <c r="N12" s="46">
        <v>99074.91</v>
      </c>
      <c r="O12" s="46">
        <v>281017.71000000002</v>
      </c>
      <c r="P12" s="46">
        <v>5439810.5499999989</v>
      </c>
      <c r="Q12" s="46">
        <v>394304.80000000005</v>
      </c>
      <c r="R12" s="135"/>
      <c r="S12" s="46">
        <v>158733.60999999999</v>
      </c>
      <c r="T12" s="46">
        <v>178123.30000000002</v>
      </c>
      <c r="U12" s="46">
        <v>3630</v>
      </c>
      <c r="V12" s="46">
        <v>62181.279999999999</v>
      </c>
      <c r="W12" s="46">
        <v>36717.58</v>
      </c>
      <c r="X12" s="46">
        <v>96841.39</v>
      </c>
      <c r="Y12" s="46">
        <v>272994.59999999998</v>
      </c>
      <c r="Z12" s="135"/>
      <c r="AA12" s="46">
        <v>75573.37000000001</v>
      </c>
      <c r="AB12" s="46">
        <v>233491.47</v>
      </c>
      <c r="AC12" s="46">
        <v>78347.430000000008</v>
      </c>
      <c r="AD12" s="46">
        <v>18816.849999999999</v>
      </c>
      <c r="AE12" s="135"/>
      <c r="AF12" s="46">
        <v>-48979.07</v>
      </c>
      <c r="AG12" s="46">
        <v>56970.65</v>
      </c>
      <c r="AH12" s="46">
        <v>168052.88</v>
      </c>
      <c r="AI12" s="46">
        <v>278532.8</v>
      </c>
      <c r="AJ12" s="46">
        <v>285368.09999999998</v>
      </c>
      <c r="AK12" s="46">
        <v>208272.37</v>
      </c>
      <c r="AL12" s="135"/>
      <c r="AM12" s="46">
        <v>109962.98</v>
      </c>
      <c r="AN12" s="46">
        <v>106687.62</v>
      </c>
      <c r="AO12" s="135"/>
      <c r="AP12" s="135"/>
      <c r="AQ12" s="46">
        <v>3732.3599999999997</v>
      </c>
      <c r="AR12" s="135"/>
      <c r="AS12" s="135"/>
      <c r="AT12" s="135"/>
      <c r="AU12" s="135"/>
    </row>
    <row r="13" spans="2:47" x14ac:dyDescent="0.25">
      <c r="B13" s="47" t="s">
        <v>763</v>
      </c>
      <c r="C13" s="47" t="s">
        <v>762</v>
      </c>
      <c r="D13" s="124">
        <v>296404604.80000007</v>
      </c>
      <c r="E13" s="46">
        <v>365641.94</v>
      </c>
      <c r="F13" s="46">
        <v>495938.54000000004</v>
      </c>
      <c r="G13" s="46">
        <v>1707053.7500000002</v>
      </c>
      <c r="H13" s="46">
        <v>1230561.8400000001</v>
      </c>
      <c r="I13" s="46">
        <v>702086.08</v>
      </c>
      <c r="J13" s="46">
        <v>6213373.3899999997</v>
      </c>
      <c r="K13" s="46">
        <v>5084302.62</v>
      </c>
      <c r="L13" s="46">
        <v>18086919.400000002</v>
      </c>
      <c r="M13" s="46">
        <v>9485481.5800000001</v>
      </c>
      <c r="N13" s="46">
        <v>6005329.4600000009</v>
      </c>
      <c r="O13" s="46">
        <v>10163538.859999999</v>
      </c>
      <c r="P13" s="46">
        <v>171499726.75</v>
      </c>
      <c r="Q13" s="46">
        <v>4742771.0599999996</v>
      </c>
      <c r="R13" s="135"/>
      <c r="S13" s="46">
        <v>7454565.790000001</v>
      </c>
      <c r="T13" s="46">
        <v>1934160.9500000002</v>
      </c>
      <c r="U13" s="46">
        <v>2063749.96</v>
      </c>
      <c r="V13" s="46">
        <v>1868357.1500000001</v>
      </c>
      <c r="W13" s="46">
        <v>968636.73</v>
      </c>
      <c r="X13" s="46">
        <v>4289305.2500000009</v>
      </c>
      <c r="Y13" s="46">
        <v>5996835.669999999</v>
      </c>
      <c r="Z13" s="46">
        <v>-31717.5</v>
      </c>
      <c r="AA13" s="46">
        <v>903619.61999999988</v>
      </c>
      <c r="AB13" s="46">
        <v>6380852.5099999998</v>
      </c>
      <c r="AC13" s="46">
        <v>969179.46</v>
      </c>
      <c r="AD13" s="46">
        <v>277266.62</v>
      </c>
      <c r="AE13" s="135"/>
      <c r="AF13" s="46">
        <v>-311549.46000000002</v>
      </c>
      <c r="AG13" s="46">
        <v>599941.69999999995</v>
      </c>
      <c r="AH13" s="46">
        <v>2241579.5299999998</v>
      </c>
      <c r="AI13" s="46">
        <v>6492508.3899999997</v>
      </c>
      <c r="AJ13" s="46">
        <v>5083071.78</v>
      </c>
      <c r="AK13" s="46">
        <v>3862780.2600000002</v>
      </c>
      <c r="AL13" s="46">
        <v>44590.2</v>
      </c>
      <c r="AM13" s="46">
        <v>2629119.2700000005</v>
      </c>
      <c r="AN13" s="46">
        <v>5622980.4100000001</v>
      </c>
      <c r="AO13" s="46">
        <v>357967.63</v>
      </c>
      <c r="AP13" s="46">
        <v>675363.48</v>
      </c>
      <c r="AQ13" s="46">
        <v>222313.19000000006</v>
      </c>
      <c r="AR13" s="135"/>
      <c r="AS13" s="135"/>
      <c r="AT13" s="135"/>
      <c r="AU13" s="46">
        <v>26400.94</v>
      </c>
    </row>
    <row r="14" spans="2:47" x14ac:dyDescent="0.25">
      <c r="B14" s="47" t="s">
        <v>761</v>
      </c>
      <c r="C14" s="47" t="s">
        <v>760</v>
      </c>
      <c r="D14" s="124">
        <v>3058532.4600000004</v>
      </c>
      <c r="E14" s="135"/>
      <c r="F14" s="46">
        <v>85359.42</v>
      </c>
      <c r="G14" s="46">
        <v>67616.570000000007</v>
      </c>
      <c r="H14" s="135"/>
      <c r="I14" s="135"/>
      <c r="J14" s="46">
        <v>142918.57</v>
      </c>
      <c r="K14" s="135"/>
      <c r="L14" s="46">
        <v>22509.39</v>
      </c>
      <c r="M14" s="135"/>
      <c r="N14" s="135"/>
      <c r="O14" s="46">
        <v>132219.85999999999</v>
      </c>
      <c r="P14" s="46">
        <v>1475883.25</v>
      </c>
      <c r="Q14" s="46">
        <v>32705.200000000001</v>
      </c>
      <c r="R14" s="46">
        <v>28578</v>
      </c>
      <c r="S14" s="46">
        <v>66912.850000000006</v>
      </c>
      <c r="T14" s="46">
        <v>850</v>
      </c>
      <c r="U14" s="46">
        <v>2661.86</v>
      </c>
      <c r="V14" s="46">
        <v>5076.6600000000008</v>
      </c>
      <c r="W14" s="46">
        <v>970.95</v>
      </c>
      <c r="X14" s="46">
        <v>71529.83</v>
      </c>
      <c r="Y14" s="46">
        <v>64579.73</v>
      </c>
      <c r="Z14" s="135"/>
      <c r="AA14" s="46">
        <v>48174.05</v>
      </c>
      <c r="AB14" s="46">
        <v>148367.69999999998</v>
      </c>
      <c r="AC14" s="46">
        <v>157105.58999999997</v>
      </c>
      <c r="AD14" s="46">
        <v>1285.9100000000001</v>
      </c>
      <c r="AE14" s="135"/>
      <c r="AF14" s="46">
        <v>-32705.200000000001</v>
      </c>
      <c r="AG14" s="135"/>
      <c r="AH14" s="46">
        <v>2836.9700000000003</v>
      </c>
      <c r="AI14" s="46">
        <v>127009.03</v>
      </c>
      <c r="AJ14" s="46">
        <v>151647.29999999999</v>
      </c>
      <c r="AK14" s="46">
        <v>35565.14</v>
      </c>
      <c r="AL14" s="46">
        <v>1782.13</v>
      </c>
      <c r="AM14" s="46">
        <v>101579.4</v>
      </c>
      <c r="AN14" s="46">
        <v>115512.29999999999</v>
      </c>
      <c r="AO14" s="135"/>
      <c r="AP14" s="135"/>
      <c r="AQ14" s="135"/>
      <c r="AR14" s="135"/>
      <c r="AS14" s="135"/>
      <c r="AT14" s="135"/>
      <c r="AU14" s="135"/>
    </row>
    <row r="15" spans="2:47" x14ac:dyDescent="0.25">
      <c r="B15" s="47" t="s">
        <v>759</v>
      </c>
      <c r="C15" s="47" t="s">
        <v>758</v>
      </c>
      <c r="D15" s="124">
        <v>24622111.70999999</v>
      </c>
      <c r="E15" s="46">
        <v>258495.22</v>
      </c>
      <c r="F15" s="46">
        <v>345003.11999999994</v>
      </c>
      <c r="G15" s="46">
        <v>417330.45999999996</v>
      </c>
      <c r="H15" s="46">
        <v>290482.01</v>
      </c>
      <c r="I15" s="46">
        <v>8620.99</v>
      </c>
      <c r="J15" s="46">
        <v>728383.98000000021</v>
      </c>
      <c r="K15" s="46">
        <v>112219.22</v>
      </c>
      <c r="L15" s="46">
        <v>1443315.03</v>
      </c>
      <c r="M15" s="46">
        <v>931435.95999999985</v>
      </c>
      <c r="N15" s="46">
        <v>266048.01</v>
      </c>
      <c r="O15" s="46">
        <v>779166.47000000009</v>
      </c>
      <c r="P15" s="46">
        <v>13069283.1</v>
      </c>
      <c r="Q15" s="46">
        <v>587800.13</v>
      </c>
      <c r="R15" s="135"/>
      <c r="S15" s="46">
        <v>414410.60999999987</v>
      </c>
      <c r="T15" s="46">
        <v>148479.09999999998</v>
      </c>
      <c r="U15" s="46">
        <v>335465.05</v>
      </c>
      <c r="V15" s="46">
        <v>155006.56</v>
      </c>
      <c r="W15" s="46">
        <v>149877.91999999998</v>
      </c>
      <c r="X15" s="46">
        <v>498942.63</v>
      </c>
      <c r="Y15" s="46">
        <v>425066.18999999994</v>
      </c>
      <c r="Z15" s="135"/>
      <c r="AA15" s="46">
        <v>157202.01</v>
      </c>
      <c r="AB15" s="46">
        <v>514212.12</v>
      </c>
      <c r="AC15" s="46">
        <v>147849.19</v>
      </c>
      <c r="AD15" s="46">
        <v>24306.05</v>
      </c>
      <c r="AE15" s="135"/>
      <c r="AF15" s="46">
        <v>-113243.71</v>
      </c>
      <c r="AG15" s="46">
        <v>48491.830000000009</v>
      </c>
      <c r="AH15" s="46">
        <v>181194.66999999998</v>
      </c>
      <c r="AI15" s="46">
        <v>782936.56</v>
      </c>
      <c r="AJ15" s="46">
        <v>241696.83000000002</v>
      </c>
      <c r="AK15" s="46">
        <v>458954.54</v>
      </c>
      <c r="AL15" s="46">
        <v>6111.69</v>
      </c>
      <c r="AM15" s="46">
        <v>262813.87</v>
      </c>
      <c r="AN15" s="46">
        <v>503783.07999999996</v>
      </c>
      <c r="AO15" s="135"/>
      <c r="AP15" s="135"/>
      <c r="AQ15" s="46">
        <v>35806.1</v>
      </c>
      <c r="AR15" s="46">
        <v>2269.63</v>
      </c>
      <c r="AS15" s="135"/>
      <c r="AT15" s="135"/>
      <c r="AU15" s="46">
        <v>2895.49</v>
      </c>
    </row>
    <row r="16" spans="2:47" x14ac:dyDescent="0.25">
      <c r="B16" s="47" t="s">
        <v>757</v>
      </c>
      <c r="C16" s="47" t="s">
        <v>756</v>
      </c>
      <c r="D16" s="124">
        <v>14342767.770000007</v>
      </c>
      <c r="E16" s="46">
        <v>38205.129999999997</v>
      </c>
      <c r="F16" s="46">
        <v>215017.46999999997</v>
      </c>
      <c r="G16" s="46">
        <v>264136.42000000004</v>
      </c>
      <c r="H16" s="46">
        <v>192520.04</v>
      </c>
      <c r="I16" s="46">
        <v>5599.09</v>
      </c>
      <c r="J16" s="46">
        <v>385790.28</v>
      </c>
      <c r="K16" s="46">
        <v>4184.33</v>
      </c>
      <c r="L16" s="46">
        <v>957390.24000000011</v>
      </c>
      <c r="M16" s="46">
        <v>372946.19</v>
      </c>
      <c r="N16" s="46">
        <v>73930.720000000001</v>
      </c>
      <c r="O16" s="46">
        <v>164954.66</v>
      </c>
      <c r="P16" s="46">
        <v>7948516.370000001</v>
      </c>
      <c r="Q16" s="46">
        <v>306338.80999999994</v>
      </c>
      <c r="R16" s="135"/>
      <c r="S16" s="46">
        <v>287192.99000000005</v>
      </c>
      <c r="T16" s="46">
        <v>52735.91</v>
      </c>
      <c r="U16" s="46">
        <v>3257.73</v>
      </c>
      <c r="V16" s="46">
        <v>30550.350000000002</v>
      </c>
      <c r="W16" s="46">
        <v>87453.34</v>
      </c>
      <c r="X16" s="46">
        <v>422685.07</v>
      </c>
      <c r="Y16" s="46">
        <v>336949.3</v>
      </c>
      <c r="Z16" s="135"/>
      <c r="AA16" s="46">
        <v>127056.24</v>
      </c>
      <c r="AB16" s="46">
        <v>401773.54</v>
      </c>
      <c r="AC16" s="46">
        <v>109538.15</v>
      </c>
      <c r="AD16" s="46">
        <v>30507.43</v>
      </c>
      <c r="AE16" s="135"/>
      <c r="AF16" s="46">
        <v>-37315.760000000002</v>
      </c>
      <c r="AG16" s="135"/>
      <c r="AH16" s="46">
        <v>26968.19</v>
      </c>
      <c r="AI16" s="46">
        <v>523576.41000000003</v>
      </c>
      <c r="AJ16" s="46">
        <v>270484.47999999998</v>
      </c>
      <c r="AK16" s="46">
        <v>379689.4</v>
      </c>
      <c r="AL16" s="46">
        <v>27484.91</v>
      </c>
      <c r="AM16" s="46">
        <v>186847.56</v>
      </c>
      <c r="AN16" s="46">
        <v>149627.22999999998</v>
      </c>
      <c r="AO16" s="135"/>
      <c r="AP16" s="135"/>
      <c r="AQ16" s="46">
        <v>-3824.4500000000007</v>
      </c>
      <c r="AR16" s="135"/>
      <c r="AS16" s="135"/>
      <c r="AT16" s="135"/>
      <c r="AU16" s="135"/>
    </row>
    <row r="17" spans="2:47" x14ac:dyDescent="0.25">
      <c r="B17" s="47" t="s">
        <v>755</v>
      </c>
      <c r="C17" s="47" t="s">
        <v>754</v>
      </c>
      <c r="D17" s="124">
        <v>44384016.080000006</v>
      </c>
      <c r="E17" s="46">
        <v>124845.84</v>
      </c>
      <c r="F17" s="46">
        <v>667178.88</v>
      </c>
      <c r="G17" s="46">
        <v>720909.29</v>
      </c>
      <c r="H17" s="46">
        <v>81714.16</v>
      </c>
      <c r="I17" s="135"/>
      <c r="J17" s="46">
        <v>1415291.5199999996</v>
      </c>
      <c r="K17" s="46">
        <v>344214.60000000003</v>
      </c>
      <c r="L17" s="46">
        <v>2512516.73</v>
      </c>
      <c r="M17" s="46">
        <v>1132207.17</v>
      </c>
      <c r="N17" s="46">
        <v>537716.56000000006</v>
      </c>
      <c r="O17" s="46">
        <v>1718205.97</v>
      </c>
      <c r="P17" s="46">
        <v>23443465.360000014</v>
      </c>
      <c r="Q17" s="46">
        <v>862152.8</v>
      </c>
      <c r="R17" s="135"/>
      <c r="S17" s="46">
        <v>1072209.19</v>
      </c>
      <c r="T17" s="135"/>
      <c r="U17" s="46">
        <v>1092229.75</v>
      </c>
      <c r="V17" s="46">
        <v>232414.75</v>
      </c>
      <c r="W17" s="46">
        <v>117404.68</v>
      </c>
      <c r="X17" s="46">
        <v>842714.39999999991</v>
      </c>
      <c r="Y17" s="46">
        <v>915501.83</v>
      </c>
      <c r="Z17" s="135"/>
      <c r="AA17" s="46">
        <v>296018.15999999997</v>
      </c>
      <c r="AB17" s="46">
        <v>1215982.6700000002</v>
      </c>
      <c r="AC17" s="46">
        <v>356654.44999999995</v>
      </c>
      <c r="AD17" s="46">
        <v>37502.07</v>
      </c>
      <c r="AE17" s="135"/>
      <c r="AF17" s="46">
        <v>-184083.37</v>
      </c>
      <c r="AG17" s="46">
        <v>25562.06</v>
      </c>
      <c r="AH17" s="46">
        <v>302129.68</v>
      </c>
      <c r="AI17" s="46">
        <v>1500163.6899999997</v>
      </c>
      <c r="AJ17" s="46">
        <v>513596.52999999997</v>
      </c>
      <c r="AK17" s="46">
        <v>990655.86</v>
      </c>
      <c r="AL17" s="135"/>
      <c r="AM17" s="46">
        <v>408254.74</v>
      </c>
      <c r="AN17" s="46">
        <v>1003986.08</v>
      </c>
      <c r="AO17" s="46">
        <v>65439.75</v>
      </c>
      <c r="AP17" s="135"/>
      <c r="AQ17" s="46">
        <v>19260.23</v>
      </c>
      <c r="AR17" s="135"/>
      <c r="AS17" s="135"/>
      <c r="AT17" s="135"/>
      <c r="AU17" s="135"/>
    </row>
    <row r="18" spans="2:47" x14ac:dyDescent="0.25">
      <c r="B18" s="47" t="s">
        <v>753</v>
      </c>
      <c r="C18" s="47" t="s">
        <v>752</v>
      </c>
      <c r="D18" s="124">
        <v>224090098.46000013</v>
      </c>
      <c r="E18" s="46">
        <v>370009.56</v>
      </c>
      <c r="F18" s="46">
        <v>903756.44</v>
      </c>
      <c r="G18" s="46">
        <v>2375738</v>
      </c>
      <c r="H18" s="46">
        <v>2007995.9499999997</v>
      </c>
      <c r="I18" s="46">
        <v>358146.10000000003</v>
      </c>
      <c r="J18" s="46">
        <v>5878719.2599999998</v>
      </c>
      <c r="K18" s="46">
        <v>1622717.4300000002</v>
      </c>
      <c r="L18" s="46">
        <v>14503670.550000001</v>
      </c>
      <c r="M18" s="46">
        <v>6862111.5499999998</v>
      </c>
      <c r="N18" s="46">
        <v>1162162.6100000001</v>
      </c>
      <c r="O18" s="46">
        <v>10105925.860000001</v>
      </c>
      <c r="P18" s="46">
        <v>130902948.83000001</v>
      </c>
      <c r="Q18" s="46">
        <v>3992495.28</v>
      </c>
      <c r="R18" s="46">
        <v>9346.0499999999993</v>
      </c>
      <c r="S18" s="46">
        <v>2429894.2299999995</v>
      </c>
      <c r="T18" s="46">
        <v>1732025.95</v>
      </c>
      <c r="U18" s="46">
        <v>2506979.4999999995</v>
      </c>
      <c r="V18" s="46">
        <v>1045495.7000000002</v>
      </c>
      <c r="W18" s="46">
        <v>356329.91000000003</v>
      </c>
      <c r="X18" s="46">
        <v>3065520.0999999996</v>
      </c>
      <c r="Y18" s="46">
        <v>2773924.27</v>
      </c>
      <c r="Z18" s="46">
        <v>-21194.71</v>
      </c>
      <c r="AA18" s="46">
        <v>805699.6</v>
      </c>
      <c r="AB18" s="46">
        <v>3758606.8000000003</v>
      </c>
      <c r="AC18" s="46">
        <v>1030580.06</v>
      </c>
      <c r="AD18" s="135"/>
      <c r="AE18" s="135"/>
      <c r="AF18" s="46">
        <v>-381150.79</v>
      </c>
      <c r="AG18" s="46">
        <v>1992781.03</v>
      </c>
      <c r="AH18" s="46">
        <v>2027063.83</v>
      </c>
      <c r="AI18" s="46">
        <v>6199138.2500000009</v>
      </c>
      <c r="AJ18" s="46">
        <v>2448426.12</v>
      </c>
      <c r="AK18" s="46">
        <v>3449281.13</v>
      </c>
      <c r="AL18" s="46">
        <v>901356.82000000007</v>
      </c>
      <c r="AM18" s="46">
        <v>2887808.11</v>
      </c>
      <c r="AN18" s="46">
        <v>2911970.8000000003</v>
      </c>
      <c r="AO18" s="46">
        <v>307497.58000000007</v>
      </c>
      <c r="AP18" s="46">
        <v>593079.56999999995</v>
      </c>
      <c r="AQ18" s="46">
        <v>95591.81</v>
      </c>
      <c r="AR18" s="46">
        <v>113106.5</v>
      </c>
      <c r="AS18" s="135"/>
      <c r="AT18" s="135"/>
      <c r="AU18" s="46">
        <v>4542.82</v>
      </c>
    </row>
    <row r="19" spans="2:47" x14ac:dyDescent="0.25">
      <c r="B19" s="47" t="s">
        <v>751</v>
      </c>
      <c r="C19" s="47" t="s">
        <v>750</v>
      </c>
      <c r="D19" s="124">
        <v>12968220.910000004</v>
      </c>
      <c r="E19" s="46">
        <v>41667.760000000002</v>
      </c>
      <c r="F19" s="46">
        <v>313502.79000000004</v>
      </c>
      <c r="G19" s="46">
        <v>230494.50999999998</v>
      </c>
      <c r="H19" s="46">
        <v>85677.299999999988</v>
      </c>
      <c r="I19" s="135"/>
      <c r="J19" s="46">
        <v>242207.13000000003</v>
      </c>
      <c r="K19" s="46">
        <v>77981.83</v>
      </c>
      <c r="L19" s="46">
        <v>788674.70999999985</v>
      </c>
      <c r="M19" s="46">
        <v>337678.79000000004</v>
      </c>
      <c r="N19" s="46">
        <v>238216.98</v>
      </c>
      <c r="O19" s="46">
        <v>358675.18</v>
      </c>
      <c r="P19" s="46">
        <v>6283694.3500000015</v>
      </c>
      <c r="Q19" s="46">
        <v>535416.74</v>
      </c>
      <c r="R19" s="46">
        <v>205383.03</v>
      </c>
      <c r="S19" s="46">
        <v>228878.61999999997</v>
      </c>
      <c r="T19" s="46">
        <v>83884.040000000008</v>
      </c>
      <c r="U19" s="46">
        <v>34835.1</v>
      </c>
      <c r="V19" s="46">
        <v>72384.01999999999</v>
      </c>
      <c r="W19" s="46">
        <v>14419.810000000001</v>
      </c>
      <c r="X19" s="46">
        <v>294718.7</v>
      </c>
      <c r="Y19" s="46">
        <v>360005.2</v>
      </c>
      <c r="Z19" s="135"/>
      <c r="AA19" s="46">
        <v>88474.81</v>
      </c>
      <c r="AB19" s="46">
        <v>309358.5</v>
      </c>
      <c r="AC19" s="46">
        <v>159254.26999999999</v>
      </c>
      <c r="AD19" s="46">
        <v>13852.05</v>
      </c>
      <c r="AE19" s="135"/>
      <c r="AF19" s="46">
        <v>-145514.48000000001</v>
      </c>
      <c r="AG19" s="46">
        <v>81216.23</v>
      </c>
      <c r="AH19" s="46">
        <v>77453.37</v>
      </c>
      <c r="AI19" s="46">
        <v>543856.85</v>
      </c>
      <c r="AJ19" s="46">
        <v>400536.32000000001</v>
      </c>
      <c r="AK19" s="46">
        <v>210996.98</v>
      </c>
      <c r="AL19" s="135"/>
      <c r="AM19" s="46">
        <v>187023.92</v>
      </c>
      <c r="AN19" s="46">
        <v>133319.46000000002</v>
      </c>
      <c r="AO19" s="46">
        <v>50553.69</v>
      </c>
      <c r="AP19" s="46">
        <v>1024.98</v>
      </c>
      <c r="AQ19" s="46">
        <v>7847.9400000000005</v>
      </c>
      <c r="AR19" s="135"/>
      <c r="AS19" s="135"/>
      <c r="AT19" s="135"/>
      <c r="AU19" s="46">
        <v>20569.43</v>
      </c>
    </row>
    <row r="20" spans="2:47" x14ac:dyDescent="0.25">
      <c r="B20" s="47" t="s">
        <v>749</v>
      </c>
      <c r="C20" s="47" t="s">
        <v>748</v>
      </c>
      <c r="D20" s="124">
        <v>216531.76999999996</v>
      </c>
      <c r="E20" s="46">
        <v>3830.16</v>
      </c>
      <c r="F20" s="46">
        <v>12843.1</v>
      </c>
      <c r="G20" s="46">
        <v>32411.279999999999</v>
      </c>
      <c r="H20" s="46">
        <v>3210</v>
      </c>
      <c r="I20" s="135"/>
      <c r="J20" s="135"/>
      <c r="K20" s="135"/>
      <c r="L20" s="135"/>
      <c r="M20" s="135"/>
      <c r="N20" s="135"/>
      <c r="O20" s="46">
        <v>2862</v>
      </c>
      <c r="P20" s="46">
        <v>101847.41</v>
      </c>
      <c r="Q20" s="135"/>
      <c r="R20" s="135"/>
      <c r="S20" s="46">
        <v>1239.0700000000002</v>
      </c>
      <c r="T20" s="135"/>
      <c r="U20" s="46">
        <v>19976.439999999999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46">
        <v>838.35</v>
      </c>
      <c r="AI20" s="46">
        <v>12353.5</v>
      </c>
      <c r="AJ20" s="135"/>
      <c r="AK20" s="46">
        <v>4182.58</v>
      </c>
      <c r="AL20" s="135"/>
      <c r="AM20" s="46">
        <v>11420.48</v>
      </c>
      <c r="AN20" s="46">
        <v>9517.4</v>
      </c>
      <c r="AO20" s="135"/>
      <c r="AP20" s="135"/>
      <c r="AQ20" s="135"/>
      <c r="AR20" s="135"/>
      <c r="AS20" s="135"/>
      <c r="AT20" s="135"/>
      <c r="AU20" s="135"/>
    </row>
    <row r="21" spans="2:47" x14ac:dyDescent="0.25">
      <c r="B21" s="47" t="s">
        <v>747</v>
      </c>
      <c r="C21" s="47" t="s">
        <v>746</v>
      </c>
      <c r="D21" s="124">
        <v>6675831.8300000029</v>
      </c>
      <c r="E21" s="46">
        <v>41701.189999999995</v>
      </c>
      <c r="F21" s="46">
        <v>150977.22999999998</v>
      </c>
      <c r="G21" s="46">
        <v>288748.94</v>
      </c>
      <c r="H21" s="46">
        <v>7173.5199999999995</v>
      </c>
      <c r="I21" s="46">
        <v>1311.4</v>
      </c>
      <c r="J21" s="46">
        <v>187945.91000000003</v>
      </c>
      <c r="K21" s="46">
        <v>28608.080000000002</v>
      </c>
      <c r="L21" s="46">
        <v>285408.24999999994</v>
      </c>
      <c r="M21" s="46">
        <v>183278.47</v>
      </c>
      <c r="N21" s="46">
        <v>84833.67</v>
      </c>
      <c r="O21" s="46">
        <v>161903.72</v>
      </c>
      <c r="P21" s="46">
        <v>3548044.67</v>
      </c>
      <c r="Q21" s="46">
        <v>207522.17</v>
      </c>
      <c r="R21" s="135"/>
      <c r="S21" s="46">
        <v>51045.68</v>
      </c>
      <c r="T21" s="46">
        <v>17794.18</v>
      </c>
      <c r="U21" s="46">
        <v>78904.7</v>
      </c>
      <c r="V21" s="46">
        <v>43851.520000000004</v>
      </c>
      <c r="W21" s="135"/>
      <c r="X21" s="46">
        <v>114601.62</v>
      </c>
      <c r="Y21" s="46">
        <v>211993.51</v>
      </c>
      <c r="Z21" s="135"/>
      <c r="AA21" s="46">
        <v>35844.5</v>
      </c>
      <c r="AB21" s="46">
        <v>233982.78000000003</v>
      </c>
      <c r="AC21" s="46">
        <v>68316.510000000009</v>
      </c>
      <c r="AD21" s="46">
        <v>10610.24</v>
      </c>
      <c r="AE21" s="135"/>
      <c r="AF21" s="46">
        <v>-75847.899999999994</v>
      </c>
      <c r="AG21" s="135"/>
      <c r="AH21" s="46">
        <v>86247.010000000009</v>
      </c>
      <c r="AI21" s="46">
        <v>178581.5</v>
      </c>
      <c r="AJ21" s="46">
        <v>115180.36</v>
      </c>
      <c r="AK21" s="46">
        <v>81463.39</v>
      </c>
      <c r="AL21" s="46">
        <v>22560.19</v>
      </c>
      <c r="AM21" s="46">
        <v>73061.03</v>
      </c>
      <c r="AN21" s="46">
        <v>132488.9</v>
      </c>
      <c r="AO21" s="135"/>
      <c r="AP21" s="135"/>
      <c r="AQ21" s="46">
        <v>86.37</v>
      </c>
      <c r="AR21" s="46">
        <v>328.19</v>
      </c>
      <c r="AS21" s="46">
        <v>6919.93</v>
      </c>
      <c r="AT21" s="46">
        <v>10360.4</v>
      </c>
      <c r="AU21" s="135"/>
    </row>
    <row r="22" spans="2:47" x14ac:dyDescent="0.25">
      <c r="B22" s="47" t="s">
        <v>745</v>
      </c>
      <c r="C22" s="47" t="s">
        <v>744</v>
      </c>
      <c r="D22" s="124">
        <v>25283214.27</v>
      </c>
      <c r="E22" s="46">
        <v>116525.55</v>
      </c>
      <c r="F22" s="46">
        <v>370269.62</v>
      </c>
      <c r="G22" s="46">
        <v>377612.04</v>
      </c>
      <c r="H22" s="46">
        <v>169967.8</v>
      </c>
      <c r="I22" s="46">
        <v>217.5</v>
      </c>
      <c r="J22" s="46">
        <v>549100.99000000011</v>
      </c>
      <c r="K22" s="46">
        <v>148520.46</v>
      </c>
      <c r="L22" s="46">
        <v>1383804.59</v>
      </c>
      <c r="M22" s="46">
        <v>712608.38999999978</v>
      </c>
      <c r="N22" s="46">
        <v>162538.09999999998</v>
      </c>
      <c r="O22" s="46">
        <v>524909.08000000007</v>
      </c>
      <c r="P22" s="46">
        <v>13982657.759999998</v>
      </c>
      <c r="Q22" s="46">
        <v>865478.35</v>
      </c>
      <c r="R22" s="135"/>
      <c r="S22" s="46">
        <v>319907.36999999994</v>
      </c>
      <c r="T22" s="46">
        <v>204993.87</v>
      </c>
      <c r="U22" s="46">
        <v>241663.44999999998</v>
      </c>
      <c r="V22" s="46">
        <v>187861.99999999997</v>
      </c>
      <c r="W22" s="46">
        <v>83672.429999999993</v>
      </c>
      <c r="X22" s="46">
        <v>516949.11</v>
      </c>
      <c r="Y22" s="46">
        <v>511206.68000000005</v>
      </c>
      <c r="Z22" s="135"/>
      <c r="AA22" s="46">
        <v>116016.83</v>
      </c>
      <c r="AB22" s="46">
        <v>790188.61</v>
      </c>
      <c r="AC22" s="46">
        <v>183918.02999999997</v>
      </c>
      <c r="AD22" s="46">
        <v>40.74</v>
      </c>
      <c r="AE22" s="135"/>
      <c r="AF22" s="46">
        <v>-128343.11</v>
      </c>
      <c r="AG22" s="46">
        <v>520236.99</v>
      </c>
      <c r="AH22" s="46">
        <v>102203.81000000001</v>
      </c>
      <c r="AI22" s="46">
        <v>987679.64999999979</v>
      </c>
      <c r="AJ22" s="46">
        <v>168551.89</v>
      </c>
      <c r="AK22" s="46">
        <v>442639.22</v>
      </c>
      <c r="AL22" s="46">
        <v>6352.59</v>
      </c>
      <c r="AM22" s="46">
        <v>246811.08</v>
      </c>
      <c r="AN22" s="46">
        <v>255575.01</v>
      </c>
      <c r="AO22" s="46">
        <v>54000.57</v>
      </c>
      <c r="AP22" s="135"/>
      <c r="AQ22" s="46">
        <v>41160.65</v>
      </c>
      <c r="AR22" s="46">
        <v>2347.84</v>
      </c>
      <c r="AS22" s="46">
        <v>52902.44</v>
      </c>
      <c r="AT22" s="135"/>
      <c r="AU22" s="46">
        <v>10466.289999999999</v>
      </c>
    </row>
    <row r="23" spans="2:47" x14ac:dyDescent="0.25">
      <c r="B23" s="47" t="s">
        <v>743</v>
      </c>
      <c r="C23" s="47" t="s">
        <v>742</v>
      </c>
      <c r="D23" s="124">
        <v>25719454.600000009</v>
      </c>
      <c r="E23" s="46">
        <v>131713.81</v>
      </c>
      <c r="F23" s="46">
        <v>353216.75</v>
      </c>
      <c r="G23" s="46">
        <v>456449.56000000006</v>
      </c>
      <c r="H23" s="46">
        <v>22294.59</v>
      </c>
      <c r="I23" s="46">
        <v>9151.35</v>
      </c>
      <c r="J23" s="46">
        <v>306799.95</v>
      </c>
      <c r="K23" s="46">
        <v>274702.64000000007</v>
      </c>
      <c r="L23" s="46">
        <v>1684747.2400000002</v>
      </c>
      <c r="M23" s="46">
        <v>632429.03</v>
      </c>
      <c r="N23" s="46">
        <v>222898.37</v>
      </c>
      <c r="O23" s="46">
        <v>625559.63</v>
      </c>
      <c r="P23" s="46">
        <v>15620539.199999994</v>
      </c>
      <c r="Q23" s="46">
        <v>940920.36999999988</v>
      </c>
      <c r="R23" s="135"/>
      <c r="S23" s="46">
        <v>149807.24000000002</v>
      </c>
      <c r="T23" s="46">
        <v>220859.02</v>
      </c>
      <c r="U23" s="46">
        <v>24195.41</v>
      </c>
      <c r="V23" s="46">
        <v>186221.86</v>
      </c>
      <c r="W23" s="46">
        <v>2470.6800000000003</v>
      </c>
      <c r="X23" s="46">
        <v>234879.43</v>
      </c>
      <c r="Y23" s="46">
        <v>454452.75999999995</v>
      </c>
      <c r="Z23" s="135"/>
      <c r="AA23" s="46">
        <v>104778.46</v>
      </c>
      <c r="AB23" s="46">
        <v>545947.63</v>
      </c>
      <c r="AC23" s="46">
        <v>93893.28</v>
      </c>
      <c r="AD23" s="46">
        <v>33565.71</v>
      </c>
      <c r="AE23" s="135"/>
      <c r="AF23" s="46">
        <v>-226470.66</v>
      </c>
      <c r="AG23" s="46">
        <v>102.5</v>
      </c>
      <c r="AH23" s="46">
        <v>58454.23</v>
      </c>
      <c r="AI23" s="46">
        <v>806961.83000000007</v>
      </c>
      <c r="AJ23" s="46">
        <v>681488.42000000016</v>
      </c>
      <c r="AK23" s="46">
        <v>339096.67</v>
      </c>
      <c r="AL23" s="135"/>
      <c r="AM23" s="46">
        <v>241041.21</v>
      </c>
      <c r="AN23" s="46">
        <v>312443.40000000002</v>
      </c>
      <c r="AO23" s="135"/>
      <c r="AP23" s="135"/>
      <c r="AQ23" s="46">
        <v>35168.000000000007</v>
      </c>
      <c r="AR23" s="46">
        <v>2173.36</v>
      </c>
      <c r="AS23" s="46">
        <v>23844.84</v>
      </c>
      <c r="AT23" s="46">
        <v>112656.83</v>
      </c>
      <c r="AU23" s="135"/>
    </row>
    <row r="24" spans="2:47" x14ac:dyDescent="0.25">
      <c r="B24" s="47" t="s">
        <v>741</v>
      </c>
      <c r="C24" s="47" t="s">
        <v>740</v>
      </c>
      <c r="D24" s="124">
        <v>22537349.50999999</v>
      </c>
      <c r="E24" s="46">
        <v>42254.07</v>
      </c>
      <c r="F24" s="46">
        <v>354033.07</v>
      </c>
      <c r="G24" s="46">
        <v>361733.68999999994</v>
      </c>
      <c r="H24" s="46">
        <v>136900.46</v>
      </c>
      <c r="I24" s="46">
        <v>22211.570000000003</v>
      </c>
      <c r="J24" s="46">
        <v>321672.11</v>
      </c>
      <c r="K24" s="46">
        <v>89299.28</v>
      </c>
      <c r="L24" s="46">
        <v>1499541.72</v>
      </c>
      <c r="M24" s="46">
        <v>678086.19</v>
      </c>
      <c r="N24" s="46">
        <v>65229.04</v>
      </c>
      <c r="O24" s="46">
        <v>648059.98</v>
      </c>
      <c r="P24" s="46">
        <v>13100443.409999996</v>
      </c>
      <c r="Q24" s="46">
        <v>618612.82000000007</v>
      </c>
      <c r="R24" s="135"/>
      <c r="S24" s="46">
        <v>318064.7</v>
      </c>
      <c r="T24" s="46">
        <v>271149.82</v>
      </c>
      <c r="U24" s="46">
        <v>142774.91999999998</v>
      </c>
      <c r="V24" s="46">
        <v>169507.04</v>
      </c>
      <c r="W24" s="46">
        <v>89880.39</v>
      </c>
      <c r="X24" s="46">
        <v>169348.9</v>
      </c>
      <c r="Y24" s="46">
        <v>268278.96999999997</v>
      </c>
      <c r="Z24" s="135"/>
      <c r="AA24" s="46">
        <v>116591.09</v>
      </c>
      <c r="AB24" s="46">
        <v>765308.5</v>
      </c>
      <c r="AC24" s="46">
        <v>241466.12</v>
      </c>
      <c r="AD24" s="46">
        <v>29293.25</v>
      </c>
      <c r="AE24" s="135"/>
      <c r="AF24" s="46">
        <v>-136471.07</v>
      </c>
      <c r="AG24" s="46">
        <v>115430.43</v>
      </c>
      <c r="AH24" s="46">
        <v>227362.36</v>
      </c>
      <c r="AI24" s="46">
        <v>857649.06</v>
      </c>
      <c r="AJ24" s="46">
        <v>233744.27</v>
      </c>
      <c r="AK24" s="46">
        <v>344384.63</v>
      </c>
      <c r="AL24" s="46">
        <v>25156.5</v>
      </c>
      <c r="AM24" s="46">
        <v>215298.61</v>
      </c>
      <c r="AN24" s="46">
        <v>59854.07</v>
      </c>
      <c r="AO24" s="135"/>
      <c r="AP24" s="46">
        <v>22472.54</v>
      </c>
      <c r="AQ24" s="46">
        <v>32354.66</v>
      </c>
      <c r="AR24" s="46">
        <v>5531.02</v>
      </c>
      <c r="AS24" s="46">
        <v>64994.18</v>
      </c>
      <c r="AT24" s="46">
        <v>-70525.2</v>
      </c>
      <c r="AU24" s="46">
        <v>20372.34</v>
      </c>
    </row>
    <row r="25" spans="2:47" x14ac:dyDescent="0.25">
      <c r="B25" s="47" t="s">
        <v>739</v>
      </c>
      <c r="C25" s="47" t="s">
        <v>738</v>
      </c>
      <c r="D25" s="124">
        <v>124809487.65000005</v>
      </c>
      <c r="E25" s="46">
        <v>168749.83</v>
      </c>
      <c r="F25" s="46">
        <v>594461.26</v>
      </c>
      <c r="G25" s="46">
        <v>1094216.0999999999</v>
      </c>
      <c r="H25" s="46">
        <v>779902.10000000009</v>
      </c>
      <c r="I25" s="46">
        <v>229699.72</v>
      </c>
      <c r="J25" s="46">
        <v>3763009.2799999993</v>
      </c>
      <c r="K25" s="46">
        <v>783403.32</v>
      </c>
      <c r="L25" s="46">
        <v>7358307.1800000016</v>
      </c>
      <c r="M25" s="46">
        <v>6095567.0800000001</v>
      </c>
      <c r="N25" s="46">
        <v>384258.4</v>
      </c>
      <c r="O25" s="46">
        <v>5231633.42</v>
      </c>
      <c r="P25" s="46">
        <v>71686410.550000027</v>
      </c>
      <c r="Q25" s="46">
        <v>2202484.5100000002</v>
      </c>
      <c r="R25" s="46">
        <v>91515.21</v>
      </c>
      <c r="S25" s="46">
        <v>2706062.18</v>
      </c>
      <c r="T25" s="46">
        <v>1790998.0900000003</v>
      </c>
      <c r="U25" s="46">
        <v>1499595.6599999997</v>
      </c>
      <c r="V25" s="46">
        <v>604762.6399999999</v>
      </c>
      <c r="W25" s="46">
        <v>321726.99</v>
      </c>
      <c r="X25" s="46">
        <v>1517764.82</v>
      </c>
      <c r="Y25" s="46">
        <v>2098691.96</v>
      </c>
      <c r="Z25" s="46">
        <v>-8017</v>
      </c>
      <c r="AA25" s="46">
        <v>401158.93</v>
      </c>
      <c r="AB25" s="46">
        <v>2113842.09</v>
      </c>
      <c r="AC25" s="46">
        <v>391222.06999999995</v>
      </c>
      <c r="AD25" s="46">
        <v>51401.57</v>
      </c>
      <c r="AE25" s="135"/>
      <c r="AF25" s="46">
        <v>-258985.94</v>
      </c>
      <c r="AG25" s="46">
        <v>459636.78999999992</v>
      </c>
      <c r="AH25" s="46">
        <v>684256.20999999985</v>
      </c>
      <c r="AI25" s="46">
        <v>3165531.3400000003</v>
      </c>
      <c r="AJ25" s="46">
        <v>1554874.5000000002</v>
      </c>
      <c r="AK25" s="46">
        <v>1855067.22</v>
      </c>
      <c r="AL25" s="46">
        <v>290134.81</v>
      </c>
      <c r="AM25" s="46">
        <v>1023387.4000000001</v>
      </c>
      <c r="AN25" s="46">
        <v>1416393.7399999998</v>
      </c>
      <c r="AO25" s="135"/>
      <c r="AP25" s="46">
        <v>215218.31000000003</v>
      </c>
      <c r="AQ25" s="46">
        <v>169895.86</v>
      </c>
      <c r="AR25" s="46">
        <v>4762.63</v>
      </c>
      <c r="AS25" s="46">
        <v>169531.2</v>
      </c>
      <c r="AT25" s="46">
        <v>76433.100000000006</v>
      </c>
      <c r="AU25" s="46">
        <v>30522.520000000004</v>
      </c>
    </row>
    <row r="26" spans="2:47" x14ac:dyDescent="0.25">
      <c r="B26" s="47" t="s">
        <v>737</v>
      </c>
      <c r="C26" s="47" t="s">
        <v>736</v>
      </c>
      <c r="D26" s="124">
        <v>3273142.0299999989</v>
      </c>
      <c r="E26" s="46">
        <v>22888.68</v>
      </c>
      <c r="F26" s="46">
        <v>64731.41</v>
      </c>
      <c r="G26" s="46">
        <v>302544.57999999996</v>
      </c>
      <c r="H26" s="46">
        <v>4769.4399999999996</v>
      </c>
      <c r="I26" s="46">
        <v>18306.240000000002</v>
      </c>
      <c r="J26" s="46">
        <v>70343.429999999993</v>
      </c>
      <c r="K26" s="135"/>
      <c r="L26" s="46">
        <v>421848.09</v>
      </c>
      <c r="M26" s="135"/>
      <c r="N26" s="135"/>
      <c r="O26" s="46">
        <v>274595.34999999998</v>
      </c>
      <c r="P26" s="46">
        <v>1306856.3399999999</v>
      </c>
      <c r="Q26" s="46">
        <v>3150.07</v>
      </c>
      <c r="R26" s="135"/>
      <c r="S26" s="46">
        <v>101338.77</v>
      </c>
      <c r="T26" s="46">
        <v>120346.87</v>
      </c>
      <c r="U26" s="46">
        <v>13815.75</v>
      </c>
      <c r="V26" s="135"/>
      <c r="W26" s="135"/>
      <c r="X26" s="46">
        <v>81795.75</v>
      </c>
      <c r="Y26" s="46">
        <v>15436.89</v>
      </c>
      <c r="Z26" s="135"/>
      <c r="AA26" s="135"/>
      <c r="AB26" s="46">
        <v>66206.94</v>
      </c>
      <c r="AC26" s="46">
        <v>10050.61</v>
      </c>
      <c r="AD26" s="135"/>
      <c r="AE26" s="135"/>
      <c r="AF26" s="135"/>
      <c r="AG26" s="135"/>
      <c r="AH26" s="135"/>
      <c r="AI26" s="46">
        <v>93109.479999999981</v>
      </c>
      <c r="AJ26" s="46">
        <v>34410.76</v>
      </c>
      <c r="AK26" s="46">
        <v>53735.67</v>
      </c>
      <c r="AL26" s="46">
        <v>7520.64</v>
      </c>
      <c r="AM26" s="46">
        <v>23234.05</v>
      </c>
      <c r="AN26" s="46">
        <v>12419.15</v>
      </c>
      <c r="AO26" s="46">
        <v>13941.71</v>
      </c>
      <c r="AP26" s="135"/>
      <c r="AQ26" s="135"/>
      <c r="AR26" s="46">
        <v>12603.54</v>
      </c>
      <c r="AS26" s="46">
        <v>123141.82</v>
      </c>
      <c r="AT26" s="135"/>
      <c r="AU26" s="135"/>
    </row>
    <row r="27" spans="2:47" x14ac:dyDescent="0.25">
      <c r="B27" s="47" t="s">
        <v>735</v>
      </c>
      <c r="C27" s="47" t="s">
        <v>734</v>
      </c>
      <c r="D27" s="124">
        <v>62539245.590000048</v>
      </c>
      <c r="E27" s="46">
        <v>295832.28000000003</v>
      </c>
      <c r="F27" s="46">
        <v>432591.52999999997</v>
      </c>
      <c r="G27" s="46">
        <v>1388407.16</v>
      </c>
      <c r="H27" s="46">
        <v>680520.54</v>
      </c>
      <c r="I27" s="46">
        <v>171086.51</v>
      </c>
      <c r="J27" s="46">
        <v>1425641.3</v>
      </c>
      <c r="K27" s="46">
        <v>211068.53000000003</v>
      </c>
      <c r="L27" s="46">
        <v>3460393.4800000004</v>
      </c>
      <c r="M27" s="46">
        <v>2081780.03</v>
      </c>
      <c r="N27" s="46">
        <v>439713.85</v>
      </c>
      <c r="O27" s="46">
        <v>2858124.1200000006</v>
      </c>
      <c r="P27" s="46">
        <v>37224317.470000014</v>
      </c>
      <c r="Q27" s="46">
        <v>1198405.46</v>
      </c>
      <c r="R27" s="135"/>
      <c r="S27" s="46">
        <v>812329.2</v>
      </c>
      <c r="T27" s="46">
        <v>736987.8899999999</v>
      </c>
      <c r="U27" s="46">
        <v>171762.39</v>
      </c>
      <c r="V27" s="46">
        <v>358964.41</v>
      </c>
      <c r="W27" s="46">
        <v>82766.240000000005</v>
      </c>
      <c r="X27" s="46">
        <v>739984.63</v>
      </c>
      <c r="Y27" s="46">
        <v>789045.52</v>
      </c>
      <c r="Z27" s="135"/>
      <c r="AA27" s="46">
        <v>353878.47</v>
      </c>
      <c r="AB27" s="46">
        <v>1411286.83</v>
      </c>
      <c r="AC27" s="46">
        <v>409579.96</v>
      </c>
      <c r="AD27" s="46">
        <v>1480</v>
      </c>
      <c r="AE27" s="135"/>
      <c r="AF27" s="46">
        <v>-216249.14</v>
      </c>
      <c r="AG27" s="46">
        <v>240938.36</v>
      </c>
      <c r="AH27" s="46">
        <v>326858.13</v>
      </c>
      <c r="AI27" s="46">
        <v>1906115.0699999998</v>
      </c>
      <c r="AJ27" s="46">
        <v>1096590.8499999999</v>
      </c>
      <c r="AK27" s="46">
        <v>1044575.0800000001</v>
      </c>
      <c r="AL27" s="46">
        <v>870.63</v>
      </c>
      <c r="AM27" s="135"/>
      <c r="AN27" s="46">
        <v>378453.48</v>
      </c>
      <c r="AO27" s="135"/>
      <c r="AP27" s="46">
        <v>18729.009999999998</v>
      </c>
      <c r="AQ27" s="46">
        <v>6416.32</v>
      </c>
      <c r="AR27" s="135"/>
      <c r="AS27" s="135"/>
      <c r="AT27" s="135"/>
      <c r="AU27" s="135"/>
    </row>
    <row r="28" spans="2:47" x14ac:dyDescent="0.25">
      <c r="B28" s="47" t="s">
        <v>733</v>
      </c>
      <c r="C28" s="47" t="s">
        <v>732</v>
      </c>
      <c r="D28" s="124">
        <v>6285548.0000000019</v>
      </c>
      <c r="E28" s="46">
        <v>41687.26</v>
      </c>
      <c r="F28" s="46">
        <v>184246.15</v>
      </c>
      <c r="G28" s="46">
        <v>166449.78000000003</v>
      </c>
      <c r="H28" s="46">
        <v>58835.22</v>
      </c>
      <c r="I28" s="46">
        <v>16805.46</v>
      </c>
      <c r="J28" s="46">
        <v>178500.13</v>
      </c>
      <c r="K28" s="46">
        <v>43335.11</v>
      </c>
      <c r="L28" s="46">
        <v>379583.84</v>
      </c>
      <c r="M28" s="46">
        <v>165591.93999999997</v>
      </c>
      <c r="N28" s="46">
        <v>14744.29</v>
      </c>
      <c r="O28" s="46">
        <v>375935.77</v>
      </c>
      <c r="P28" s="46">
        <v>3160898.4000000004</v>
      </c>
      <c r="Q28" s="46">
        <v>110903.48000000003</v>
      </c>
      <c r="R28" s="135"/>
      <c r="S28" s="46">
        <v>62468.05000000001</v>
      </c>
      <c r="T28" s="46">
        <v>106582.81999999999</v>
      </c>
      <c r="U28" s="46">
        <v>82199.819999999992</v>
      </c>
      <c r="V28" s="46">
        <v>40132.94</v>
      </c>
      <c r="W28" s="46">
        <v>34460.28</v>
      </c>
      <c r="X28" s="46">
        <v>66201.53</v>
      </c>
      <c r="Y28" s="46">
        <v>76347.849999999991</v>
      </c>
      <c r="Z28" s="135"/>
      <c r="AA28" s="46">
        <v>22712.02</v>
      </c>
      <c r="AB28" s="46">
        <v>133655.26999999999</v>
      </c>
      <c r="AC28" s="46">
        <v>23620.71</v>
      </c>
      <c r="AD28" s="46">
        <v>13535</v>
      </c>
      <c r="AE28" s="135"/>
      <c r="AF28" s="135"/>
      <c r="AG28" s="46">
        <v>33341.35</v>
      </c>
      <c r="AH28" s="46">
        <v>19814.189999999999</v>
      </c>
      <c r="AI28" s="46">
        <v>70344.820000000007</v>
      </c>
      <c r="AJ28" s="46">
        <v>243918.34999999998</v>
      </c>
      <c r="AK28" s="46">
        <v>129670.65</v>
      </c>
      <c r="AL28" s="46">
        <v>3467.29</v>
      </c>
      <c r="AM28" s="46">
        <v>53513</v>
      </c>
      <c r="AN28" s="46">
        <v>151994.06</v>
      </c>
      <c r="AO28" s="135"/>
      <c r="AP28" s="135"/>
      <c r="AQ28" s="46">
        <v>18797.400000000001</v>
      </c>
      <c r="AR28" s="135"/>
      <c r="AS28" s="135"/>
      <c r="AT28" s="135"/>
      <c r="AU28" s="46">
        <v>1253.77</v>
      </c>
    </row>
    <row r="29" spans="2:47" x14ac:dyDescent="0.25">
      <c r="B29" s="47" t="s">
        <v>731</v>
      </c>
      <c r="C29" s="47" t="s">
        <v>730</v>
      </c>
      <c r="D29" s="124">
        <v>45392473.85999997</v>
      </c>
      <c r="E29" s="46">
        <v>286446.65999999997</v>
      </c>
      <c r="F29" s="46">
        <v>582171.92000000004</v>
      </c>
      <c r="G29" s="46">
        <v>457104.98999999993</v>
      </c>
      <c r="H29" s="46">
        <v>663847.04</v>
      </c>
      <c r="I29" s="46">
        <v>103662.36</v>
      </c>
      <c r="J29" s="46">
        <v>837760.7699999999</v>
      </c>
      <c r="K29" s="46">
        <v>696845.61</v>
      </c>
      <c r="L29" s="46">
        <v>2750494.83</v>
      </c>
      <c r="M29" s="46">
        <v>1008666.31</v>
      </c>
      <c r="N29" s="46">
        <v>506616.45000000007</v>
      </c>
      <c r="O29" s="46">
        <v>1969420.1999999997</v>
      </c>
      <c r="P29" s="46">
        <v>25640278.059999999</v>
      </c>
      <c r="Q29" s="46">
        <v>728444.99</v>
      </c>
      <c r="R29" s="135"/>
      <c r="S29" s="46">
        <v>439214.88</v>
      </c>
      <c r="T29" s="46">
        <v>364350.75999999995</v>
      </c>
      <c r="U29" s="46">
        <v>433285.51</v>
      </c>
      <c r="V29" s="46">
        <v>266507.88</v>
      </c>
      <c r="W29" s="46">
        <v>273589.28000000003</v>
      </c>
      <c r="X29" s="46">
        <v>273896.48</v>
      </c>
      <c r="Y29" s="46">
        <v>446000.62</v>
      </c>
      <c r="Z29" s="135"/>
      <c r="AA29" s="46">
        <v>226680.51</v>
      </c>
      <c r="AB29" s="46">
        <v>1255179.8099999998</v>
      </c>
      <c r="AC29" s="46">
        <v>253470.6</v>
      </c>
      <c r="AD29" s="46">
        <v>37436</v>
      </c>
      <c r="AE29" s="135"/>
      <c r="AF29" s="46">
        <v>-100375.14</v>
      </c>
      <c r="AG29" s="46">
        <v>223667.33</v>
      </c>
      <c r="AH29" s="46">
        <v>312851.88999999996</v>
      </c>
      <c r="AI29" s="46">
        <v>1659475.8900000001</v>
      </c>
      <c r="AJ29" s="46">
        <v>755700.56</v>
      </c>
      <c r="AK29" s="46">
        <v>812459.02</v>
      </c>
      <c r="AL29" s="46">
        <v>2025.95</v>
      </c>
      <c r="AM29" s="46">
        <v>446884</v>
      </c>
      <c r="AN29" s="46">
        <v>663960.27</v>
      </c>
      <c r="AO29" s="135"/>
      <c r="AP29" s="135"/>
      <c r="AQ29" s="46">
        <v>114451.56999999999</v>
      </c>
      <c r="AR29" s="135"/>
      <c r="AS29" s="135"/>
      <c r="AT29" s="135"/>
      <c r="AU29" s="135"/>
    </row>
    <row r="30" spans="2:47" x14ac:dyDescent="0.25">
      <c r="B30" s="47" t="s">
        <v>729</v>
      </c>
      <c r="C30" s="47" t="s">
        <v>728</v>
      </c>
      <c r="D30" s="124">
        <v>12775879.190000003</v>
      </c>
      <c r="E30" s="46">
        <v>141348.04999999999</v>
      </c>
      <c r="F30" s="46">
        <v>350449.69</v>
      </c>
      <c r="G30" s="46">
        <v>352422.19999999995</v>
      </c>
      <c r="H30" s="46">
        <v>58647.57</v>
      </c>
      <c r="I30" s="46">
        <v>251</v>
      </c>
      <c r="J30" s="46">
        <v>58340.130000000005</v>
      </c>
      <c r="K30" s="46">
        <v>67007.429999999993</v>
      </c>
      <c r="L30" s="46">
        <v>953334.7</v>
      </c>
      <c r="M30" s="46">
        <v>318825.66000000003</v>
      </c>
      <c r="N30" s="46">
        <v>33504.600000000006</v>
      </c>
      <c r="O30" s="46">
        <v>1005662.7099999997</v>
      </c>
      <c r="P30" s="46">
        <v>5851251.7599999998</v>
      </c>
      <c r="Q30" s="46">
        <v>373745.97000000003</v>
      </c>
      <c r="R30" s="46">
        <v>491.32</v>
      </c>
      <c r="S30" s="46">
        <v>16736.169999999998</v>
      </c>
      <c r="T30" s="46">
        <v>114444.95000000001</v>
      </c>
      <c r="U30" s="46">
        <v>255870.74</v>
      </c>
      <c r="V30" s="46">
        <v>64025.229999999996</v>
      </c>
      <c r="W30" s="46">
        <v>32540.33</v>
      </c>
      <c r="X30" s="46">
        <v>201536.99</v>
      </c>
      <c r="Y30" s="46">
        <v>349612.07</v>
      </c>
      <c r="Z30" s="135"/>
      <c r="AA30" s="46">
        <v>90171.92</v>
      </c>
      <c r="AB30" s="46">
        <v>260871.58</v>
      </c>
      <c r="AC30" s="46">
        <v>65971.209999999992</v>
      </c>
      <c r="AD30" s="46">
        <v>44420.99</v>
      </c>
      <c r="AE30" s="135"/>
      <c r="AF30" s="46">
        <v>-103229.37</v>
      </c>
      <c r="AG30" s="46">
        <v>48254.15</v>
      </c>
      <c r="AH30" s="46">
        <v>5058.74</v>
      </c>
      <c r="AI30" s="46">
        <v>492981.58</v>
      </c>
      <c r="AJ30" s="46">
        <v>356079.77999999997</v>
      </c>
      <c r="AK30" s="46">
        <v>424509.57</v>
      </c>
      <c r="AL30" s="46">
        <v>5353.06</v>
      </c>
      <c r="AM30" s="46">
        <v>97471.01</v>
      </c>
      <c r="AN30" s="46">
        <v>363610.75</v>
      </c>
      <c r="AO30" s="135"/>
      <c r="AP30" s="135"/>
      <c r="AQ30" s="46">
        <v>10256.540000000001</v>
      </c>
      <c r="AR30" s="46">
        <v>197.68</v>
      </c>
      <c r="AS30" s="46">
        <v>2414.9299999999998</v>
      </c>
      <c r="AT30" s="46">
        <v>11435.8</v>
      </c>
      <c r="AU30" s="135"/>
    </row>
    <row r="31" spans="2:47" x14ac:dyDescent="0.25">
      <c r="B31" s="47" t="s">
        <v>727</v>
      </c>
      <c r="C31" s="47" t="s">
        <v>726</v>
      </c>
      <c r="D31" s="124">
        <v>46410041.769999996</v>
      </c>
      <c r="E31" s="46">
        <v>97664.56</v>
      </c>
      <c r="F31" s="46">
        <v>593717.99</v>
      </c>
      <c r="G31" s="46">
        <v>309149.08999999997</v>
      </c>
      <c r="H31" s="46">
        <v>155634.81</v>
      </c>
      <c r="I31" s="46">
        <v>4800.58</v>
      </c>
      <c r="J31" s="46">
        <v>373975.57999999996</v>
      </c>
      <c r="K31" s="46">
        <v>295132.94</v>
      </c>
      <c r="L31" s="46">
        <v>1301332.55</v>
      </c>
      <c r="M31" s="46">
        <v>905425.39999999991</v>
      </c>
      <c r="N31" s="46">
        <v>135098.86000000002</v>
      </c>
      <c r="O31" s="46">
        <v>605128.49000000011</v>
      </c>
      <c r="P31" s="46">
        <v>34798582.060000002</v>
      </c>
      <c r="Q31" s="46">
        <v>766056.33000000007</v>
      </c>
      <c r="R31" s="135"/>
      <c r="S31" s="46">
        <v>477322.01000000018</v>
      </c>
      <c r="T31" s="46">
        <v>312915.10000000003</v>
      </c>
      <c r="U31" s="46">
        <v>157926.81</v>
      </c>
      <c r="V31" s="46">
        <v>127982.61</v>
      </c>
      <c r="W31" s="46">
        <v>205214.64</v>
      </c>
      <c r="X31" s="46">
        <v>381743.59</v>
      </c>
      <c r="Y31" s="46">
        <v>408678.14999999997</v>
      </c>
      <c r="Z31" s="46">
        <v>-929.75</v>
      </c>
      <c r="AA31" s="46">
        <v>186834.12</v>
      </c>
      <c r="AB31" s="46">
        <v>494271.01</v>
      </c>
      <c r="AC31" s="46">
        <v>214881.04</v>
      </c>
      <c r="AD31" s="46">
        <v>42011</v>
      </c>
      <c r="AE31" s="135"/>
      <c r="AF31" s="46">
        <v>-201115.95</v>
      </c>
      <c r="AG31" s="46">
        <v>209872.03</v>
      </c>
      <c r="AH31" s="46">
        <v>45902.77</v>
      </c>
      <c r="AI31" s="46">
        <v>669661.12</v>
      </c>
      <c r="AJ31" s="46">
        <v>439699.82999999996</v>
      </c>
      <c r="AK31" s="46">
        <v>551518.25</v>
      </c>
      <c r="AL31" s="46">
        <v>90419.83</v>
      </c>
      <c r="AM31" s="46">
        <v>511232</v>
      </c>
      <c r="AN31" s="46">
        <v>403443.70999999996</v>
      </c>
      <c r="AO31" s="135"/>
      <c r="AP31" s="135"/>
      <c r="AQ31" s="46">
        <v>7173.1399999999994</v>
      </c>
      <c r="AR31" s="46">
        <v>5824.88</v>
      </c>
      <c r="AS31" s="46">
        <v>41746.65</v>
      </c>
      <c r="AT31" s="46">
        <v>224180.91</v>
      </c>
      <c r="AU31" s="46">
        <v>59933.03</v>
      </c>
    </row>
    <row r="32" spans="2:47" x14ac:dyDescent="0.25">
      <c r="B32" s="47" t="s">
        <v>723</v>
      </c>
      <c r="C32" s="47" t="s">
        <v>722</v>
      </c>
      <c r="D32" s="124">
        <v>402978367.60999972</v>
      </c>
      <c r="E32" s="46">
        <v>331709.42</v>
      </c>
      <c r="F32" s="46">
        <v>1793508.66</v>
      </c>
      <c r="G32" s="46">
        <v>3032783.9799999995</v>
      </c>
      <c r="H32" s="46">
        <v>4364932.1900000004</v>
      </c>
      <c r="I32" s="46">
        <v>1184034.7</v>
      </c>
      <c r="J32" s="46">
        <v>8278769.3100000015</v>
      </c>
      <c r="K32" s="46">
        <v>5176612.8499999996</v>
      </c>
      <c r="L32" s="46">
        <v>25867241.480000004</v>
      </c>
      <c r="M32" s="46">
        <v>17173536.149999999</v>
      </c>
      <c r="N32" s="46">
        <v>7403168.6899999985</v>
      </c>
      <c r="O32" s="46">
        <v>14760659.870000001</v>
      </c>
      <c r="P32" s="46">
        <v>214405798.97000003</v>
      </c>
      <c r="Q32" s="46">
        <v>3725010.37</v>
      </c>
      <c r="R32" s="135"/>
      <c r="S32" s="46">
        <v>14995392.999999996</v>
      </c>
      <c r="T32" s="46">
        <v>3258402.8600000008</v>
      </c>
      <c r="U32" s="46">
        <v>4583238.8999999994</v>
      </c>
      <c r="V32" s="46">
        <v>2417684.37</v>
      </c>
      <c r="W32" s="46">
        <v>395837.03</v>
      </c>
      <c r="X32" s="46">
        <v>3994697.82</v>
      </c>
      <c r="Y32" s="46">
        <v>5478911.9600000009</v>
      </c>
      <c r="Z32" s="135"/>
      <c r="AA32" s="46">
        <v>1355278.78</v>
      </c>
      <c r="AB32" s="46">
        <v>8756564.1699999999</v>
      </c>
      <c r="AC32" s="46">
        <v>1907370.2</v>
      </c>
      <c r="AD32" s="46">
        <v>1143.0899999999999</v>
      </c>
      <c r="AE32" s="135"/>
      <c r="AF32" s="46">
        <v>-463892.43</v>
      </c>
      <c r="AG32" s="46">
        <v>428323.27</v>
      </c>
      <c r="AH32" s="46">
        <v>2516191.1</v>
      </c>
      <c r="AI32" s="46">
        <v>12413810.290000001</v>
      </c>
      <c r="AJ32" s="46">
        <v>5937816.4799999995</v>
      </c>
      <c r="AK32" s="46">
        <v>5532537.6200000001</v>
      </c>
      <c r="AL32" s="46">
        <v>663076.69999999995</v>
      </c>
      <c r="AM32" s="46">
        <v>3918369.32</v>
      </c>
      <c r="AN32" s="46">
        <v>10920304.300000001</v>
      </c>
      <c r="AO32" s="135"/>
      <c r="AP32" s="46">
        <v>1001785.65</v>
      </c>
      <c r="AQ32" s="135"/>
      <c r="AR32" s="46">
        <v>37617.89</v>
      </c>
      <c r="AS32" s="46">
        <v>2815473.78</v>
      </c>
      <c r="AT32" s="46">
        <v>2052366</v>
      </c>
      <c r="AU32" s="46">
        <v>562298.81999999995</v>
      </c>
    </row>
    <row r="33" spans="2:47" x14ac:dyDescent="0.25">
      <c r="B33" s="47" t="s">
        <v>721</v>
      </c>
      <c r="C33" s="47" t="s">
        <v>720</v>
      </c>
      <c r="D33" s="124">
        <v>30037885.850000005</v>
      </c>
      <c r="E33" s="46">
        <v>201247.08</v>
      </c>
      <c r="F33" s="46">
        <v>397540.21</v>
      </c>
      <c r="G33" s="46">
        <v>569514.96</v>
      </c>
      <c r="H33" s="46">
        <v>158133.84</v>
      </c>
      <c r="I33" s="46">
        <v>82491.520000000004</v>
      </c>
      <c r="J33" s="46">
        <v>615828.24999999977</v>
      </c>
      <c r="K33" s="46">
        <v>174225.72999999998</v>
      </c>
      <c r="L33" s="46">
        <v>1716444.22</v>
      </c>
      <c r="M33" s="46">
        <v>574475.67000000004</v>
      </c>
      <c r="N33" s="46">
        <v>241506.86000000002</v>
      </c>
      <c r="O33" s="46">
        <v>894181.34</v>
      </c>
      <c r="P33" s="46">
        <v>16757660.429999996</v>
      </c>
      <c r="Q33" s="46">
        <v>599433.80000000005</v>
      </c>
      <c r="R33" s="135"/>
      <c r="S33" s="46">
        <v>132510.68</v>
      </c>
      <c r="T33" s="46">
        <v>298448.47000000003</v>
      </c>
      <c r="U33" s="46">
        <v>55882.570000000007</v>
      </c>
      <c r="V33" s="46">
        <v>187217.93</v>
      </c>
      <c r="W33" s="135"/>
      <c r="X33" s="46">
        <v>59674.02</v>
      </c>
      <c r="Y33" s="46">
        <v>653509.29</v>
      </c>
      <c r="Z33" s="135"/>
      <c r="AA33" s="46">
        <v>22460.370000000003</v>
      </c>
      <c r="AB33" s="46">
        <v>1601465.64</v>
      </c>
      <c r="AC33" s="135"/>
      <c r="AD33" s="135"/>
      <c r="AE33" s="135"/>
      <c r="AF33" s="135"/>
      <c r="AG33" s="46">
        <v>146422.82</v>
      </c>
      <c r="AH33" s="46">
        <v>239969.34000000003</v>
      </c>
      <c r="AI33" s="46">
        <v>1014694.06</v>
      </c>
      <c r="AJ33" s="46">
        <v>1311346.4200000002</v>
      </c>
      <c r="AK33" s="46">
        <v>499501.87</v>
      </c>
      <c r="AL33" s="46">
        <v>18076.18</v>
      </c>
      <c r="AM33" s="46">
        <v>218277.93</v>
      </c>
      <c r="AN33" s="46">
        <v>595744.35</v>
      </c>
      <c r="AO33" s="135"/>
      <c r="AP33" s="135"/>
      <c r="AQ33" s="135"/>
      <c r="AR33" s="135"/>
      <c r="AS33" s="135"/>
      <c r="AT33" s="135"/>
      <c r="AU33" s="135"/>
    </row>
    <row r="34" spans="2:47" x14ac:dyDescent="0.25">
      <c r="B34" s="47" t="s">
        <v>719</v>
      </c>
      <c r="C34" s="47" t="s">
        <v>718</v>
      </c>
      <c r="D34" s="124">
        <v>27379551.969999999</v>
      </c>
      <c r="E34" s="46">
        <v>96759.47</v>
      </c>
      <c r="F34" s="46">
        <v>769388.92</v>
      </c>
      <c r="G34" s="46">
        <v>538074.12</v>
      </c>
      <c r="H34" s="46">
        <v>196089.76</v>
      </c>
      <c r="I34" s="135"/>
      <c r="J34" s="46">
        <v>522073.68000000005</v>
      </c>
      <c r="K34" s="46">
        <v>277462.09999999998</v>
      </c>
      <c r="L34" s="46">
        <v>1588375.36</v>
      </c>
      <c r="M34" s="46">
        <v>517515.35</v>
      </c>
      <c r="N34" s="46">
        <v>168402.27000000002</v>
      </c>
      <c r="O34" s="46">
        <v>927604.36</v>
      </c>
      <c r="P34" s="46">
        <v>15018642.140000001</v>
      </c>
      <c r="Q34" s="46">
        <v>374842.14</v>
      </c>
      <c r="R34" s="46">
        <v>701848.34</v>
      </c>
      <c r="S34" s="46">
        <v>168463.25000000003</v>
      </c>
      <c r="T34" s="46">
        <v>351267.26</v>
      </c>
      <c r="U34" s="46">
        <v>140073.41999999998</v>
      </c>
      <c r="V34" s="46">
        <v>184546.3</v>
      </c>
      <c r="W34" s="46">
        <v>69026.47</v>
      </c>
      <c r="X34" s="46">
        <v>227287.85</v>
      </c>
      <c r="Y34" s="46">
        <v>328770.19</v>
      </c>
      <c r="Z34" s="135"/>
      <c r="AA34" s="135"/>
      <c r="AB34" s="46">
        <v>1446458.19</v>
      </c>
      <c r="AC34" s="135"/>
      <c r="AD34" s="135"/>
      <c r="AE34" s="135"/>
      <c r="AF34" s="135"/>
      <c r="AG34" s="46">
        <v>113453.26</v>
      </c>
      <c r="AH34" s="46">
        <v>289836.95</v>
      </c>
      <c r="AI34" s="46">
        <v>836807.9</v>
      </c>
      <c r="AJ34" s="46">
        <v>267856.03000000003</v>
      </c>
      <c r="AK34" s="46">
        <v>447312.39</v>
      </c>
      <c r="AL34" s="135"/>
      <c r="AM34" s="46">
        <v>278164</v>
      </c>
      <c r="AN34" s="46">
        <v>390372.26999999996</v>
      </c>
      <c r="AO34" s="135"/>
      <c r="AP34" s="135"/>
      <c r="AQ34" s="46">
        <v>20463.57</v>
      </c>
      <c r="AR34" s="46">
        <v>471.48</v>
      </c>
      <c r="AS34" s="46">
        <v>11220.6</v>
      </c>
      <c r="AT34" s="46">
        <v>820</v>
      </c>
      <c r="AU34" s="46">
        <v>109802.58</v>
      </c>
    </row>
    <row r="35" spans="2:47" x14ac:dyDescent="0.25">
      <c r="B35" s="47" t="s">
        <v>717</v>
      </c>
      <c r="C35" s="47" t="s">
        <v>716</v>
      </c>
      <c r="D35" s="124">
        <v>2752986.5600000015</v>
      </c>
      <c r="E35" s="46">
        <v>28202.26</v>
      </c>
      <c r="F35" s="46">
        <v>108355.62999999999</v>
      </c>
      <c r="G35" s="46">
        <v>135882.49</v>
      </c>
      <c r="H35" s="46">
        <v>3917.09</v>
      </c>
      <c r="I35" s="46">
        <v>1500</v>
      </c>
      <c r="J35" s="46">
        <v>37162.709999999992</v>
      </c>
      <c r="K35" s="46">
        <v>17.5</v>
      </c>
      <c r="L35" s="46">
        <v>82403.3</v>
      </c>
      <c r="M35" s="46">
        <v>52530.070000000007</v>
      </c>
      <c r="N35" s="46">
        <v>11532.05</v>
      </c>
      <c r="O35" s="46">
        <v>10906.54</v>
      </c>
      <c r="P35" s="46">
        <v>1221491.5499999998</v>
      </c>
      <c r="Q35" s="135"/>
      <c r="R35" s="46">
        <v>333334.62</v>
      </c>
      <c r="S35" s="46">
        <v>8901.9</v>
      </c>
      <c r="T35" s="46">
        <v>30553.890000000003</v>
      </c>
      <c r="U35" s="46">
        <v>23284.18</v>
      </c>
      <c r="V35" s="46">
        <v>14328.02</v>
      </c>
      <c r="W35" s="46">
        <v>1831.68</v>
      </c>
      <c r="X35" s="46">
        <v>34022.699999999997</v>
      </c>
      <c r="Y35" s="46">
        <v>90260.14</v>
      </c>
      <c r="Z35" s="135"/>
      <c r="AA35" s="46">
        <v>19458.5</v>
      </c>
      <c r="AB35" s="46">
        <v>129436.23</v>
      </c>
      <c r="AC35" s="46">
        <v>15537.789999999999</v>
      </c>
      <c r="AD35" s="46">
        <v>4238.33</v>
      </c>
      <c r="AE35" s="135"/>
      <c r="AF35" s="46">
        <v>-657.28</v>
      </c>
      <c r="AG35" s="135"/>
      <c r="AH35" s="135"/>
      <c r="AI35" s="46">
        <v>77797.209999999992</v>
      </c>
      <c r="AJ35" s="46">
        <v>128563.14</v>
      </c>
      <c r="AK35" s="46">
        <v>43836.15</v>
      </c>
      <c r="AL35" s="135"/>
      <c r="AM35" s="46">
        <v>14304.67</v>
      </c>
      <c r="AN35" s="46">
        <v>54010.3</v>
      </c>
      <c r="AO35" s="135"/>
      <c r="AP35" s="135"/>
      <c r="AQ35" s="135"/>
      <c r="AR35" s="135"/>
      <c r="AS35" s="46">
        <v>9991.7900000000009</v>
      </c>
      <c r="AT35" s="46">
        <v>26051.409999999996</v>
      </c>
      <c r="AU35" s="135"/>
    </row>
    <row r="36" spans="2:47" x14ac:dyDescent="0.25">
      <c r="B36" s="47" t="s">
        <v>715</v>
      </c>
      <c r="C36" s="47" t="s">
        <v>714</v>
      </c>
      <c r="D36" s="124">
        <v>51730273.459999986</v>
      </c>
      <c r="E36" s="46">
        <v>324692.44999999995</v>
      </c>
      <c r="F36" s="46">
        <v>411203.85000000003</v>
      </c>
      <c r="G36" s="46">
        <v>799303.75</v>
      </c>
      <c r="H36" s="46">
        <v>510662.48999999993</v>
      </c>
      <c r="I36" s="46">
        <v>112251.88</v>
      </c>
      <c r="J36" s="46">
        <v>1838126.4500000004</v>
      </c>
      <c r="K36" s="46">
        <v>591043.57999999996</v>
      </c>
      <c r="L36" s="46">
        <v>3137512.7299999995</v>
      </c>
      <c r="M36" s="46">
        <v>1699054.33</v>
      </c>
      <c r="N36" s="46">
        <v>610147.97</v>
      </c>
      <c r="O36" s="46">
        <v>2391828.8899999997</v>
      </c>
      <c r="P36" s="46">
        <v>26833572.469999991</v>
      </c>
      <c r="Q36" s="46">
        <v>955767.65</v>
      </c>
      <c r="R36" s="46">
        <v>121500</v>
      </c>
      <c r="S36" s="46">
        <v>637606.19000000006</v>
      </c>
      <c r="T36" s="46">
        <v>-13357.379999999997</v>
      </c>
      <c r="U36" s="46">
        <v>292759.81999999995</v>
      </c>
      <c r="V36" s="46">
        <v>226097.09999999998</v>
      </c>
      <c r="W36" s="46">
        <v>248798.60000000003</v>
      </c>
      <c r="X36" s="46">
        <v>373138.81</v>
      </c>
      <c r="Y36" s="46">
        <v>1219630.5199999998</v>
      </c>
      <c r="Z36" s="135"/>
      <c r="AA36" s="46">
        <v>335797.85000000003</v>
      </c>
      <c r="AB36" s="46">
        <v>1674099.61</v>
      </c>
      <c r="AC36" s="46">
        <v>369850.23</v>
      </c>
      <c r="AD36" s="46">
        <v>158723.5</v>
      </c>
      <c r="AE36" s="135"/>
      <c r="AF36" s="46">
        <v>-159880.6</v>
      </c>
      <c r="AG36" s="46">
        <v>282193.09999999998</v>
      </c>
      <c r="AH36" s="46">
        <v>297132.33</v>
      </c>
      <c r="AI36" s="46">
        <v>1671636.42</v>
      </c>
      <c r="AJ36" s="46">
        <v>808866.19000000006</v>
      </c>
      <c r="AK36" s="46">
        <v>929894</v>
      </c>
      <c r="AL36" s="46">
        <v>49299.88</v>
      </c>
      <c r="AM36" s="46">
        <v>155723.5</v>
      </c>
      <c r="AN36" s="46">
        <v>1241242.46</v>
      </c>
      <c r="AO36" s="135"/>
      <c r="AP36" s="46">
        <v>75364.06</v>
      </c>
      <c r="AQ36" s="46">
        <v>17081.300000000003</v>
      </c>
      <c r="AR36" s="46">
        <v>227.31</v>
      </c>
      <c r="AS36" s="46">
        <v>2326.6799999999998</v>
      </c>
      <c r="AT36" s="135"/>
      <c r="AU36" s="46">
        <v>499353.49</v>
      </c>
    </row>
    <row r="37" spans="2:47" x14ac:dyDescent="0.25">
      <c r="B37" s="47" t="s">
        <v>713</v>
      </c>
      <c r="C37" s="47" t="s">
        <v>712</v>
      </c>
      <c r="D37" s="124">
        <v>410135751.44</v>
      </c>
      <c r="E37" s="46">
        <v>924691.71</v>
      </c>
      <c r="F37" s="46">
        <v>674634.17999999993</v>
      </c>
      <c r="G37" s="46">
        <v>2164043.7400000002</v>
      </c>
      <c r="H37" s="46">
        <v>3723707.9899999998</v>
      </c>
      <c r="I37" s="46">
        <v>987801.9</v>
      </c>
      <c r="J37" s="46">
        <v>10779724.699999997</v>
      </c>
      <c r="K37" s="46">
        <v>4594514.4200000009</v>
      </c>
      <c r="L37" s="46">
        <v>29653404.920000002</v>
      </c>
      <c r="M37" s="46">
        <v>15367333.130000005</v>
      </c>
      <c r="N37" s="46">
        <v>5905250.6499999966</v>
      </c>
      <c r="O37" s="46">
        <v>15434941.359999999</v>
      </c>
      <c r="P37" s="46">
        <v>226986653.21000001</v>
      </c>
      <c r="Q37" s="46">
        <v>5715017.29</v>
      </c>
      <c r="R37" s="135"/>
      <c r="S37" s="46">
        <v>9999903.4800000023</v>
      </c>
      <c r="T37" s="46">
        <v>4641138.8399999989</v>
      </c>
      <c r="U37" s="46">
        <v>3655746.01</v>
      </c>
      <c r="V37" s="46">
        <v>2689356.48</v>
      </c>
      <c r="W37" s="46">
        <v>341903.02</v>
      </c>
      <c r="X37" s="46">
        <v>1486810.04</v>
      </c>
      <c r="Y37" s="46">
        <v>8611840.3000000007</v>
      </c>
      <c r="Z37" s="46">
        <v>-33253.129999999997</v>
      </c>
      <c r="AA37" s="46">
        <v>2460252.08</v>
      </c>
      <c r="AB37" s="46">
        <v>14839654.530000001</v>
      </c>
      <c r="AC37" s="46">
        <v>1960690.23</v>
      </c>
      <c r="AD37" s="46">
        <v>322429.89</v>
      </c>
      <c r="AE37" s="135"/>
      <c r="AF37" s="46">
        <v>-1043133.47</v>
      </c>
      <c r="AG37" s="46">
        <v>1013182.2999999999</v>
      </c>
      <c r="AH37" s="46">
        <v>1142874.43</v>
      </c>
      <c r="AI37" s="46">
        <v>10273241.620000001</v>
      </c>
      <c r="AJ37" s="46">
        <v>4029414.5699999994</v>
      </c>
      <c r="AK37" s="46">
        <v>5101380.6399999997</v>
      </c>
      <c r="AL37" s="46">
        <v>323359.95999999996</v>
      </c>
      <c r="AM37" s="46">
        <v>3070787.81</v>
      </c>
      <c r="AN37" s="46">
        <v>7767951.4199999999</v>
      </c>
      <c r="AO37" s="46">
        <v>351935.63</v>
      </c>
      <c r="AP37" s="46">
        <v>726250.64</v>
      </c>
      <c r="AQ37" s="46">
        <v>488191.01</v>
      </c>
      <c r="AR37" s="46">
        <v>168809.07</v>
      </c>
      <c r="AS37" s="46">
        <v>2818535.43</v>
      </c>
      <c r="AT37" s="135"/>
      <c r="AU37" s="46">
        <v>14779.41</v>
      </c>
    </row>
    <row r="38" spans="2:47" x14ac:dyDescent="0.25">
      <c r="B38" s="47" t="s">
        <v>711</v>
      </c>
      <c r="C38" s="47" t="s">
        <v>710</v>
      </c>
      <c r="D38" s="124">
        <v>115730424.04000005</v>
      </c>
      <c r="E38" s="46">
        <v>344553.55</v>
      </c>
      <c r="F38" s="46">
        <v>851237.07000000007</v>
      </c>
      <c r="G38" s="46">
        <v>1362536.12</v>
      </c>
      <c r="H38" s="46">
        <v>836188.95000000007</v>
      </c>
      <c r="I38" s="46">
        <v>293674.84000000003</v>
      </c>
      <c r="J38" s="46">
        <v>2156264.6799999997</v>
      </c>
      <c r="K38" s="46">
        <v>1675860.51</v>
      </c>
      <c r="L38" s="46">
        <v>7384197.5999999996</v>
      </c>
      <c r="M38" s="46">
        <v>3069580.7399999998</v>
      </c>
      <c r="N38" s="46">
        <v>1477689.8800000001</v>
      </c>
      <c r="O38" s="46">
        <v>4177531.3000000003</v>
      </c>
      <c r="P38" s="46">
        <v>63738648.899999991</v>
      </c>
      <c r="Q38" s="46">
        <v>5151346.8600000003</v>
      </c>
      <c r="R38" s="46">
        <v>952566.83</v>
      </c>
      <c r="S38" s="46">
        <v>2812786.5900000008</v>
      </c>
      <c r="T38" s="46">
        <v>96368.6</v>
      </c>
      <c r="U38" s="46">
        <v>542349.32000000007</v>
      </c>
      <c r="V38" s="46">
        <v>906834.14</v>
      </c>
      <c r="W38" s="46">
        <v>101832.53</v>
      </c>
      <c r="X38" s="46">
        <v>1113416.01</v>
      </c>
      <c r="Y38" s="46">
        <v>1839839.1500000001</v>
      </c>
      <c r="Z38" s="135"/>
      <c r="AA38" s="46">
        <v>748247.41999999993</v>
      </c>
      <c r="AB38" s="46">
        <v>3343408.56</v>
      </c>
      <c r="AC38" s="46">
        <v>527996.68000000005</v>
      </c>
      <c r="AD38" s="46">
        <v>105077.5</v>
      </c>
      <c r="AE38" s="135"/>
      <c r="AF38" s="46">
        <v>-356446.07</v>
      </c>
      <c r="AG38" s="46">
        <v>118609.63999999998</v>
      </c>
      <c r="AH38" s="46">
        <v>874385.66</v>
      </c>
      <c r="AI38" s="46">
        <v>2954967.8000000003</v>
      </c>
      <c r="AJ38" s="46">
        <v>1865120.5499999998</v>
      </c>
      <c r="AK38" s="46">
        <v>1791753.1</v>
      </c>
      <c r="AL38" s="46">
        <v>98990.35</v>
      </c>
      <c r="AM38" s="46">
        <v>632037.5</v>
      </c>
      <c r="AN38" s="46">
        <v>1740816.49</v>
      </c>
      <c r="AO38" s="46">
        <v>4237.6599999999889</v>
      </c>
      <c r="AP38" s="46">
        <v>172152.50000000003</v>
      </c>
      <c r="AQ38" s="46">
        <v>41423.550000000003</v>
      </c>
      <c r="AR38" s="46">
        <v>11486.89</v>
      </c>
      <c r="AS38" s="46">
        <v>165177.51</v>
      </c>
      <c r="AT38" s="135"/>
      <c r="AU38" s="46">
        <v>5676.58</v>
      </c>
    </row>
    <row r="39" spans="2:47" x14ac:dyDescent="0.25">
      <c r="B39" s="47" t="s">
        <v>709</v>
      </c>
      <c r="C39" s="47" t="s">
        <v>708</v>
      </c>
      <c r="D39" s="124">
        <v>205090923.14999995</v>
      </c>
      <c r="E39" s="46">
        <v>599204.9800000001</v>
      </c>
      <c r="F39" s="46">
        <v>636028.75</v>
      </c>
      <c r="G39" s="46">
        <v>1849958.4800000002</v>
      </c>
      <c r="H39" s="46">
        <v>1499564.1099999999</v>
      </c>
      <c r="I39" s="46">
        <v>613465.4800000001</v>
      </c>
      <c r="J39" s="46">
        <v>5367781.57</v>
      </c>
      <c r="K39" s="46">
        <v>2122810.0099999998</v>
      </c>
      <c r="L39" s="46">
        <v>12700421.960000001</v>
      </c>
      <c r="M39" s="46">
        <v>6239196.7200000007</v>
      </c>
      <c r="N39" s="46">
        <v>4737957.370000001</v>
      </c>
      <c r="O39" s="46">
        <v>8255644.669999999</v>
      </c>
      <c r="P39" s="46">
        <v>108594487.66</v>
      </c>
      <c r="Q39" s="46">
        <v>2324795.1</v>
      </c>
      <c r="R39" s="135"/>
      <c r="S39" s="46">
        <v>4000350.4699999993</v>
      </c>
      <c r="T39" s="46">
        <v>1564609.8</v>
      </c>
      <c r="U39" s="46">
        <v>2623712.13</v>
      </c>
      <c r="V39" s="46">
        <v>1454648.6399999997</v>
      </c>
      <c r="W39" s="46">
        <v>24034.11</v>
      </c>
      <c r="X39" s="46">
        <v>580513.24</v>
      </c>
      <c r="Y39" s="46">
        <v>2778617.9099999997</v>
      </c>
      <c r="Z39" s="135"/>
      <c r="AA39" s="46">
        <v>285330.39</v>
      </c>
      <c r="AB39" s="46">
        <v>11971932.16</v>
      </c>
      <c r="AC39" s="135"/>
      <c r="AD39" s="135"/>
      <c r="AE39" s="135"/>
      <c r="AF39" s="135"/>
      <c r="AG39" s="46">
        <v>904878.87</v>
      </c>
      <c r="AH39" s="46">
        <v>941843.51</v>
      </c>
      <c r="AI39" s="46">
        <v>6390815.9000000004</v>
      </c>
      <c r="AJ39" s="46">
        <v>5711103.2999999998</v>
      </c>
      <c r="AK39" s="46">
        <v>3594774.5</v>
      </c>
      <c r="AL39" s="46">
        <v>13763.22</v>
      </c>
      <c r="AM39" s="46">
        <v>1714752.24</v>
      </c>
      <c r="AN39" s="46">
        <v>3268779.24</v>
      </c>
      <c r="AO39" s="46">
        <v>78653.590000000026</v>
      </c>
      <c r="AP39" s="46">
        <v>1069822.8399999999</v>
      </c>
      <c r="AQ39" s="46">
        <v>197578.86000000002</v>
      </c>
      <c r="AR39" s="46">
        <v>17415.939999999999</v>
      </c>
      <c r="AS39" s="46">
        <v>173714.82</v>
      </c>
      <c r="AT39" s="46">
        <v>187960.61</v>
      </c>
      <c r="AU39" s="135"/>
    </row>
    <row r="40" spans="2:47" x14ac:dyDescent="0.25">
      <c r="B40" s="47" t="s">
        <v>707</v>
      </c>
      <c r="C40" s="47" t="s">
        <v>706</v>
      </c>
      <c r="D40" s="124">
        <v>61918902.99000001</v>
      </c>
      <c r="E40" s="46">
        <v>391996.32</v>
      </c>
      <c r="F40" s="46">
        <v>1037900.37</v>
      </c>
      <c r="G40" s="46">
        <v>764903.33</v>
      </c>
      <c r="H40" s="46">
        <v>383067.61</v>
      </c>
      <c r="I40" s="46">
        <v>212198.81</v>
      </c>
      <c r="J40" s="46">
        <v>1330072.7400000009</v>
      </c>
      <c r="K40" s="46">
        <v>595602.55000000005</v>
      </c>
      <c r="L40" s="46">
        <v>3062123.96</v>
      </c>
      <c r="M40" s="46">
        <v>1092103.2100000002</v>
      </c>
      <c r="N40" s="46">
        <v>163669.74</v>
      </c>
      <c r="O40" s="46">
        <v>2660874.6500000004</v>
      </c>
      <c r="P40" s="46">
        <v>33312355.170000013</v>
      </c>
      <c r="Q40" s="46">
        <v>1016843.47</v>
      </c>
      <c r="R40" s="46">
        <v>183070.27</v>
      </c>
      <c r="S40" s="46">
        <v>1606493.19</v>
      </c>
      <c r="T40" s="46">
        <v>428467.1</v>
      </c>
      <c r="U40" s="46">
        <v>1579648.09</v>
      </c>
      <c r="V40" s="46">
        <v>366385.5799999999</v>
      </c>
      <c r="W40" s="46">
        <v>35022.439999999995</v>
      </c>
      <c r="X40" s="46">
        <v>1173661.49</v>
      </c>
      <c r="Y40" s="46">
        <v>73031.520000000004</v>
      </c>
      <c r="Z40" s="135"/>
      <c r="AA40" s="135"/>
      <c r="AB40" s="46">
        <v>2596629</v>
      </c>
      <c r="AC40" s="135"/>
      <c r="AD40" s="135"/>
      <c r="AE40" s="135"/>
      <c r="AF40" s="135"/>
      <c r="AG40" s="46">
        <v>313446.27</v>
      </c>
      <c r="AH40" s="46">
        <v>729448.34000000008</v>
      </c>
      <c r="AI40" s="46">
        <v>2198660.4</v>
      </c>
      <c r="AJ40" s="46">
        <v>1265555.83</v>
      </c>
      <c r="AK40" s="46">
        <v>977058.14</v>
      </c>
      <c r="AL40" s="46">
        <v>13850.199999999999</v>
      </c>
      <c r="AM40" s="46">
        <v>395052.85</v>
      </c>
      <c r="AN40" s="46">
        <v>1506891.23</v>
      </c>
      <c r="AO40" s="135"/>
      <c r="AP40" s="135"/>
      <c r="AQ40" s="46">
        <v>69860.56</v>
      </c>
      <c r="AR40" s="46">
        <v>7787.96</v>
      </c>
      <c r="AS40" s="46">
        <v>184833.24</v>
      </c>
      <c r="AT40" s="46">
        <v>149264.94</v>
      </c>
      <c r="AU40" s="46">
        <v>41072.42</v>
      </c>
    </row>
    <row r="41" spans="2:47" x14ac:dyDescent="0.25">
      <c r="B41" s="47" t="s">
        <v>705</v>
      </c>
      <c r="C41" s="47" t="s">
        <v>704</v>
      </c>
      <c r="D41" s="124">
        <v>8510061.2400000002</v>
      </c>
      <c r="E41" s="46">
        <v>79899.38</v>
      </c>
      <c r="F41" s="46">
        <v>172338.18</v>
      </c>
      <c r="G41" s="46">
        <v>175571.71</v>
      </c>
      <c r="H41" s="46">
        <v>53416.29</v>
      </c>
      <c r="I41" s="135"/>
      <c r="J41" s="46">
        <v>1693.85</v>
      </c>
      <c r="K41" s="46">
        <v>3456.9</v>
      </c>
      <c r="L41" s="46">
        <v>567430.05000000005</v>
      </c>
      <c r="M41" s="46">
        <v>89751.529999999984</v>
      </c>
      <c r="N41" s="46">
        <v>41160.11</v>
      </c>
      <c r="O41" s="46">
        <v>15908.220000000001</v>
      </c>
      <c r="P41" s="46">
        <v>4426885.87</v>
      </c>
      <c r="Q41" s="46">
        <v>380186.23</v>
      </c>
      <c r="R41" s="46">
        <v>606306.41</v>
      </c>
      <c r="S41" s="135"/>
      <c r="T41" s="46">
        <v>7757.84</v>
      </c>
      <c r="U41" s="46">
        <v>6948.83</v>
      </c>
      <c r="V41" s="46">
        <v>38333.199999999997</v>
      </c>
      <c r="W41" s="46">
        <v>10962.64</v>
      </c>
      <c r="X41" s="46">
        <v>134246.24</v>
      </c>
      <c r="Y41" s="46">
        <v>168572.68</v>
      </c>
      <c r="Z41" s="135"/>
      <c r="AA41" s="46">
        <v>67994.510000000009</v>
      </c>
      <c r="AB41" s="46">
        <v>268985.8</v>
      </c>
      <c r="AC41" s="46">
        <v>59818.7</v>
      </c>
      <c r="AD41" s="46">
        <v>21160.86</v>
      </c>
      <c r="AE41" s="135"/>
      <c r="AF41" s="46">
        <v>-81531.789999999994</v>
      </c>
      <c r="AG41" s="46">
        <v>89031.28</v>
      </c>
      <c r="AH41" s="46">
        <v>79906.209999999992</v>
      </c>
      <c r="AI41" s="46">
        <v>236467.97</v>
      </c>
      <c r="AJ41" s="46">
        <v>312290.17</v>
      </c>
      <c r="AK41" s="46">
        <v>294476.43</v>
      </c>
      <c r="AL41" s="135"/>
      <c r="AM41" s="46">
        <v>75140</v>
      </c>
      <c r="AN41" s="46">
        <v>38275.21</v>
      </c>
      <c r="AO41" s="135"/>
      <c r="AP41" s="135"/>
      <c r="AQ41" s="46">
        <v>67219.73</v>
      </c>
      <c r="AR41" s="135"/>
      <c r="AS41" s="135"/>
      <c r="AT41" s="135"/>
      <c r="AU41" s="135"/>
    </row>
    <row r="42" spans="2:47" x14ac:dyDescent="0.25">
      <c r="B42" s="47" t="s">
        <v>703</v>
      </c>
      <c r="C42" s="47" t="s">
        <v>702</v>
      </c>
      <c r="D42" s="124">
        <v>5589963.6600000001</v>
      </c>
      <c r="E42" s="46">
        <v>10159.5</v>
      </c>
      <c r="F42" s="46">
        <v>37322.449999999997</v>
      </c>
      <c r="G42" s="46">
        <v>124566.61</v>
      </c>
      <c r="H42" s="135"/>
      <c r="I42" s="135"/>
      <c r="J42" s="46">
        <v>48708.41</v>
      </c>
      <c r="K42" s="135"/>
      <c r="L42" s="46">
        <v>32196.469999999998</v>
      </c>
      <c r="M42" s="135"/>
      <c r="N42" s="135"/>
      <c r="O42" s="135"/>
      <c r="P42" s="46">
        <v>5016879.8900000006</v>
      </c>
      <c r="Q42" s="46">
        <v>2748</v>
      </c>
      <c r="R42" s="135"/>
      <c r="S42" s="46">
        <v>889.31</v>
      </c>
      <c r="T42" s="46">
        <v>28448.73</v>
      </c>
      <c r="U42" s="46">
        <v>3138.13</v>
      </c>
      <c r="V42" s="46">
        <v>5395.7300000000005</v>
      </c>
      <c r="W42" s="135"/>
      <c r="X42" s="46">
        <v>19810.580000000002</v>
      </c>
      <c r="Y42" s="46">
        <v>42672.42</v>
      </c>
      <c r="Z42" s="135"/>
      <c r="AA42" s="46">
        <v>7044.26</v>
      </c>
      <c r="AB42" s="46">
        <v>50822.400000000001</v>
      </c>
      <c r="AC42" s="46">
        <v>214.94</v>
      </c>
      <c r="AD42" s="135"/>
      <c r="AE42" s="135"/>
      <c r="AF42" s="135"/>
      <c r="AG42" s="135"/>
      <c r="AH42" s="46">
        <v>1357.91</v>
      </c>
      <c r="AI42" s="46">
        <v>29515.68</v>
      </c>
      <c r="AJ42" s="46">
        <v>935.27</v>
      </c>
      <c r="AK42" s="46">
        <v>17126.689999999999</v>
      </c>
      <c r="AL42" s="46">
        <v>3872.44</v>
      </c>
      <c r="AM42" s="46">
        <v>28139.01</v>
      </c>
      <c r="AN42" s="46">
        <v>9585.26</v>
      </c>
      <c r="AO42" s="135"/>
      <c r="AP42" s="135"/>
      <c r="AQ42" s="46">
        <v>68413.570000000007</v>
      </c>
      <c r="AR42" s="135"/>
      <c r="AS42" s="135"/>
      <c r="AT42" s="135"/>
      <c r="AU42" s="135"/>
    </row>
    <row r="43" spans="2:47" x14ac:dyDescent="0.25">
      <c r="B43" s="47" t="s">
        <v>701</v>
      </c>
      <c r="C43" s="47" t="s">
        <v>700</v>
      </c>
      <c r="D43" s="124">
        <v>109491623.16000018</v>
      </c>
      <c r="E43" s="46">
        <v>390095.13</v>
      </c>
      <c r="F43" s="46">
        <v>416171.16</v>
      </c>
      <c r="G43" s="46">
        <v>1216055.25</v>
      </c>
      <c r="H43" s="46">
        <v>965514.47</v>
      </c>
      <c r="I43" s="46">
        <v>491684.32999999996</v>
      </c>
      <c r="J43" s="46">
        <v>2515556.1999999997</v>
      </c>
      <c r="K43" s="46">
        <v>905422.21000000008</v>
      </c>
      <c r="L43" s="46">
        <v>6288389.0700000003</v>
      </c>
      <c r="M43" s="46">
        <v>3176982.44</v>
      </c>
      <c r="N43" s="46">
        <v>1014695.9</v>
      </c>
      <c r="O43" s="46">
        <v>5198289.38</v>
      </c>
      <c r="P43" s="46">
        <v>59959674.560000002</v>
      </c>
      <c r="Q43" s="46">
        <v>1985164.78</v>
      </c>
      <c r="R43" s="46">
        <v>737739.37</v>
      </c>
      <c r="S43" s="46">
        <v>1678146.8699999994</v>
      </c>
      <c r="T43" s="46">
        <v>315160.59000000003</v>
      </c>
      <c r="U43" s="46">
        <v>1471958.4499999997</v>
      </c>
      <c r="V43" s="46">
        <v>765153.14999999991</v>
      </c>
      <c r="W43" s="46">
        <v>225134.07</v>
      </c>
      <c r="X43" s="46">
        <v>1769089.63</v>
      </c>
      <c r="Y43" s="46">
        <v>2028620.8800000001</v>
      </c>
      <c r="Z43" s="46">
        <v>-68343.03</v>
      </c>
      <c r="AA43" s="46">
        <v>445747.13</v>
      </c>
      <c r="AB43" s="46">
        <v>2554509.7000000002</v>
      </c>
      <c r="AC43" s="46">
        <v>392875.37000000005</v>
      </c>
      <c r="AD43" s="46">
        <v>45588.89</v>
      </c>
      <c r="AE43" s="135"/>
      <c r="AF43" s="46">
        <v>-220131.3</v>
      </c>
      <c r="AG43" s="46">
        <v>463268.91000000003</v>
      </c>
      <c r="AH43" s="46">
        <v>636866.22</v>
      </c>
      <c r="AI43" s="46">
        <v>4249022.6000000006</v>
      </c>
      <c r="AJ43" s="46">
        <v>1859374.4100000001</v>
      </c>
      <c r="AK43" s="46">
        <v>2493698.38</v>
      </c>
      <c r="AL43" s="46">
        <v>40321.58</v>
      </c>
      <c r="AM43" s="46">
        <v>726056.46</v>
      </c>
      <c r="AN43" s="46">
        <v>1581105.25</v>
      </c>
      <c r="AO43" s="46">
        <v>169096.57000000004</v>
      </c>
      <c r="AP43" s="46">
        <v>248131.26</v>
      </c>
      <c r="AQ43" s="46">
        <v>158490.9</v>
      </c>
      <c r="AR43" s="46">
        <v>3401.82</v>
      </c>
      <c r="AS43" s="46">
        <v>33346.080000000002</v>
      </c>
      <c r="AT43" s="46">
        <v>108864.04000000001</v>
      </c>
      <c r="AU43" s="46">
        <v>55634.03</v>
      </c>
    </row>
    <row r="44" spans="2:47" x14ac:dyDescent="0.25">
      <c r="B44" s="47" t="s">
        <v>699</v>
      </c>
      <c r="C44" s="47" t="s">
        <v>698</v>
      </c>
      <c r="D44" s="124">
        <v>11800259.710000003</v>
      </c>
      <c r="E44" s="46">
        <v>211817</v>
      </c>
      <c r="F44" s="46">
        <v>264797.58</v>
      </c>
      <c r="G44" s="46">
        <v>207909.57</v>
      </c>
      <c r="H44" s="46">
        <v>27075.710000000003</v>
      </c>
      <c r="I44" s="135"/>
      <c r="J44" s="46">
        <v>15757.89</v>
      </c>
      <c r="K44" s="46">
        <v>93650.57</v>
      </c>
      <c r="L44" s="46">
        <v>513243.10000000003</v>
      </c>
      <c r="M44" s="46">
        <v>263918.27999999997</v>
      </c>
      <c r="N44" s="46">
        <v>49012.99</v>
      </c>
      <c r="O44" s="46">
        <v>39116.480000000003</v>
      </c>
      <c r="P44" s="46">
        <v>6097412.9500000002</v>
      </c>
      <c r="Q44" s="46">
        <v>395485.19999999995</v>
      </c>
      <c r="R44" s="46">
        <v>1150884.52</v>
      </c>
      <c r="S44" s="46">
        <v>108450.04000000001</v>
      </c>
      <c r="T44" s="46">
        <v>64028.87</v>
      </c>
      <c r="U44" s="135"/>
      <c r="V44" s="135"/>
      <c r="W44" s="135"/>
      <c r="X44" s="46">
        <v>252967.88</v>
      </c>
      <c r="Y44" s="46">
        <v>242167.96000000002</v>
      </c>
      <c r="Z44" s="135"/>
      <c r="AA44" s="46">
        <v>30447.17</v>
      </c>
      <c r="AB44" s="46">
        <v>369869.76</v>
      </c>
      <c r="AC44" s="46">
        <v>191778.34999999998</v>
      </c>
      <c r="AD44" s="46">
        <v>14293.33</v>
      </c>
      <c r="AE44" s="135"/>
      <c r="AF44" s="46">
        <v>-40988.639999999999</v>
      </c>
      <c r="AG44" s="135"/>
      <c r="AH44" s="46">
        <v>23601.989999999998</v>
      </c>
      <c r="AI44" s="46">
        <v>452066.01</v>
      </c>
      <c r="AJ44" s="46">
        <v>165328.34999999998</v>
      </c>
      <c r="AK44" s="46">
        <v>262229.11</v>
      </c>
      <c r="AL44" s="135"/>
      <c r="AM44" s="46">
        <v>70362</v>
      </c>
      <c r="AN44" s="46">
        <v>137943.36000000002</v>
      </c>
      <c r="AO44" s="46">
        <v>18206.88</v>
      </c>
      <c r="AP44" s="135"/>
      <c r="AQ44" s="46">
        <v>29913.279999999999</v>
      </c>
      <c r="AR44" s="135"/>
      <c r="AS44" s="135"/>
      <c r="AT44" s="135"/>
      <c r="AU44" s="46">
        <v>77512.17</v>
      </c>
    </row>
    <row r="45" spans="2:47" x14ac:dyDescent="0.25">
      <c r="B45" s="47" t="s">
        <v>697</v>
      </c>
      <c r="C45" s="47" t="s">
        <v>696</v>
      </c>
      <c r="D45" s="124">
        <v>23475201.039999992</v>
      </c>
      <c r="E45" s="46">
        <v>143044.98000000001</v>
      </c>
      <c r="F45" s="46">
        <v>473491.05</v>
      </c>
      <c r="G45" s="46">
        <v>287239.79000000004</v>
      </c>
      <c r="H45" s="46">
        <v>226798.28000000003</v>
      </c>
      <c r="I45" s="46">
        <v>29200.400000000001</v>
      </c>
      <c r="J45" s="46">
        <v>429337.01</v>
      </c>
      <c r="K45" s="46">
        <v>70041.919999999998</v>
      </c>
      <c r="L45" s="46">
        <v>1603509.01</v>
      </c>
      <c r="M45" s="46">
        <v>382530.62</v>
      </c>
      <c r="N45" s="46">
        <v>243386.13</v>
      </c>
      <c r="O45" s="46">
        <v>772963.27</v>
      </c>
      <c r="P45" s="46">
        <v>13162847.470000003</v>
      </c>
      <c r="Q45" s="46">
        <v>668396.8600000001</v>
      </c>
      <c r="R45" s="135"/>
      <c r="S45" s="46">
        <v>206116.87999999998</v>
      </c>
      <c r="T45" s="46">
        <v>21378.6</v>
      </c>
      <c r="U45" s="135"/>
      <c r="V45" s="46">
        <v>142129.69</v>
      </c>
      <c r="W45" s="135"/>
      <c r="X45" s="46">
        <v>525051.06999999995</v>
      </c>
      <c r="Y45" s="46">
        <v>535239.04</v>
      </c>
      <c r="Z45" s="135"/>
      <c r="AA45" s="46">
        <v>216908.66</v>
      </c>
      <c r="AB45" s="46">
        <v>626078.25</v>
      </c>
      <c r="AC45" s="46">
        <v>165466.16</v>
      </c>
      <c r="AD45" s="46">
        <v>26300</v>
      </c>
      <c r="AE45" s="135"/>
      <c r="AF45" s="46">
        <v>-80310.73</v>
      </c>
      <c r="AG45" s="46">
        <v>55505.270000000004</v>
      </c>
      <c r="AH45" s="46">
        <v>175763.99</v>
      </c>
      <c r="AI45" s="46">
        <v>615214.52</v>
      </c>
      <c r="AJ45" s="46">
        <v>557976.47</v>
      </c>
      <c r="AK45" s="46">
        <v>418178.73</v>
      </c>
      <c r="AL45" s="135"/>
      <c r="AM45" s="46">
        <v>117897</v>
      </c>
      <c r="AN45" s="46">
        <v>604774.88</v>
      </c>
      <c r="AO45" s="135"/>
      <c r="AP45" s="135"/>
      <c r="AQ45" s="46">
        <v>41727.180000000008</v>
      </c>
      <c r="AR45" s="46">
        <v>243.54</v>
      </c>
      <c r="AS45" s="46">
        <v>10775.05</v>
      </c>
      <c r="AT45" s="135"/>
      <c r="AU45" s="135"/>
    </row>
    <row r="46" spans="2:47" x14ac:dyDescent="0.25">
      <c r="B46" s="47" t="s">
        <v>695</v>
      </c>
      <c r="C46" s="47" t="s">
        <v>694</v>
      </c>
      <c r="D46" s="124">
        <v>20339774.509999987</v>
      </c>
      <c r="E46" s="46">
        <v>125848.02</v>
      </c>
      <c r="F46" s="46">
        <v>297602.49000000005</v>
      </c>
      <c r="G46" s="46">
        <v>193438.06999999998</v>
      </c>
      <c r="H46" s="46">
        <v>223393.02999999997</v>
      </c>
      <c r="I46" s="46">
        <v>139871</v>
      </c>
      <c r="J46" s="46">
        <v>6289.68</v>
      </c>
      <c r="K46" s="46">
        <v>67363.26999999999</v>
      </c>
      <c r="L46" s="46">
        <v>972281.9</v>
      </c>
      <c r="M46" s="46">
        <v>510680.69999999995</v>
      </c>
      <c r="N46" s="46">
        <v>345243.10999999987</v>
      </c>
      <c r="O46" s="46">
        <v>135472.41</v>
      </c>
      <c r="P46" s="46">
        <v>8807892.4699999969</v>
      </c>
      <c r="Q46" s="46">
        <v>472393.55000000005</v>
      </c>
      <c r="R46" s="46">
        <v>2272354.6999999997</v>
      </c>
      <c r="S46" s="46">
        <v>141206.46</v>
      </c>
      <c r="T46" s="46">
        <v>843345.92000000004</v>
      </c>
      <c r="U46" s="46">
        <v>94408.88</v>
      </c>
      <c r="V46" s="46">
        <v>84720.45</v>
      </c>
      <c r="W46" s="135"/>
      <c r="X46" s="135"/>
      <c r="Y46" s="46">
        <v>463028.67000000004</v>
      </c>
      <c r="Z46" s="135"/>
      <c r="AA46" s="135"/>
      <c r="AB46" s="46">
        <v>1020021</v>
      </c>
      <c r="AC46" s="135"/>
      <c r="AD46" s="135"/>
      <c r="AE46" s="135"/>
      <c r="AF46" s="135"/>
      <c r="AG46" s="135"/>
      <c r="AH46" s="46">
        <v>48714.520000000004</v>
      </c>
      <c r="AI46" s="46">
        <v>719420.28</v>
      </c>
      <c r="AJ46" s="46">
        <v>850944.33000000007</v>
      </c>
      <c r="AK46" s="46">
        <v>375953.98</v>
      </c>
      <c r="AL46" s="46">
        <v>43659.97</v>
      </c>
      <c r="AM46" s="46">
        <v>143895</v>
      </c>
      <c r="AN46" s="46">
        <v>542422.5</v>
      </c>
      <c r="AO46" s="135"/>
      <c r="AP46" s="135"/>
      <c r="AQ46" s="46">
        <v>2401.64</v>
      </c>
      <c r="AR46" s="135"/>
      <c r="AS46" s="46">
        <v>290426.78000000003</v>
      </c>
      <c r="AT46" s="46">
        <v>105079.73</v>
      </c>
      <c r="AU46" s="135"/>
    </row>
    <row r="47" spans="2:47" x14ac:dyDescent="0.25">
      <c r="B47" s="47" t="s">
        <v>693</v>
      </c>
      <c r="C47" s="47" t="s">
        <v>692</v>
      </c>
      <c r="D47" s="124">
        <v>46854477.170000039</v>
      </c>
      <c r="E47" s="46">
        <v>156884.12</v>
      </c>
      <c r="F47" s="46">
        <v>470979.2</v>
      </c>
      <c r="G47" s="46">
        <v>503501.47000000003</v>
      </c>
      <c r="H47" s="46">
        <v>225201.65</v>
      </c>
      <c r="I47" s="46">
        <v>61300</v>
      </c>
      <c r="J47" s="46">
        <v>1283248.73</v>
      </c>
      <c r="K47" s="46">
        <v>354685.45999999996</v>
      </c>
      <c r="L47" s="46">
        <v>2176212.6399999997</v>
      </c>
      <c r="M47" s="46">
        <v>1029599.5400000002</v>
      </c>
      <c r="N47" s="46">
        <v>107460.93000000001</v>
      </c>
      <c r="O47" s="46">
        <v>1404238.5800000003</v>
      </c>
      <c r="P47" s="46">
        <v>23020703.460000008</v>
      </c>
      <c r="Q47" s="46">
        <v>667021.57999999996</v>
      </c>
      <c r="R47" s="46">
        <v>8580</v>
      </c>
      <c r="S47" s="46">
        <v>585857.65999999992</v>
      </c>
      <c r="T47" s="46">
        <v>267710.21999999997</v>
      </c>
      <c r="U47" s="46">
        <v>817657.89999999991</v>
      </c>
      <c r="V47" s="46">
        <v>278726.25</v>
      </c>
      <c r="W47" s="46">
        <v>9366.19</v>
      </c>
      <c r="X47" s="46">
        <v>100408.41</v>
      </c>
      <c r="Y47" s="46">
        <v>1174707.8299999998</v>
      </c>
      <c r="Z47" s="46">
        <v>-10361.049999999999</v>
      </c>
      <c r="AA47" s="46">
        <v>1020323.1600000001</v>
      </c>
      <c r="AB47" s="46">
        <v>5381020.0800000001</v>
      </c>
      <c r="AC47" s="46">
        <v>944494.65999999992</v>
      </c>
      <c r="AD47" s="46">
        <v>153523.16</v>
      </c>
      <c r="AE47" s="135"/>
      <c r="AF47" s="46">
        <v>-259126.63</v>
      </c>
      <c r="AG47" s="46">
        <v>322906.35000000003</v>
      </c>
      <c r="AH47" s="46">
        <v>210265.40000000002</v>
      </c>
      <c r="AI47" s="46">
        <v>1496585.9100000001</v>
      </c>
      <c r="AJ47" s="46">
        <v>558574.97</v>
      </c>
      <c r="AK47" s="46">
        <v>834082.67999999993</v>
      </c>
      <c r="AL47" s="46">
        <v>73615.14</v>
      </c>
      <c r="AM47" s="46">
        <v>247278</v>
      </c>
      <c r="AN47" s="46">
        <v>660072.05000000005</v>
      </c>
      <c r="AO47" s="46">
        <v>33432.519999999997</v>
      </c>
      <c r="AP47" s="135"/>
      <c r="AQ47" s="46">
        <v>18188.759999999998</v>
      </c>
      <c r="AR47" s="46">
        <v>3838.2</v>
      </c>
      <c r="AS47" s="46">
        <v>79445.08</v>
      </c>
      <c r="AT47" s="46">
        <v>346781.84</v>
      </c>
      <c r="AU47" s="46">
        <v>35485.07</v>
      </c>
    </row>
    <row r="48" spans="2:47" x14ac:dyDescent="0.25">
      <c r="B48" s="47" t="s">
        <v>691</v>
      </c>
      <c r="C48" s="47" t="s">
        <v>690</v>
      </c>
      <c r="D48" s="124">
        <v>84008608.960000023</v>
      </c>
      <c r="E48" s="46">
        <v>79914.75</v>
      </c>
      <c r="F48" s="46">
        <v>446459.79000000004</v>
      </c>
      <c r="G48" s="46">
        <v>1301341.3299999998</v>
      </c>
      <c r="H48" s="46">
        <v>885182.37</v>
      </c>
      <c r="I48" s="46">
        <v>240895.88999999998</v>
      </c>
      <c r="J48" s="46">
        <v>2643998.92</v>
      </c>
      <c r="K48" s="46">
        <v>651900.24</v>
      </c>
      <c r="L48" s="46">
        <v>4482005.47</v>
      </c>
      <c r="M48" s="46">
        <v>2327556.6</v>
      </c>
      <c r="N48" s="46">
        <v>632882.98</v>
      </c>
      <c r="O48" s="46">
        <v>3742651.0699999994</v>
      </c>
      <c r="P48" s="46">
        <v>46356143.719999999</v>
      </c>
      <c r="Q48" s="46">
        <v>1589335.06</v>
      </c>
      <c r="R48" s="135"/>
      <c r="S48" s="46">
        <v>826279.23999999987</v>
      </c>
      <c r="T48" s="46">
        <v>809504.51</v>
      </c>
      <c r="U48" s="46">
        <v>674827.09</v>
      </c>
      <c r="V48" s="46">
        <v>1150363.71</v>
      </c>
      <c r="W48" s="46">
        <v>220795.41000000003</v>
      </c>
      <c r="X48" s="46">
        <v>1476781.68</v>
      </c>
      <c r="Y48" s="46">
        <v>1716523.83</v>
      </c>
      <c r="Z48" s="46">
        <v>-638.52</v>
      </c>
      <c r="AA48" s="46">
        <v>396740.07</v>
      </c>
      <c r="AB48" s="46">
        <v>1975598.68</v>
      </c>
      <c r="AC48" s="46">
        <v>393813.93</v>
      </c>
      <c r="AD48" s="46">
        <v>40668</v>
      </c>
      <c r="AE48" s="135"/>
      <c r="AF48" s="46">
        <v>-256346.32</v>
      </c>
      <c r="AG48" s="46">
        <v>403536.22</v>
      </c>
      <c r="AH48" s="46">
        <v>552629.34999999986</v>
      </c>
      <c r="AI48" s="46">
        <v>2658097.1199999996</v>
      </c>
      <c r="AJ48" s="46">
        <v>1548186.84</v>
      </c>
      <c r="AK48" s="46">
        <v>1654053.55</v>
      </c>
      <c r="AL48" s="46">
        <v>50816.92</v>
      </c>
      <c r="AM48" s="46">
        <v>553298</v>
      </c>
      <c r="AN48" s="46">
        <v>1355412.66</v>
      </c>
      <c r="AO48" s="46">
        <v>55963.16</v>
      </c>
      <c r="AP48" s="46">
        <v>80394.26999999999</v>
      </c>
      <c r="AQ48" s="46">
        <v>103911.2</v>
      </c>
      <c r="AR48" s="46">
        <v>6101.03</v>
      </c>
      <c r="AS48" s="46">
        <v>54722.89</v>
      </c>
      <c r="AT48" s="46">
        <v>119992.4</v>
      </c>
      <c r="AU48" s="46">
        <v>6313.8499999999995</v>
      </c>
    </row>
    <row r="49" spans="2:47" x14ac:dyDescent="0.25">
      <c r="B49" s="47" t="s">
        <v>689</v>
      </c>
      <c r="C49" s="47" t="s">
        <v>688</v>
      </c>
      <c r="D49" s="124">
        <v>4254972.5299999993</v>
      </c>
      <c r="E49" s="46">
        <v>47790.76</v>
      </c>
      <c r="F49" s="46">
        <v>111566.69</v>
      </c>
      <c r="G49" s="46">
        <v>288375.73000000004</v>
      </c>
      <c r="H49" s="46">
        <v>21521.980000000003</v>
      </c>
      <c r="I49" s="46">
        <v>8425.7000000000007</v>
      </c>
      <c r="J49" s="46">
        <v>104758.13</v>
      </c>
      <c r="K49" s="46">
        <v>22040.080000000002</v>
      </c>
      <c r="L49" s="46">
        <v>176651.78</v>
      </c>
      <c r="M49" s="46">
        <v>32790.959999999999</v>
      </c>
      <c r="N49" s="46">
        <v>10024.67</v>
      </c>
      <c r="O49" s="46">
        <v>73141.67</v>
      </c>
      <c r="P49" s="46">
        <v>1934444.2299999995</v>
      </c>
      <c r="Q49" s="46">
        <v>17617.080000000002</v>
      </c>
      <c r="R49" s="46">
        <v>333138.71999999997</v>
      </c>
      <c r="S49" s="46">
        <v>65178.720000000001</v>
      </c>
      <c r="T49" s="46">
        <v>65809.66</v>
      </c>
      <c r="U49" s="46">
        <v>86255.55</v>
      </c>
      <c r="V49" s="46">
        <v>15858.319999999998</v>
      </c>
      <c r="W49" s="46">
        <v>52492.770000000004</v>
      </c>
      <c r="X49" s="46">
        <v>58282.98</v>
      </c>
      <c r="Y49" s="46">
        <v>26349.280000000002</v>
      </c>
      <c r="Z49" s="135"/>
      <c r="AA49" s="46">
        <v>36323.160000000003</v>
      </c>
      <c r="AB49" s="46">
        <v>77597.259999999995</v>
      </c>
      <c r="AC49" s="46">
        <v>128747.91</v>
      </c>
      <c r="AD49" s="46">
        <v>25690.86</v>
      </c>
      <c r="AE49" s="135"/>
      <c r="AF49" s="46">
        <v>-8804.94</v>
      </c>
      <c r="AG49" s="46">
        <v>23708.86</v>
      </c>
      <c r="AH49" s="46">
        <v>15095.65</v>
      </c>
      <c r="AI49" s="46">
        <v>105636.63</v>
      </c>
      <c r="AJ49" s="46">
        <v>64229.359999999993</v>
      </c>
      <c r="AK49" s="46">
        <v>24573.64</v>
      </c>
      <c r="AL49" s="46">
        <v>4068.59</v>
      </c>
      <c r="AM49" s="46">
        <v>112138.96</v>
      </c>
      <c r="AN49" s="46">
        <v>87496.459999999992</v>
      </c>
      <c r="AO49" s="135"/>
      <c r="AP49" s="135"/>
      <c r="AQ49" s="46">
        <v>-1336.41</v>
      </c>
      <c r="AR49" s="46">
        <v>383.97</v>
      </c>
      <c r="AS49" s="46">
        <v>6907.11</v>
      </c>
      <c r="AT49" s="135"/>
      <c r="AU49" s="135"/>
    </row>
    <row r="50" spans="2:47" x14ac:dyDescent="0.25">
      <c r="B50" s="47" t="s">
        <v>687</v>
      </c>
      <c r="C50" s="47" t="s">
        <v>686</v>
      </c>
      <c r="D50" s="124">
        <v>13769862.580000011</v>
      </c>
      <c r="E50" s="46">
        <v>65732.950000000012</v>
      </c>
      <c r="F50" s="46">
        <v>355270.31999999995</v>
      </c>
      <c r="G50" s="46">
        <v>333558.66000000003</v>
      </c>
      <c r="H50" s="46">
        <v>4169.5</v>
      </c>
      <c r="I50" s="135"/>
      <c r="J50" s="46">
        <v>521808.33999999991</v>
      </c>
      <c r="K50" s="46">
        <v>111674.25</v>
      </c>
      <c r="L50" s="46">
        <v>853924.7</v>
      </c>
      <c r="M50" s="46">
        <v>230432.65000000002</v>
      </c>
      <c r="N50" s="46">
        <v>68742.28</v>
      </c>
      <c r="O50" s="46">
        <v>216272.24999999994</v>
      </c>
      <c r="P50" s="46">
        <v>7342799.75</v>
      </c>
      <c r="Q50" s="46">
        <v>338628.45999999996</v>
      </c>
      <c r="R50" s="46">
        <v>4155.74</v>
      </c>
      <c r="S50" s="46">
        <v>238484.84000000005</v>
      </c>
      <c r="T50" s="46">
        <v>80291.62</v>
      </c>
      <c r="U50" s="46">
        <v>222036.78</v>
      </c>
      <c r="V50" s="46">
        <v>63565.539999999994</v>
      </c>
      <c r="W50" s="46">
        <v>65446.81</v>
      </c>
      <c r="X50" s="46">
        <v>103355.39</v>
      </c>
      <c r="Y50" s="46">
        <v>595168.5</v>
      </c>
      <c r="Z50" s="135"/>
      <c r="AA50" s="46">
        <v>76930.070000000007</v>
      </c>
      <c r="AB50" s="46">
        <v>152212.42000000001</v>
      </c>
      <c r="AC50" s="46">
        <v>36598.699999999997</v>
      </c>
      <c r="AD50" s="46">
        <v>10543.68</v>
      </c>
      <c r="AE50" s="135"/>
      <c r="AF50" s="135"/>
      <c r="AG50" s="46">
        <v>89886.58</v>
      </c>
      <c r="AH50" s="46">
        <v>164657.40999999997</v>
      </c>
      <c r="AI50" s="46">
        <v>390971.89</v>
      </c>
      <c r="AJ50" s="46">
        <v>251860.75999999998</v>
      </c>
      <c r="AK50" s="46">
        <v>148261.9</v>
      </c>
      <c r="AL50" s="46">
        <v>17353.830000000002</v>
      </c>
      <c r="AM50" s="46">
        <v>153183.62</v>
      </c>
      <c r="AN50" s="46">
        <v>317129.11000000004</v>
      </c>
      <c r="AO50" s="135"/>
      <c r="AP50" s="135"/>
      <c r="AQ50" s="46">
        <v>38503.96</v>
      </c>
      <c r="AR50" s="46">
        <v>1680.08</v>
      </c>
      <c r="AS50" s="46">
        <v>29391.439999999999</v>
      </c>
      <c r="AT50" s="46">
        <v>75177.8</v>
      </c>
      <c r="AU50" s="135"/>
    </row>
    <row r="51" spans="2:47" x14ac:dyDescent="0.25">
      <c r="B51" s="47" t="s">
        <v>685</v>
      </c>
      <c r="C51" s="47" t="s">
        <v>684</v>
      </c>
      <c r="D51" s="124">
        <v>934511.37999999989</v>
      </c>
      <c r="E51" s="46">
        <v>5547.91</v>
      </c>
      <c r="F51" s="46">
        <v>71464.290000000008</v>
      </c>
      <c r="G51" s="46">
        <v>84093.87</v>
      </c>
      <c r="H51" s="46">
        <v>2735.2400000000002</v>
      </c>
      <c r="I51" s="135"/>
      <c r="J51" s="135"/>
      <c r="K51" s="135"/>
      <c r="L51" s="135"/>
      <c r="M51" s="135"/>
      <c r="N51" s="135"/>
      <c r="O51" s="46">
        <v>59473.97</v>
      </c>
      <c r="P51" s="46">
        <v>406999.45999999996</v>
      </c>
      <c r="Q51" s="135"/>
      <c r="R51" s="46">
        <v>35055.85</v>
      </c>
      <c r="S51" s="46">
        <v>7917</v>
      </c>
      <c r="T51" s="46">
        <v>5195.68</v>
      </c>
      <c r="U51" s="46">
        <v>3733.21</v>
      </c>
      <c r="V51" s="46">
        <v>6132.27</v>
      </c>
      <c r="W51" s="135"/>
      <c r="X51" s="46">
        <v>17386.47</v>
      </c>
      <c r="Y51" s="46">
        <v>10749.07</v>
      </c>
      <c r="Z51" s="135"/>
      <c r="AA51" s="46">
        <v>5131.8899999999994</v>
      </c>
      <c r="AB51" s="46">
        <v>51724.639999999999</v>
      </c>
      <c r="AC51" s="46">
        <v>4505.1900000000005</v>
      </c>
      <c r="AD51" s="46">
        <v>10982.6</v>
      </c>
      <c r="AE51" s="135"/>
      <c r="AF51" s="46">
        <v>-2349.2600000000002</v>
      </c>
      <c r="AG51" s="46">
        <v>280</v>
      </c>
      <c r="AH51" s="46">
        <v>42373.55</v>
      </c>
      <c r="AI51" s="46">
        <v>34314.230000000003</v>
      </c>
      <c r="AJ51" s="46">
        <v>12890.02</v>
      </c>
      <c r="AK51" s="46">
        <v>16740.93</v>
      </c>
      <c r="AL51" s="46">
        <v>297.12</v>
      </c>
      <c r="AM51" s="46">
        <v>11551.43</v>
      </c>
      <c r="AN51" s="46">
        <v>24153.41</v>
      </c>
      <c r="AO51" s="135"/>
      <c r="AP51" s="135"/>
      <c r="AQ51" s="46">
        <v>3016.82</v>
      </c>
      <c r="AR51" s="46">
        <v>143.21</v>
      </c>
      <c r="AS51" s="46">
        <v>2271.31</v>
      </c>
      <c r="AT51" s="135"/>
      <c r="AU51" s="135"/>
    </row>
    <row r="52" spans="2:47" x14ac:dyDescent="0.25">
      <c r="B52" s="47" t="s">
        <v>683</v>
      </c>
      <c r="C52" s="47" t="s">
        <v>682</v>
      </c>
      <c r="D52" s="124">
        <v>101653318.65000001</v>
      </c>
      <c r="E52" s="46">
        <v>222259.22999999998</v>
      </c>
      <c r="F52" s="46">
        <v>627094.25</v>
      </c>
      <c r="G52" s="46">
        <v>1032333.1699999999</v>
      </c>
      <c r="H52" s="46">
        <v>647573</v>
      </c>
      <c r="I52" s="46">
        <v>58887.28</v>
      </c>
      <c r="J52" s="46">
        <v>2313708.39</v>
      </c>
      <c r="K52" s="46">
        <v>994381.14</v>
      </c>
      <c r="L52" s="46">
        <v>5204211.99</v>
      </c>
      <c r="M52" s="46">
        <v>2908543.39</v>
      </c>
      <c r="N52" s="46">
        <v>3136442.4500000007</v>
      </c>
      <c r="O52" s="46">
        <v>4250927.9000000004</v>
      </c>
      <c r="P52" s="46">
        <v>56755323.720000014</v>
      </c>
      <c r="Q52" s="46">
        <v>2247134.41</v>
      </c>
      <c r="R52" s="135"/>
      <c r="S52" s="46">
        <v>2021916.6600000001</v>
      </c>
      <c r="T52" s="46">
        <v>1185821.9799999997</v>
      </c>
      <c r="U52" s="46">
        <v>1364063.65</v>
      </c>
      <c r="V52" s="46">
        <v>611458.42000000004</v>
      </c>
      <c r="W52" s="46">
        <v>330790.46999999997</v>
      </c>
      <c r="X52" s="46">
        <v>1308566.52</v>
      </c>
      <c r="Y52" s="46">
        <v>1519637.88</v>
      </c>
      <c r="Z52" s="135"/>
      <c r="AA52" s="46">
        <v>388757.35</v>
      </c>
      <c r="AB52" s="46">
        <v>1738929.19</v>
      </c>
      <c r="AC52" s="46">
        <v>483391.48</v>
      </c>
      <c r="AD52" s="46">
        <v>109586</v>
      </c>
      <c r="AE52" s="135"/>
      <c r="AF52" s="46">
        <v>-336498.24</v>
      </c>
      <c r="AG52" s="46">
        <v>202432.48</v>
      </c>
      <c r="AH52" s="46">
        <v>506605.99</v>
      </c>
      <c r="AI52" s="46">
        <v>2760141.66</v>
      </c>
      <c r="AJ52" s="46">
        <v>1602690.08</v>
      </c>
      <c r="AK52" s="46">
        <v>1029697.91</v>
      </c>
      <c r="AL52" s="46">
        <v>437092.01</v>
      </c>
      <c r="AM52" s="46">
        <v>828643</v>
      </c>
      <c r="AN52" s="46">
        <v>2949041.3299999996</v>
      </c>
      <c r="AO52" s="135"/>
      <c r="AP52" s="46">
        <v>18607.809999999998</v>
      </c>
      <c r="AQ52" s="46">
        <v>180220</v>
      </c>
      <c r="AR52" s="46">
        <v>5161.45</v>
      </c>
      <c r="AS52" s="46">
        <v>119112.33</v>
      </c>
      <c r="AT52" s="46">
        <v>-124273.78</v>
      </c>
      <c r="AU52" s="46">
        <v>12904.7</v>
      </c>
    </row>
    <row r="53" spans="2:47" x14ac:dyDescent="0.25">
      <c r="B53" s="47" t="s">
        <v>681</v>
      </c>
      <c r="C53" s="47" t="s">
        <v>680</v>
      </c>
      <c r="D53" s="124">
        <v>3016444.7400000012</v>
      </c>
      <c r="E53" s="46">
        <v>18663.47</v>
      </c>
      <c r="F53" s="46">
        <v>133129.65</v>
      </c>
      <c r="G53" s="46">
        <v>118344.52</v>
      </c>
      <c r="H53" s="46">
        <v>25</v>
      </c>
      <c r="I53" s="46">
        <v>5169.58</v>
      </c>
      <c r="J53" s="46">
        <v>24588.46</v>
      </c>
      <c r="K53" s="46">
        <v>13031.05</v>
      </c>
      <c r="L53" s="46">
        <v>188949.68</v>
      </c>
      <c r="M53" s="46">
        <v>29680.74</v>
      </c>
      <c r="N53" s="46">
        <v>1460</v>
      </c>
      <c r="O53" s="46">
        <v>87644.01999999999</v>
      </c>
      <c r="P53" s="46">
        <v>1422523.79</v>
      </c>
      <c r="Q53" s="46">
        <v>97941.959999999992</v>
      </c>
      <c r="R53" s="135"/>
      <c r="S53" s="46">
        <v>5553.24</v>
      </c>
      <c r="T53" s="46">
        <v>16426.060000000001</v>
      </c>
      <c r="U53" s="46">
        <v>37442.69</v>
      </c>
      <c r="V53" s="46">
        <v>16147.12</v>
      </c>
      <c r="W53" s="135"/>
      <c r="X53" s="46">
        <v>45482.48</v>
      </c>
      <c r="Y53" s="46">
        <v>85866.02</v>
      </c>
      <c r="Z53" s="135"/>
      <c r="AA53" s="46">
        <v>9964.14</v>
      </c>
      <c r="AB53" s="46">
        <v>109540.62</v>
      </c>
      <c r="AC53" s="46">
        <v>33434.21</v>
      </c>
      <c r="AD53" s="46">
        <v>13461.42</v>
      </c>
      <c r="AE53" s="135"/>
      <c r="AF53" s="46">
        <v>-18869.37</v>
      </c>
      <c r="AG53" s="135"/>
      <c r="AH53" s="46">
        <v>89071.99</v>
      </c>
      <c r="AI53" s="46">
        <v>78818.23000000001</v>
      </c>
      <c r="AJ53" s="46">
        <v>114578.39000000001</v>
      </c>
      <c r="AK53" s="46">
        <v>60295.58</v>
      </c>
      <c r="AL53" s="46">
        <v>5990.77</v>
      </c>
      <c r="AM53" s="46">
        <v>49187.82</v>
      </c>
      <c r="AN53" s="46">
        <v>62665.460000000006</v>
      </c>
      <c r="AO53" s="135"/>
      <c r="AP53" s="135"/>
      <c r="AQ53" s="46">
        <v>60235.95</v>
      </c>
      <c r="AR53" s="135"/>
      <c r="AS53" s="135"/>
      <c r="AT53" s="135"/>
      <c r="AU53" s="135"/>
    </row>
    <row r="54" spans="2:47" x14ac:dyDescent="0.25">
      <c r="B54" s="47" t="s">
        <v>679</v>
      </c>
      <c r="C54" s="47" t="s">
        <v>678</v>
      </c>
      <c r="D54" s="124">
        <v>6085350.3800000008</v>
      </c>
      <c r="E54" s="46">
        <v>64745.81</v>
      </c>
      <c r="F54" s="46">
        <v>278648.01</v>
      </c>
      <c r="G54" s="46">
        <v>220853.58000000002</v>
      </c>
      <c r="H54" s="46">
        <v>25449.089999999997</v>
      </c>
      <c r="I54" s="135"/>
      <c r="J54" s="46">
        <v>3343.41</v>
      </c>
      <c r="K54" s="46">
        <v>7065.75</v>
      </c>
      <c r="L54" s="46">
        <v>456938.93</v>
      </c>
      <c r="M54" s="46">
        <v>181765.10000000003</v>
      </c>
      <c r="N54" s="135"/>
      <c r="O54" s="46">
        <v>155773.26999999999</v>
      </c>
      <c r="P54" s="46">
        <v>2481706.39</v>
      </c>
      <c r="Q54" s="46">
        <v>276487.26</v>
      </c>
      <c r="R54" s="46">
        <v>494279.91</v>
      </c>
      <c r="S54" s="46">
        <v>30421.930000000004</v>
      </c>
      <c r="T54" s="46">
        <v>22285.62</v>
      </c>
      <c r="U54" s="46">
        <v>20078.2</v>
      </c>
      <c r="V54" s="46">
        <v>31976.3</v>
      </c>
      <c r="W54" s="46">
        <v>10510.35</v>
      </c>
      <c r="X54" s="46">
        <v>68362.23</v>
      </c>
      <c r="Y54" s="46">
        <v>90347.12999999999</v>
      </c>
      <c r="Z54" s="135"/>
      <c r="AA54" s="46">
        <v>42067.17</v>
      </c>
      <c r="AB54" s="46">
        <v>285073.71000000002</v>
      </c>
      <c r="AC54" s="46">
        <v>36414.21</v>
      </c>
      <c r="AD54" s="46">
        <v>19990.349999999999</v>
      </c>
      <c r="AE54" s="135"/>
      <c r="AF54" s="46">
        <v>-110748.69</v>
      </c>
      <c r="AG54" s="46">
        <v>1971.17</v>
      </c>
      <c r="AH54" s="46">
        <v>65236.72</v>
      </c>
      <c r="AI54" s="46">
        <v>235238.32999999993</v>
      </c>
      <c r="AJ54" s="46">
        <v>154845.98000000001</v>
      </c>
      <c r="AK54" s="46">
        <v>129004.24</v>
      </c>
      <c r="AL54" s="46">
        <v>23547.200000000001</v>
      </c>
      <c r="AM54" s="46">
        <v>87758.7</v>
      </c>
      <c r="AN54" s="46">
        <v>106619.45</v>
      </c>
      <c r="AO54" s="135"/>
      <c r="AP54" s="135"/>
      <c r="AQ54" s="46">
        <v>42881.619999999995</v>
      </c>
      <c r="AR54" s="135"/>
      <c r="AS54" s="46">
        <v>781.1</v>
      </c>
      <c r="AT54" s="46">
        <v>43630.85</v>
      </c>
      <c r="AU54" s="135"/>
    </row>
    <row r="55" spans="2:47" x14ac:dyDescent="0.25">
      <c r="B55" s="47" t="s">
        <v>677</v>
      </c>
      <c r="C55" s="47" t="s">
        <v>676</v>
      </c>
      <c r="D55" s="124">
        <v>1699472.4899999995</v>
      </c>
      <c r="E55" s="46">
        <v>18815.570000000003</v>
      </c>
      <c r="F55" s="46">
        <v>151361.66000000003</v>
      </c>
      <c r="G55" s="46">
        <v>53927.060000000005</v>
      </c>
      <c r="H55" s="46">
        <v>1200</v>
      </c>
      <c r="I55" s="135"/>
      <c r="J55" s="46">
        <v>20342.2</v>
      </c>
      <c r="K55" s="46">
        <v>1116.78</v>
      </c>
      <c r="L55" s="46">
        <v>101524.21000000002</v>
      </c>
      <c r="M55" s="46">
        <v>22189.119999999999</v>
      </c>
      <c r="N55" s="135"/>
      <c r="O55" s="46">
        <v>76682.789999999994</v>
      </c>
      <c r="P55" s="46">
        <v>554060.67000000004</v>
      </c>
      <c r="Q55" s="135"/>
      <c r="R55" s="46">
        <v>143411.20000000001</v>
      </c>
      <c r="S55" s="46">
        <v>3418.35</v>
      </c>
      <c r="T55" s="46">
        <v>19189.52</v>
      </c>
      <c r="U55" s="46">
        <v>578.31999999999994</v>
      </c>
      <c r="V55" s="135"/>
      <c r="W55" s="135"/>
      <c r="X55" s="46">
        <v>26538.880000000001</v>
      </c>
      <c r="Y55" s="46">
        <v>61221.95</v>
      </c>
      <c r="Z55" s="135"/>
      <c r="AA55" s="46">
        <v>793.15</v>
      </c>
      <c r="AB55" s="46">
        <v>132313.33000000002</v>
      </c>
      <c r="AC55" s="46">
        <v>24664.77</v>
      </c>
      <c r="AD55" s="46">
        <v>10641.34</v>
      </c>
      <c r="AE55" s="135"/>
      <c r="AF55" s="46">
        <v>-1812.58</v>
      </c>
      <c r="AG55" s="135"/>
      <c r="AH55" s="46">
        <v>31107.859999999997</v>
      </c>
      <c r="AI55" s="46">
        <v>61464.73</v>
      </c>
      <c r="AJ55" s="46">
        <v>97921.05</v>
      </c>
      <c r="AK55" s="46">
        <v>42240.84</v>
      </c>
      <c r="AL55" s="135"/>
      <c r="AM55" s="46">
        <v>24286.15</v>
      </c>
      <c r="AN55" s="46">
        <v>15129.42</v>
      </c>
      <c r="AO55" s="135"/>
      <c r="AP55" s="135"/>
      <c r="AQ55" s="46">
        <v>5144.1499999999996</v>
      </c>
      <c r="AR55" s="135"/>
      <c r="AS55" s="135"/>
      <c r="AT55" s="135"/>
      <c r="AU55" s="135"/>
    </row>
    <row r="56" spans="2:47" x14ac:dyDescent="0.25">
      <c r="B56" s="47" t="s">
        <v>675</v>
      </c>
      <c r="C56" s="47" t="s">
        <v>674</v>
      </c>
      <c r="D56" s="124">
        <v>4990127.47</v>
      </c>
      <c r="E56" s="46">
        <v>40697.74</v>
      </c>
      <c r="F56" s="46">
        <v>142431.64000000001</v>
      </c>
      <c r="G56" s="46">
        <v>176942.05</v>
      </c>
      <c r="H56" s="46">
        <v>5969.1</v>
      </c>
      <c r="I56" s="46">
        <v>1025.8900000000001</v>
      </c>
      <c r="J56" s="46">
        <v>80544.39</v>
      </c>
      <c r="K56" s="46">
        <v>785.76</v>
      </c>
      <c r="L56" s="46">
        <v>228081.3</v>
      </c>
      <c r="M56" s="46">
        <v>99838.83</v>
      </c>
      <c r="N56" s="135"/>
      <c r="O56" s="46">
        <v>104840.46999999999</v>
      </c>
      <c r="P56" s="46">
        <v>2409948.3800000004</v>
      </c>
      <c r="Q56" s="46">
        <v>179171.83000000002</v>
      </c>
      <c r="R56" s="135"/>
      <c r="S56" s="46">
        <v>766.4</v>
      </c>
      <c r="T56" s="135"/>
      <c r="U56" s="46">
        <v>23741.25</v>
      </c>
      <c r="V56" s="46">
        <v>20695.900000000001</v>
      </c>
      <c r="W56" s="46">
        <v>48554.94000000001</v>
      </c>
      <c r="X56" s="46">
        <v>120675.08</v>
      </c>
      <c r="Y56" s="46">
        <v>115018.15999999999</v>
      </c>
      <c r="Z56" s="135"/>
      <c r="AA56" s="46">
        <v>81985.180000000008</v>
      </c>
      <c r="AB56" s="46">
        <v>152172.44</v>
      </c>
      <c r="AC56" s="46">
        <v>47006.06</v>
      </c>
      <c r="AD56" s="46">
        <v>14096.02</v>
      </c>
      <c r="AE56" s="135"/>
      <c r="AF56" s="46">
        <v>-9330.0300000000007</v>
      </c>
      <c r="AG56" s="135"/>
      <c r="AH56" s="46">
        <v>60061.709999999992</v>
      </c>
      <c r="AI56" s="46">
        <v>232836.88</v>
      </c>
      <c r="AJ56" s="46">
        <v>113805.72000000002</v>
      </c>
      <c r="AK56" s="46">
        <v>237984.38</v>
      </c>
      <c r="AL56" s="135"/>
      <c r="AM56" s="46">
        <v>71573.69</v>
      </c>
      <c r="AN56" s="46">
        <v>170470.31</v>
      </c>
      <c r="AO56" s="135"/>
      <c r="AP56" s="135"/>
      <c r="AQ56" s="46">
        <v>17736</v>
      </c>
      <c r="AR56" s="135"/>
      <c r="AS56" s="135"/>
      <c r="AT56" s="135"/>
      <c r="AU56" s="135"/>
    </row>
    <row r="57" spans="2:47" x14ac:dyDescent="0.25">
      <c r="B57" s="47" t="s">
        <v>673</v>
      </c>
      <c r="C57" s="47" t="s">
        <v>672</v>
      </c>
      <c r="D57" s="124">
        <v>1612852.080000001</v>
      </c>
      <c r="E57" s="46">
        <v>6636.77</v>
      </c>
      <c r="F57" s="46">
        <v>72249.37000000001</v>
      </c>
      <c r="G57" s="46">
        <v>54601.98</v>
      </c>
      <c r="H57" s="46">
        <v>113.6</v>
      </c>
      <c r="I57" s="135"/>
      <c r="J57" s="46">
        <v>5424.8099999999995</v>
      </c>
      <c r="K57" s="46">
        <v>157.88999999999999</v>
      </c>
      <c r="L57" s="46">
        <v>117502.15</v>
      </c>
      <c r="M57" s="135"/>
      <c r="N57" s="135"/>
      <c r="O57" s="46">
        <v>44431.380000000005</v>
      </c>
      <c r="P57" s="46">
        <v>684877.66</v>
      </c>
      <c r="Q57" s="46">
        <v>2436.6800000000003</v>
      </c>
      <c r="R57" s="46">
        <v>643.5</v>
      </c>
      <c r="S57" s="46">
        <v>10766.75</v>
      </c>
      <c r="T57" s="46">
        <v>11000.92</v>
      </c>
      <c r="U57" s="46">
        <v>15721.050000000001</v>
      </c>
      <c r="V57" s="46">
        <v>8846.94</v>
      </c>
      <c r="W57" s="46">
        <v>171.5</v>
      </c>
      <c r="X57" s="46">
        <v>27273.439999999999</v>
      </c>
      <c r="Y57" s="46">
        <v>65792.079999999987</v>
      </c>
      <c r="Z57" s="135"/>
      <c r="AA57" s="46">
        <v>106853.53</v>
      </c>
      <c r="AB57" s="46">
        <v>126734.34</v>
      </c>
      <c r="AC57" s="46">
        <v>38892.520000000004</v>
      </c>
      <c r="AD57" s="46">
        <v>12721.53</v>
      </c>
      <c r="AE57" s="135"/>
      <c r="AF57" s="46">
        <v>-1326.72</v>
      </c>
      <c r="AG57" s="135"/>
      <c r="AH57" s="46">
        <v>3656.88</v>
      </c>
      <c r="AI57" s="46">
        <v>22984.28</v>
      </c>
      <c r="AJ57" s="46">
        <v>72733.84</v>
      </c>
      <c r="AK57" s="46">
        <v>50754.06</v>
      </c>
      <c r="AL57" s="135"/>
      <c r="AM57" s="46">
        <v>36607.75</v>
      </c>
      <c r="AN57" s="46">
        <v>13591.6</v>
      </c>
      <c r="AO57" s="135"/>
      <c r="AP57" s="135"/>
      <c r="AQ57" s="135"/>
      <c r="AR57" s="135"/>
      <c r="AS57" s="135"/>
      <c r="AT57" s="135"/>
      <c r="AU57" s="135"/>
    </row>
    <row r="58" spans="2:47" x14ac:dyDescent="0.25">
      <c r="B58" s="47" t="s">
        <v>671</v>
      </c>
      <c r="C58" s="47" t="s">
        <v>670</v>
      </c>
      <c r="D58" s="124">
        <v>6020488.6500000032</v>
      </c>
      <c r="E58" s="46">
        <v>46698.16</v>
      </c>
      <c r="F58" s="46">
        <v>220127.1</v>
      </c>
      <c r="G58" s="46">
        <v>285295.09000000003</v>
      </c>
      <c r="H58" s="46">
        <v>1851</v>
      </c>
      <c r="I58" s="46">
        <v>408.36</v>
      </c>
      <c r="J58" s="46">
        <v>127599.64</v>
      </c>
      <c r="K58" s="46">
        <v>14937.36</v>
      </c>
      <c r="L58" s="46">
        <v>258241.14000000004</v>
      </c>
      <c r="M58" s="46">
        <v>170652.86</v>
      </c>
      <c r="N58" s="135"/>
      <c r="O58" s="46">
        <v>215853.29</v>
      </c>
      <c r="P58" s="46">
        <v>3129025.8099999996</v>
      </c>
      <c r="Q58" s="46">
        <v>287334.77000000008</v>
      </c>
      <c r="R58" s="135"/>
      <c r="S58" s="46">
        <v>36571.629999999997</v>
      </c>
      <c r="T58" s="46">
        <v>108288.18</v>
      </c>
      <c r="U58" s="46">
        <v>35884.57</v>
      </c>
      <c r="V58" s="46">
        <v>27837.18</v>
      </c>
      <c r="W58" s="46">
        <v>34505.660000000003</v>
      </c>
      <c r="X58" s="46">
        <v>72007.850000000006</v>
      </c>
      <c r="Y58" s="46">
        <v>173109.16999999998</v>
      </c>
      <c r="Z58" s="46">
        <v>-1581.22</v>
      </c>
      <c r="AA58" s="135"/>
      <c r="AB58" s="135"/>
      <c r="AC58" s="135"/>
      <c r="AD58" s="135"/>
      <c r="AE58" s="135"/>
      <c r="AF58" s="135"/>
      <c r="AG58" s="46">
        <v>78749.829999999987</v>
      </c>
      <c r="AH58" s="46">
        <v>22016.739999999998</v>
      </c>
      <c r="AI58" s="46">
        <v>116042.74</v>
      </c>
      <c r="AJ58" s="46">
        <v>172651.08999999997</v>
      </c>
      <c r="AK58" s="46">
        <v>174836.73</v>
      </c>
      <c r="AL58" s="135"/>
      <c r="AM58" s="46">
        <v>98590.77</v>
      </c>
      <c r="AN58" s="46">
        <v>112612.70999999999</v>
      </c>
      <c r="AO58" s="135"/>
      <c r="AP58" s="135"/>
      <c r="AQ58" s="46">
        <v>340.44000000000233</v>
      </c>
      <c r="AR58" s="135"/>
      <c r="AS58" s="135"/>
      <c r="AT58" s="135"/>
      <c r="AU58" s="135"/>
    </row>
    <row r="59" spans="2:47" x14ac:dyDescent="0.25">
      <c r="B59" s="47" t="s">
        <v>669</v>
      </c>
      <c r="C59" s="47" t="s">
        <v>668</v>
      </c>
      <c r="D59" s="124">
        <v>7040462.8599999994</v>
      </c>
      <c r="E59" s="46">
        <v>91107.739999999991</v>
      </c>
      <c r="F59" s="46">
        <v>245771.06000000003</v>
      </c>
      <c r="G59" s="46">
        <v>343420.67000000004</v>
      </c>
      <c r="H59" s="46">
        <v>4234.63</v>
      </c>
      <c r="I59" s="46">
        <v>25651.599999999999</v>
      </c>
      <c r="J59" s="46">
        <v>42890.119999999995</v>
      </c>
      <c r="K59" s="46">
        <v>84152.9</v>
      </c>
      <c r="L59" s="46">
        <v>350397.52</v>
      </c>
      <c r="M59" s="46">
        <v>175805.12999999998</v>
      </c>
      <c r="N59" s="46">
        <v>2976.75</v>
      </c>
      <c r="O59" s="46">
        <v>220388.68999999997</v>
      </c>
      <c r="P59" s="46">
        <v>3467789.7500000014</v>
      </c>
      <c r="Q59" s="46">
        <v>271784.07</v>
      </c>
      <c r="R59" s="135"/>
      <c r="S59" s="46">
        <v>5304.8200000000006</v>
      </c>
      <c r="T59" s="46">
        <v>99389.33</v>
      </c>
      <c r="U59" s="46">
        <v>84351.510000000009</v>
      </c>
      <c r="V59" s="46">
        <v>26036.460000000003</v>
      </c>
      <c r="W59" s="46">
        <v>72377.440000000002</v>
      </c>
      <c r="X59" s="46">
        <v>179258.43</v>
      </c>
      <c r="Y59" s="46">
        <v>143804.59</v>
      </c>
      <c r="Z59" s="135"/>
      <c r="AA59" s="46">
        <v>37090.800000000003</v>
      </c>
      <c r="AB59" s="46">
        <v>223388.07</v>
      </c>
      <c r="AC59" s="46">
        <v>62140.650000000009</v>
      </c>
      <c r="AD59" s="46">
        <v>47293.24</v>
      </c>
      <c r="AE59" s="135"/>
      <c r="AF59" s="46">
        <v>-18614.38</v>
      </c>
      <c r="AG59" s="135"/>
      <c r="AH59" s="46">
        <v>39870.42</v>
      </c>
      <c r="AI59" s="46">
        <v>187245.86000000002</v>
      </c>
      <c r="AJ59" s="46">
        <v>96876.27</v>
      </c>
      <c r="AK59" s="46">
        <v>170116.31</v>
      </c>
      <c r="AL59" s="46">
        <v>1070</v>
      </c>
      <c r="AM59" s="46">
        <v>152510.35</v>
      </c>
      <c r="AN59" s="46">
        <v>26481.309999999998</v>
      </c>
      <c r="AO59" s="135"/>
      <c r="AP59" s="135"/>
      <c r="AQ59" s="46">
        <v>78100.75</v>
      </c>
      <c r="AR59" s="135"/>
      <c r="AS59" s="135"/>
      <c r="AT59" s="135"/>
      <c r="AU59" s="135"/>
    </row>
    <row r="60" spans="2:47" x14ac:dyDescent="0.25">
      <c r="B60" s="47" t="s">
        <v>667</v>
      </c>
      <c r="C60" s="47" t="s">
        <v>666</v>
      </c>
      <c r="D60" s="124">
        <v>319889163.50000006</v>
      </c>
      <c r="E60" s="46">
        <v>630948.53</v>
      </c>
      <c r="F60" s="46">
        <v>564946.85</v>
      </c>
      <c r="G60" s="46">
        <v>1918054.67</v>
      </c>
      <c r="H60" s="46">
        <v>1997013.29</v>
      </c>
      <c r="I60" s="46">
        <v>735752.00000000012</v>
      </c>
      <c r="J60" s="46">
        <v>7489745.7299999995</v>
      </c>
      <c r="K60" s="46">
        <v>3587132.2200000007</v>
      </c>
      <c r="L60" s="46">
        <v>18708165.029999997</v>
      </c>
      <c r="M60" s="46">
        <v>11193850.010000002</v>
      </c>
      <c r="N60" s="46">
        <v>7253041.0000000009</v>
      </c>
      <c r="O60" s="46">
        <v>10990584.480000002</v>
      </c>
      <c r="P60" s="46">
        <v>187037737.83000001</v>
      </c>
      <c r="Q60" s="46">
        <v>5053967.68</v>
      </c>
      <c r="R60" s="135"/>
      <c r="S60" s="46">
        <v>6314518.2800000012</v>
      </c>
      <c r="T60" s="46">
        <v>40562.119999999995</v>
      </c>
      <c r="U60" s="46">
        <v>17295.599999999999</v>
      </c>
      <c r="V60" s="46">
        <v>2736932.8000000003</v>
      </c>
      <c r="W60" s="46">
        <v>945248.96000000008</v>
      </c>
      <c r="X60" s="46">
        <v>5012618.8</v>
      </c>
      <c r="Y60" s="46">
        <v>5417537.7000000002</v>
      </c>
      <c r="Z60" s="135"/>
      <c r="AA60" s="46">
        <v>1430960.0500000003</v>
      </c>
      <c r="AB60" s="46">
        <v>8029802.54</v>
      </c>
      <c r="AC60" s="46">
        <v>1308073.53</v>
      </c>
      <c r="AD60" s="46">
        <v>387673.02</v>
      </c>
      <c r="AE60" s="135"/>
      <c r="AF60" s="46">
        <v>-388097.51</v>
      </c>
      <c r="AG60" s="46">
        <v>1033129.6699999999</v>
      </c>
      <c r="AH60" s="46">
        <v>1104319.98</v>
      </c>
      <c r="AI60" s="46">
        <v>8019079.7800000012</v>
      </c>
      <c r="AJ60" s="46">
        <v>5583952.3599999994</v>
      </c>
      <c r="AK60" s="46">
        <v>4889819.29</v>
      </c>
      <c r="AL60" s="46">
        <v>68116</v>
      </c>
      <c r="AM60" s="46">
        <v>2712677.98</v>
      </c>
      <c r="AN60" s="46">
        <v>4030503.64</v>
      </c>
      <c r="AO60" s="46">
        <v>802936</v>
      </c>
      <c r="AP60" s="46">
        <v>272391.46999999997</v>
      </c>
      <c r="AQ60" s="46">
        <v>106217.47</v>
      </c>
      <c r="AR60" s="135"/>
      <c r="AS60" s="135"/>
      <c r="AT60" s="46">
        <v>2851954.65</v>
      </c>
      <c r="AU60" s="135"/>
    </row>
    <row r="61" spans="2:47" x14ac:dyDescent="0.25">
      <c r="B61" s="47" t="s">
        <v>665</v>
      </c>
      <c r="C61" s="47" t="s">
        <v>664</v>
      </c>
      <c r="D61" s="124">
        <v>36625923.510000005</v>
      </c>
      <c r="E61" s="46">
        <v>113709.66999999998</v>
      </c>
      <c r="F61" s="46">
        <v>573336.97000000009</v>
      </c>
      <c r="G61" s="46">
        <v>366964.23</v>
      </c>
      <c r="H61" s="46">
        <v>58992.95</v>
      </c>
      <c r="I61" s="46">
        <v>10878.09</v>
      </c>
      <c r="J61" s="46">
        <v>679536.90000000037</v>
      </c>
      <c r="K61" s="46">
        <v>445911.53</v>
      </c>
      <c r="L61" s="46">
        <v>1667882.56</v>
      </c>
      <c r="M61" s="46">
        <v>1321167.0900000001</v>
      </c>
      <c r="N61" s="135"/>
      <c r="O61" s="46">
        <v>1562951.5200000003</v>
      </c>
      <c r="P61" s="46">
        <v>20203821.110000003</v>
      </c>
      <c r="Q61" s="46">
        <v>941656.19000000006</v>
      </c>
      <c r="R61" s="46">
        <v>73445</v>
      </c>
      <c r="S61" s="46">
        <v>601245.37000000011</v>
      </c>
      <c r="T61" s="46">
        <v>445486.12</v>
      </c>
      <c r="U61" s="46">
        <v>193772.10000000003</v>
      </c>
      <c r="V61" s="46">
        <v>228624.81</v>
      </c>
      <c r="W61" s="46">
        <v>218787.59000000003</v>
      </c>
      <c r="X61" s="46">
        <v>675515.45</v>
      </c>
      <c r="Y61" s="46">
        <v>543356.18000000005</v>
      </c>
      <c r="Z61" s="135"/>
      <c r="AA61" s="46">
        <v>315982.58</v>
      </c>
      <c r="AB61" s="46">
        <v>1362113.5799999998</v>
      </c>
      <c r="AC61" s="46">
        <v>370805.63000000006</v>
      </c>
      <c r="AD61" s="46">
        <v>51604.99</v>
      </c>
      <c r="AE61" s="135"/>
      <c r="AF61" s="46">
        <v>-201347</v>
      </c>
      <c r="AG61" s="46">
        <v>329671.74</v>
      </c>
      <c r="AH61" s="46">
        <v>303742.61000000004</v>
      </c>
      <c r="AI61" s="46">
        <v>1055262.3099999998</v>
      </c>
      <c r="AJ61" s="46">
        <v>485867.05999999994</v>
      </c>
      <c r="AK61" s="46">
        <v>551393.12</v>
      </c>
      <c r="AL61" s="46">
        <v>197922.66999999998</v>
      </c>
      <c r="AM61" s="46">
        <v>517799.62</v>
      </c>
      <c r="AN61" s="46">
        <v>309396.26</v>
      </c>
      <c r="AO61" s="135"/>
      <c r="AP61" s="135"/>
      <c r="AQ61" s="46">
        <v>12358.720000000001</v>
      </c>
      <c r="AR61" s="46">
        <v>2489.79</v>
      </c>
      <c r="AS61" s="46">
        <v>30336.639999999999</v>
      </c>
      <c r="AT61" s="135"/>
      <c r="AU61" s="46">
        <v>3481.76</v>
      </c>
    </row>
    <row r="62" spans="2:47" x14ac:dyDescent="0.25">
      <c r="B62" s="47" t="s">
        <v>663</v>
      </c>
      <c r="C62" s="47" t="s">
        <v>662</v>
      </c>
      <c r="D62" s="124">
        <v>503028.38999999996</v>
      </c>
      <c r="E62" s="46">
        <v>500</v>
      </c>
      <c r="F62" s="46">
        <v>36827.54</v>
      </c>
      <c r="G62" s="46">
        <v>23682.3</v>
      </c>
      <c r="H62" s="135"/>
      <c r="I62" s="135"/>
      <c r="J62" s="135"/>
      <c r="K62" s="135"/>
      <c r="L62" s="135"/>
      <c r="M62" s="135"/>
      <c r="N62" s="135"/>
      <c r="O62" s="135"/>
      <c r="P62" s="46">
        <v>254814.98</v>
      </c>
      <c r="Q62" s="135"/>
      <c r="R62" s="46">
        <v>2590.98</v>
      </c>
      <c r="S62" s="46">
        <v>1708.33</v>
      </c>
      <c r="T62" s="135"/>
      <c r="U62" s="46">
        <v>3666.78</v>
      </c>
      <c r="V62" s="46">
        <v>5017.83</v>
      </c>
      <c r="W62" s="135"/>
      <c r="X62" s="135"/>
      <c r="Y62" s="135"/>
      <c r="Z62" s="135"/>
      <c r="AA62" s="46">
        <v>2774.24</v>
      </c>
      <c r="AB62" s="46">
        <v>92537.790000000008</v>
      </c>
      <c r="AC62" s="46">
        <v>9008.31</v>
      </c>
      <c r="AD62" s="46">
        <v>8602.65</v>
      </c>
      <c r="AE62" s="135"/>
      <c r="AF62" s="135"/>
      <c r="AG62" s="135"/>
      <c r="AH62" s="46">
        <v>359.05</v>
      </c>
      <c r="AI62" s="46">
        <v>34298.990000000005</v>
      </c>
      <c r="AJ62" s="46">
        <v>939</v>
      </c>
      <c r="AK62" s="46">
        <v>5809.3</v>
      </c>
      <c r="AL62" s="46">
        <v>394.93</v>
      </c>
      <c r="AM62" s="46">
        <v>6884.55</v>
      </c>
      <c r="AN62" s="46">
        <v>12610.84</v>
      </c>
      <c r="AO62" s="135"/>
      <c r="AP62" s="135"/>
      <c r="AQ62" s="135"/>
      <c r="AR62" s="135"/>
      <c r="AS62" s="135"/>
      <c r="AT62" s="135"/>
      <c r="AU62" s="135"/>
    </row>
    <row r="63" spans="2:47" x14ac:dyDescent="0.25">
      <c r="B63" s="47" t="s">
        <v>661</v>
      </c>
      <c r="C63" s="47" t="s">
        <v>660</v>
      </c>
      <c r="D63" s="124">
        <v>2820530.6599999997</v>
      </c>
      <c r="E63" s="46">
        <v>26163.469999999998</v>
      </c>
      <c r="F63" s="46">
        <v>159135.64000000001</v>
      </c>
      <c r="G63" s="46">
        <v>49322.320000000007</v>
      </c>
      <c r="H63" s="135"/>
      <c r="I63" s="135"/>
      <c r="J63" s="135"/>
      <c r="K63" s="46">
        <v>8709.67</v>
      </c>
      <c r="L63" s="46">
        <v>117638.76000000001</v>
      </c>
      <c r="M63" s="46">
        <v>36974.720000000001</v>
      </c>
      <c r="N63" s="135"/>
      <c r="O63" s="46">
        <v>592.28</v>
      </c>
      <c r="P63" s="46">
        <v>1449368.4999999998</v>
      </c>
      <c r="Q63" s="46">
        <v>83422.45</v>
      </c>
      <c r="R63" s="46">
        <v>131173.92000000001</v>
      </c>
      <c r="S63" s="46">
        <v>30290.94</v>
      </c>
      <c r="T63" s="46">
        <v>24796.850000000002</v>
      </c>
      <c r="U63" s="135"/>
      <c r="V63" s="46">
        <v>25158.25</v>
      </c>
      <c r="W63" s="135"/>
      <c r="X63" s="46">
        <v>19178.57</v>
      </c>
      <c r="Y63" s="46">
        <v>55350.53</v>
      </c>
      <c r="Z63" s="135"/>
      <c r="AA63" s="46">
        <v>26541.940000000002</v>
      </c>
      <c r="AB63" s="46">
        <v>53684.619999999995</v>
      </c>
      <c r="AC63" s="46">
        <v>8230.74</v>
      </c>
      <c r="AD63" s="46">
        <v>12527.44</v>
      </c>
      <c r="AE63" s="135"/>
      <c r="AF63" s="46">
        <v>-7878.18</v>
      </c>
      <c r="AG63" s="135"/>
      <c r="AH63" s="46">
        <v>32365.440000000002</v>
      </c>
      <c r="AI63" s="46">
        <v>91978.41</v>
      </c>
      <c r="AJ63" s="46">
        <v>93367.669999999984</v>
      </c>
      <c r="AK63" s="46">
        <v>96035.799999999988</v>
      </c>
      <c r="AL63" s="135"/>
      <c r="AM63" s="46">
        <v>50614.9</v>
      </c>
      <c r="AN63" s="46">
        <v>66391.169999999984</v>
      </c>
      <c r="AO63" s="135"/>
      <c r="AP63" s="135"/>
      <c r="AQ63" s="46">
        <v>79393.84</v>
      </c>
      <c r="AR63" s="135"/>
      <c r="AS63" s="135"/>
      <c r="AT63" s="135"/>
      <c r="AU63" s="135"/>
    </row>
    <row r="64" spans="2:47" x14ac:dyDescent="0.25">
      <c r="B64" s="47" t="s">
        <v>659</v>
      </c>
      <c r="C64" s="47" t="s">
        <v>658</v>
      </c>
      <c r="D64" s="124">
        <v>6658369.6299999999</v>
      </c>
      <c r="E64" s="46">
        <v>18058.530000000002</v>
      </c>
      <c r="F64" s="46">
        <v>147899.56000000003</v>
      </c>
      <c r="G64" s="46">
        <v>147285.62</v>
      </c>
      <c r="H64" s="135"/>
      <c r="I64" s="46">
        <v>8045.5</v>
      </c>
      <c r="J64" s="46">
        <v>55412.079999999994</v>
      </c>
      <c r="K64" s="46">
        <v>13909.64</v>
      </c>
      <c r="L64" s="46">
        <v>342696.79</v>
      </c>
      <c r="M64" s="46">
        <v>118452</v>
      </c>
      <c r="N64" s="46">
        <v>11744.31</v>
      </c>
      <c r="O64" s="46">
        <v>124962.98000000001</v>
      </c>
      <c r="P64" s="46">
        <v>3482535.3499999996</v>
      </c>
      <c r="Q64" s="46">
        <v>304326.51</v>
      </c>
      <c r="R64" s="135"/>
      <c r="S64" s="46">
        <v>22868.479999999996</v>
      </c>
      <c r="T64" s="46">
        <v>124179.21</v>
      </c>
      <c r="U64" s="46">
        <v>6938.81</v>
      </c>
      <c r="V64" s="46">
        <v>50650.74</v>
      </c>
      <c r="W64" s="46">
        <v>51793.1</v>
      </c>
      <c r="X64" s="46">
        <v>86069.89</v>
      </c>
      <c r="Y64" s="46">
        <v>87069.29</v>
      </c>
      <c r="Z64" s="135"/>
      <c r="AA64" s="46">
        <v>13880.25</v>
      </c>
      <c r="AB64" s="46">
        <v>275767.05</v>
      </c>
      <c r="AC64" s="46">
        <v>141155.03</v>
      </c>
      <c r="AD64" s="46">
        <v>13266.22</v>
      </c>
      <c r="AE64" s="135"/>
      <c r="AF64" s="46">
        <v>-29052.400000000001</v>
      </c>
      <c r="AG64" s="135"/>
      <c r="AH64" s="46">
        <v>6202.9400000000005</v>
      </c>
      <c r="AI64" s="46">
        <v>213977.26</v>
      </c>
      <c r="AJ64" s="46">
        <v>266166.42</v>
      </c>
      <c r="AK64" s="46">
        <v>238676.46</v>
      </c>
      <c r="AL64" s="135"/>
      <c r="AM64" s="46">
        <v>99964.84</v>
      </c>
      <c r="AN64" s="46">
        <v>213801.68</v>
      </c>
      <c r="AO64" s="135"/>
      <c r="AP64" s="135"/>
      <c r="AQ64" s="46">
        <v>-334.51000000000022</v>
      </c>
      <c r="AR64" s="135"/>
      <c r="AS64" s="135"/>
      <c r="AT64" s="135"/>
      <c r="AU64" s="135"/>
    </row>
    <row r="65" spans="2:47" x14ac:dyDescent="0.25">
      <c r="B65" s="47" t="s">
        <v>657</v>
      </c>
      <c r="C65" s="47" t="s">
        <v>656</v>
      </c>
      <c r="D65" s="124">
        <v>49630278.29999999</v>
      </c>
      <c r="E65" s="46">
        <v>225540.58</v>
      </c>
      <c r="F65" s="46">
        <v>354294.5</v>
      </c>
      <c r="G65" s="46">
        <v>599915.07000000007</v>
      </c>
      <c r="H65" s="46">
        <v>403377.86</v>
      </c>
      <c r="I65" s="46">
        <v>955.41</v>
      </c>
      <c r="J65" s="46">
        <v>3162594.1199999992</v>
      </c>
      <c r="K65" s="46">
        <v>107295.13</v>
      </c>
      <c r="L65" s="46">
        <v>2654867.6300000004</v>
      </c>
      <c r="M65" s="46">
        <v>2759576.51</v>
      </c>
      <c r="N65" s="46">
        <v>582278.58000000007</v>
      </c>
      <c r="O65" s="46">
        <v>1372945.45</v>
      </c>
      <c r="P65" s="46">
        <v>25576606.73</v>
      </c>
      <c r="Q65" s="46">
        <v>879010.71000000008</v>
      </c>
      <c r="R65" s="135"/>
      <c r="S65" s="46">
        <v>949949.75000000047</v>
      </c>
      <c r="T65" s="46">
        <v>910259.70999999985</v>
      </c>
      <c r="U65" s="46">
        <v>778507.56999999983</v>
      </c>
      <c r="V65" s="46">
        <v>375972.45</v>
      </c>
      <c r="W65" s="46">
        <v>86383.26999999999</v>
      </c>
      <c r="X65" s="46">
        <v>966185.13</v>
      </c>
      <c r="Y65" s="46">
        <v>971880.95999999996</v>
      </c>
      <c r="Z65" s="135"/>
      <c r="AA65" s="46">
        <v>293985.26</v>
      </c>
      <c r="AB65" s="46">
        <v>952274.37</v>
      </c>
      <c r="AC65" s="46">
        <v>296608.05</v>
      </c>
      <c r="AD65" s="46">
        <v>29440.89</v>
      </c>
      <c r="AE65" s="135"/>
      <c r="AF65" s="46">
        <v>-272703.88</v>
      </c>
      <c r="AG65" s="46">
        <v>304778.75</v>
      </c>
      <c r="AH65" s="46">
        <v>137795.77000000002</v>
      </c>
      <c r="AI65" s="46">
        <v>1266964.33</v>
      </c>
      <c r="AJ65" s="46">
        <v>811478.87</v>
      </c>
      <c r="AK65" s="46">
        <v>541992.39</v>
      </c>
      <c r="AL65" s="46">
        <v>11511.2</v>
      </c>
      <c r="AM65" s="46">
        <v>352722.79</v>
      </c>
      <c r="AN65" s="46">
        <v>1011551.88</v>
      </c>
      <c r="AO65" s="135"/>
      <c r="AP65" s="135"/>
      <c r="AQ65" s="46">
        <v>154.16</v>
      </c>
      <c r="AR65" s="46">
        <v>7717.15</v>
      </c>
      <c r="AS65" s="46">
        <v>107124.77</v>
      </c>
      <c r="AT65" s="46">
        <v>-41350</v>
      </c>
      <c r="AU65" s="46">
        <v>99834.43</v>
      </c>
    </row>
    <row r="66" spans="2:47" x14ac:dyDescent="0.25">
      <c r="B66" s="47" t="s">
        <v>655</v>
      </c>
      <c r="C66" s="47" t="s">
        <v>654</v>
      </c>
      <c r="D66" s="124">
        <v>59229063.86999999</v>
      </c>
      <c r="E66" s="46">
        <v>292828.63000000006</v>
      </c>
      <c r="F66" s="46">
        <v>606522.69999999995</v>
      </c>
      <c r="G66" s="46">
        <v>1176282.68</v>
      </c>
      <c r="H66" s="46">
        <v>28382.01</v>
      </c>
      <c r="I66" s="46">
        <v>179356.7</v>
      </c>
      <c r="J66" s="46">
        <v>1608768.1700000002</v>
      </c>
      <c r="K66" s="46">
        <v>642244.16</v>
      </c>
      <c r="L66" s="46">
        <v>3816504.44</v>
      </c>
      <c r="M66" s="46">
        <v>2179422.81</v>
      </c>
      <c r="N66" s="46">
        <v>308795.18000000005</v>
      </c>
      <c r="O66" s="46">
        <v>2178994.0199999996</v>
      </c>
      <c r="P66" s="46">
        <v>31504566.069999993</v>
      </c>
      <c r="Q66" s="46">
        <v>1325320.55</v>
      </c>
      <c r="R66" s="135"/>
      <c r="S66" s="46">
        <v>1036184.9</v>
      </c>
      <c r="T66" s="46">
        <v>756822.72</v>
      </c>
      <c r="U66" s="46">
        <v>1111840.0499999998</v>
      </c>
      <c r="V66" s="46">
        <v>367656.59</v>
      </c>
      <c r="W66" s="46">
        <v>744723.21</v>
      </c>
      <c r="X66" s="46">
        <v>239246.46</v>
      </c>
      <c r="Y66" s="46">
        <v>1239343.5</v>
      </c>
      <c r="Z66" s="135"/>
      <c r="AA66" s="46">
        <v>259113.24</v>
      </c>
      <c r="AB66" s="46">
        <v>1276855.4100000001</v>
      </c>
      <c r="AC66" s="46">
        <v>345046.5</v>
      </c>
      <c r="AD66" s="46">
        <v>45975.7</v>
      </c>
      <c r="AE66" s="135"/>
      <c r="AF66" s="46">
        <v>-118920.7</v>
      </c>
      <c r="AG66" s="46">
        <v>168207.16</v>
      </c>
      <c r="AH66" s="46">
        <v>414186.83999999997</v>
      </c>
      <c r="AI66" s="46">
        <v>1863735.44</v>
      </c>
      <c r="AJ66" s="46">
        <v>781887</v>
      </c>
      <c r="AK66" s="46">
        <v>786761.33</v>
      </c>
      <c r="AL66" s="46">
        <v>123603.89</v>
      </c>
      <c r="AM66" s="46">
        <v>662767.14</v>
      </c>
      <c r="AN66" s="46">
        <v>1018666.17</v>
      </c>
      <c r="AO66" s="135"/>
      <c r="AP66" s="135"/>
      <c r="AQ66" s="46">
        <v>150408.37</v>
      </c>
      <c r="AR66" s="46">
        <v>1295.72</v>
      </c>
      <c r="AS66" s="46">
        <v>60639.26</v>
      </c>
      <c r="AT66" s="46">
        <v>45029.850000000006</v>
      </c>
      <c r="AU66" s="135"/>
    </row>
    <row r="67" spans="2:47" x14ac:dyDescent="0.25">
      <c r="B67" s="47" t="s">
        <v>653</v>
      </c>
      <c r="C67" s="47" t="s">
        <v>652</v>
      </c>
      <c r="D67" s="124">
        <v>17042996.879999992</v>
      </c>
      <c r="E67" s="46">
        <v>67601.709999999992</v>
      </c>
      <c r="F67" s="46">
        <v>348779.77999999997</v>
      </c>
      <c r="G67" s="46">
        <v>312420.56</v>
      </c>
      <c r="H67" s="46">
        <v>38278.58</v>
      </c>
      <c r="I67" s="135"/>
      <c r="J67" s="46">
        <v>540540.13</v>
      </c>
      <c r="K67" s="46">
        <v>553875.52</v>
      </c>
      <c r="L67" s="46">
        <v>881516.91</v>
      </c>
      <c r="M67" s="46">
        <v>337737.71000000008</v>
      </c>
      <c r="N67" s="46">
        <v>4979.88</v>
      </c>
      <c r="O67" s="46">
        <v>461882.50999999995</v>
      </c>
      <c r="P67" s="46">
        <v>7840029.040000001</v>
      </c>
      <c r="Q67" s="46">
        <v>606370.92000000004</v>
      </c>
      <c r="R67" s="135"/>
      <c r="S67" s="46">
        <v>507945.25000000012</v>
      </c>
      <c r="T67" s="46">
        <v>153847.71</v>
      </c>
      <c r="U67" s="46">
        <v>209458.25000000003</v>
      </c>
      <c r="V67" s="46">
        <v>122394.09</v>
      </c>
      <c r="W67" s="46">
        <v>109347.89</v>
      </c>
      <c r="X67" s="46">
        <v>340673.12</v>
      </c>
      <c r="Y67" s="46">
        <v>235422.91</v>
      </c>
      <c r="Z67" s="135"/>
      <c r="AA67" s="46">
        <v>133783.20000000001</v>
      </c>
      <c r="AB67" s="46">
        <v>340895.69</v>
      </c>
      <c r="AC67" s="46">
        <v>121231.78</v>
      </c>
      <c r="AD67" s="46">
        <v>17745.060000000001</v>
      </c>
      <c r="AE67" s="135"/>
      <c r="AF67" s="46">
        <v>-42172.1</v>
      </c>
      <c r="AG67" s="46">
        <v>134952.51</v>
      </c>
      <c r="AH67" s="46">
        <v>246541.47999999998</v>
      </c>
      <c r="AI67" s="46">
        <v>385790.12</v>
      </c>
      <c r="AJ67" s="46">
        <v>1279744.0999999999</v>
      </c>
      <c r="AK67" s="46">
        <v>276519.40000000002</v>
      </c>
      <c r="AL67" s="135"/>
      <c r="AM67" s="46">
        <v>181865.72</v>
      </c>
      <c r="AN67" s="46">
        <v>278452.83</v>
      </c>
      <c r="AO67" s="135"/>
      <c r="AP67" s="135"/>
      <c r="AQ67" s="46">
        <v>7288.43</v>
      </c>
      <c r="AR67" s="46">
        <v>282.60000000000002</v>
      </c>
      <c r="AS67" s="46">
        <v>6973.59</v>
      </c>
      <c r="AT67" s="135"/>
      <c r="AU67" s="135"/>
    </row>
    <row r="68" spans="2:47" x14ac:dyDescent="0.25">
      <c r="B68" s="47" t="s">
        <v>651</v>
      </c>
      <c r="C68" s="47" t="s">
        <v>650</v>
      </c>
      <c r="D68" s="124">
        <v>4110048.1199999992</v>
      </c>
      <c r="E68" s="46">
        <v>9490.17</v>
      </c>
      <c r="F68" s="46">
        <v>84206.069999999992</v>
      </c>
      <c r="G68" s="46">
        <v>128612.72000000002</v>
      </c>
      <c r="H68" s="135"/>
      <c r="I68" s="135"/>
      <c r="J68" s="46">
        <v>25868.590000000004</v>
      </c>
      <c r="K68" s="46">
        <v>10324.099999999999</v>
      </c>
      <c r="L68" s="46">
        <v>257182.05999999997</v>
      </c>
      <c r="M68" s="46">
        <v>76368.740000000005</v>
      </c>
      <c r="N68" s="135"/>
      <c r="O68" s="46">
        <v>105307.99</v>
      </c>
      <c r="P68" s="46">
        <v>1968673.5699999998</v>
      </c>
      <c r="Q68" s="46">
        <v>175374.71000000002</v>
      </c>
      <c r="R68" s="46">
        <v>6749.73</v>
      </c>
      <c r="S68" s="46">
        <v>25935.69</v>
      </c>
      <c r="T68" s="46">
        <v>85043.59</v>
      </c>
      <c r="U68" s="46">
        <v>50632.73</v>
      </c>
      <c r="V68" s="46">
        <v>29601.75</v>
      </c>
      <c r="W68" s="135"/>
      <c r="X68" s="46">
        <v>71980.41</v>
      </c>
      <c r="Y68" s="46">
        <v>104506.41999999998</v>
      </c>
      <c r="Z68" s="135"/>
      <c r="AA68" s="46">
        <v>82636.449999999983</v>
      </c>
      <c r="AB68" s="46">
        <v>293166.06000000006</v>
      </c>
      <c r="AC68" s="46">
        <v>51389.2</v>
      </c>
      <c r="AD68" s="46">
        <v>25987</v>
      </c>
      <c r="AE68" s="135"/>
      <c r="AF68" s="46">
        <v>-33414</v>
      </c>
      <c r="AG68" s="135"/>
      <c r="AH68" s="46">
        <v>65625.009999999995</v>
      </c>
      <c r="AI68" s="46">
        <v>127445.13</v>
      </c>
      <c r="AJ68" s="46">
        <v>117401.44</v>
      </c>
      <c r="AK68" s="46">
        <v>84311.79</v>
      </c>
      <c r="AL68" s="135"/>
      <c r="AM68" s="46">
        <v>77961</v>
      </c>
      <c r="AN68" s="46">
        <v>1680</v>
      </c>
      <c r="AO68" s="135"/>
      <c r="AP68" s="135"/>
      <c r="AQ68" s="135"/>
      <c r="AR68" s="135"/>
      <c r="AS68" s="135"/>
      <c r="AT68" s="135"/>
      <c r="AU68" s="135"/>
    </row>
    <row r="69" spans="2:47" x14ac:dyDescent="0.25">
      <c r="B69" s="47" t="s">
        <v>649</v>
      </c>
      <c r="C69" s="47" t="s">
        <v>648</v>
      </c>
      <c r="D69" s="124">
        <v>10282412.090000005</v>
      </c>
      <c r="E69" s="46">
        <v>54278.29</v>
      </c>
      <c r="F69" s="46">
        <v>197343.37</v>
      </c>
      <c r="G69" s="46">
        <v>239624.43000000002</v>
      </c>
      <c r="H69" s="46">
        <v>59947.43</v>
      </c>
      <c r="I69" s="46">
        <v>2714.69</v>
      </c>
      <c r="J69" s="46">
        <v>253205.03</v>
      </c>
      <c r="K69" s="46">
        <v>5418.21</v>
      </c>
      <c r="L69" s="46">
        <v>490407.68999999994</v>
      </c>
      <c r="M69" s="46">
        <v>16187.42</v>
      </c>
      <c r="N69" s="46">
        <v>2250</v>
      </c>
      <c r="O69" s="46">
        <v>470119.25000000006</v>
      </c>
      <c r="P69" s="46">
        <v>5565813.9300000034</v>
      </c>
      <c r="Q69" s="46">
        <v>282550.22000000009</v>
      </c>
      <c r="R69" s="135"/>
      <c r="S69" s="46">
        <v>95934.35</v>
      </c>
      <c r="T69" s="46">
        <v>103471.85</v>
      </c>
      <c r="U69" s="46">
        <v>184464.08000000002</v>
      </c>
      <c r="V69" s="46">
        <v>48723.349999999991</v>
      </c>
      <c r="W69" s="46">
        <v>72296.62</v>
      </c>
      <c r="X69" s="46">
        <v>235554.78</v>
      </c>
      <c r="Y69" s="46">
        <v>175940.37</v>
      </c>
      <c r="Z69" s="135"/>
      <c r="AA69" s="46">
        <v>53055.280000000006</v>
      </c>
      <c r="AB69" s="46">
        <v>327432.39</v>
      </c>
      <c r="AC69" s="46">
        <v>40731.83</v>
      </c>
      <c r="AD69" s="46">
        <v>16730.27</v>
      </c>
      <c r="AE69" s="135"/>
      <c r="AF69" s="46">
        <v>-61278.33</v>
      </c>
      <c r="AG69" s="46">
        <v>51974.75</v>
      </c>
      <c r="AH69" s="46">
        <v>137299.32999999999</v>
      </c>
      <c r="AI69" s="46">
        <v>295955.59999999998</v>
      </c>
      <c r="AJ69" s="46">
        <v>313283.87</v>
      </c>
      <c r="AK69" s="46">
        <v>154530.64000000001</v>
      </c>
      <c r="AL69" s="46">
        <v>5293</v>
      </c>
      <c r="AM69" s="46">
        <v>157883.70000000001</v>
      </c>
      <c r="AN69" s="46">
        <v>210384.44999999998</v>
      </c>
      <c r="AO69" s="135"/>
      <c r="AP69" s="135"/>
      <c r="AQ69" s="46">
        <v>5863.15</v>
      </c>
      <c r="AR69" s="46">
        <v>1333.59</v>
      </c>
      <c r="AS69" s="46">
        <v>15693.21</v>
      </c>
      <c r="AT69" s="135"/>
      <c r="AU69" s="135"/>
    </row>
    <row r="70" spans="2:47" x14ac:dyDescent="0.25">
      <c r="B70" s="47" t="s">
        <v>647</v>
      </c>
      <c r="C70" s="47" t="s">
        <v>646</v>
      </c>
      <c r="D70" s="124">
        <v>29339877.850000005</v>
      </c>
      <c r="E70" s="46">
        <v>75271.460000000006</v>
      </c>
      <c r="F70" s="46">
        <v>267931.65999999997</v>
      </c>
      <c r="G70" s="46">
        <v>338829.13</v>
      </c>
      <c r="H70" s="46">
        <v>285024.18</v>
      </c>
      <c r="I70" s="46">
        <v>39396.39</v>
      </c>
      <c r="J70" s="46">
        <v>427810.98999999987</v>
      </c>
      <c r="K70" s="46">
        <v>313403.48</v>
      </c>
      <c r="L70" s="46">
        <v>1695368.11</v>
      </c>
      <c r="M70" s="46">
        <v>505600.38999999996</v>
      </c>
      <c r="N70" s="46">
        <v>160769.66999999998</v>
      </c>
      <c r="O70" s="46">
        <v>747918.79999999993</v>
      </c>
      <c r="P70" s="46">
        <v>16718439.000000004</v>
      </c>
      <c r="Q70" s="46">
        <v>1255443.6400000001</v>
      </c>
      <c r="R70" s="135"/>
      <c r="S70" s="46">
        <v>582005.77</v>
      </c>
      <c r="T70" s="46">
        <v>231129.71000000002</v>
      </c>
      <c r="U70" s="46">
        <v>198733.2</v>
      </c>
      <c r="V70" s="46">
        <v>185828.08000000002</v>
      </c>
      <c r="W70" s="46">
        <v>74181.119999999995</v>
      </c>
      <c r="X70" s="46">
        <v>527926.71</v>
      </c>
      <c r="Y70" s="46">
        <v>394434.84</v>
      </c>
      <c r="Z70" s="135"/>
      <c r="AA70" s="46">
        <v>176746.67</v>
      </c>
      <c r="AB70" s="46">
        <v>1039587.1900000001</v>
      </c>
      <c r="AC70" s="46">
        <v>338691.89999999997</v>
      </c>
      <c r="AD70" s="46">
        <v>53707.839999999997</v>
      </c>
      <c r="AE70" s="135"/>
      <c r="AF70" s="46">
        <v>-329162.44</v>
      </c>
      <c r="AG70" s="46">
        <v>72869.91</v>
      </c>
      <c r="AH70" s="46">
        <v>431943.74</v>
      </c>
      <c r="AI70" s="46">
        <v>1124286.8899999999</v>
      </c>
      <c r="AJ70" s="46">
        <v>280292.38</v>
      </c>
      <c r="AK70" s="46">
        <v>348221.9</v>
      </c>
      <c r="AL70" s="135"/>
      <c r="AM70" s="46">
        <v>271275.65000000002</v>
      </c>
      <c r="AN70" s="46">
        <v>445233.14</v>
      </c>
      <c r="AO70" s="135"/>
      <c r="AP70" s="135"/>
      <c r="AQ70" s="46">
        <v>20857.919999999998</v>
      </c>
      <c r="AR70" s="46">
        <v>1476.83</v>
      </c>
      <c r="AS70" s="46">
        <v>38402</v>
      </c>
      <c r="AT70" s="135"/>
      <c r="AU70" s="135"/>
    </row>
    <row r="71" spans="2:47" x14ac:dyDescent="0.25">
      <c r="B71" s="47" t="s">
        <v>645</v>
      </c>
      <c r="C71" s="47" t="s">
        <v>644</v>
      </c>
      <c r="D71" s="124">
        <v>153360663.43000004</v>
      </c>
      <c r="E71" s="46">
        <v>299949.01</v>
      </c>
      <c r="F71" s="46">
        <v>676892.79999999993</v>
      </c>
      <c r="G71" s="46">
        <v>1481151.36</v>
      </c>
      <c r="H71" s="46">
        <v>783248.07</v>
      </c>
      <c r="I71" s="46">
        <v>117761.42</v>
      </c>
      <c r="J71" s="46">
        <v>3501590.1100000003</v>
      </c>
      <c r="K71" s="46">
        <v>808257.52</v>
      </c>
      <c r="L71" s="46">
        <v>6947475.4499999983</v>
      </c>
      <c r="M71" s="46">
        <v>4340721.33</v>
      </c>
      <c r="N71" s="46">
        <v>2529223.29</v>
      </c>
      <c r="O71" s="46">
        <v>7143619.8599999985</v>
      </c>
      <c r="P71" s="46">
        <v>85278635.490000039</v>
      </c>
      <c r="Q71" s="46">
        <v>2403141.92</v>
      </c>
      <c r="R71" s="135"/>
      <c r="S71" s="46">
        <v>2860864.9099999997</v>
      </c>
      <c r="T71" s="46">
        <v>2240198.8200000003</v>
      </c>
      <c r="U71" s="46">
        <v>2718830.8100000005</v>
      </c>
      <c r="V71" s="46">
        <v>1087245.5699999998</v>
      </c>
      <c r="W71" s="46">
        <v>1616551.3199999998</v>
      </c>
      <c r="X71" s="46">
        <v>456831.73</v>
      </c>
      <c r="Y71" s="46">
        <v>2829823.05</v>
      </c>
      <c r="Z71" s="46">
        <v>-2254</v>
      </c>
      <c r="AA71" s="46">
        <v>772961.27999999991</v>
      </c>
      <c r="AB71" s="46">
        <v>3404680.7899999996</v>
      </c>
      <c r="AC71" s="46">
        <v>1027604.5900000001</v>
      </c>
      <c r="AD71" s="46">
        <v>99403</v>
      </c>
      <c r="AE71" s="135"/>
      <c r="AF71" s="46">
        <v>-231346.43</v>
      </c>
      <c r="AG71" s="46">
        <v>561406.67999999993</v>
      </c>
      <c r="AH71" s="46">
        <v>1480484.9100000001</v>
      </c>
      <c r="AI71" s="46">
        <v>4638717.4600000009</v>
      </c>
      <c r="AJ71" s="46">
        <v>3695535.8800000008</v>
      </c>
      <c r="AK71" s="46">
        <v>2006745.4</v>
      </c>
      <c r="AL71" s="46">
        <v>350445.36</v>
      </c>
      <c r="AM71" s="46">
        <v>1277710.7</v>
      </c>
      <c r="AN71" s="46">
        <v>2929019.2099999995</v>
      </c>
      <c r="AO71" s="135"/>
      <c r="AP71" s="46">
        <v>542086.21000000008</v>
      </c>
      <c r="AQ71" s="46">
        <v>436300.10000000003</v>
      </c>
      <c r="AR71" s="46">
        <v>13556.71</v>
      </c>
      <c r="AS71" s="46">
        <v>235591.74</v>
      </c>
      <c r="AT71" s="135"/>
      <c r="AU71" s="135"/>
    </row>
    <row r="72" spans="2:47" x14ac:dyDescent="0.25">
      <c r="B72" s="47" t="s">
        <v>643</v>
      </c>
      <c r="C72" s="47" t="s">
        <v>642</v>
      </c>
      <c r="D72" s="124">
        <v>41630290.020000033</v>
      </c>
      <c r="E72" s="46">
        <v>46831.360000000008</v>
      </c>
      <c r="F72" s="46">
        <v>337340.61000000004</v>
      </c>
      <c r="G72" s="46">
        <v>787293.87</v>
      </c>
      <c r="H72" s="46">
        <v>188737.18000000005</v>
      </c>
      <c r="I72" s="46">
        <v>3565.28</v>
      </c>
      <c r="J72" s="46">
        <v>1081086.3300000003</v>
      </c>
      <c r="K72" s="46">
        <v>335750.26</v>
      </c>
      <c r="L72" s="46">
        <v>2416851.4600000004</v>
      </c>
      <c r="M72" s="46">
        <v>996094.65</v>
      </c>
      <c r="N72" s="46">
        <v>451604.45999999996</v>
      </c>
      <c r="O72" s="46">
        <v>1277099.6900000002</v>
      </c>
      <c r="P72" s="46">
        <v>23335219.54999999</v>
      </c>
      <c r="Q72" s="46">
        <v>1184035.1299999999</v>
      </c>
      <c r="R72" s="135"/>
      <c r="S72" s="46">
        <v>292617.2699999999</v>
      </c>
      <c r="T72" s="46">
        <v>698712.28</v>
      </c>
      <c r="U72" s="46">
        <v>588445.90999999992</v>
      </c>
      <c r="V72" s="46">
        <v>279159.2</v>
      </c>
      <c r="W72" s="46">
        <v>500630.93</v>
      </c>
      <c r="X72" s="46">
        <v>203110.91</v>
      </c>
      <c r="Y72" s="46">
        <v>690938.15</v>
      </c>
      <c r="Z72" s="135"/>
      <c r="AA72" s="46">
        <v>195462.42</v>
      </c>
      <c r="AB72" s="46">
        <v>1476704.7799999998</v>
      </c>
      <c r="AC72" s="46">
        <v>338881.3</v>
      </c>
      <c r="AD72" s="46">
        <v>41864.19</v>
      </c>
      <c r="AE72" s="135"/>
      <c r="AF72" s="46">
        <v>-264751.59999999998</v>
      </c>
      <c r="AG72" s="46">
        <v>143538.72</v>
      </c>
      <c r="AH72" s="46">
        <v>241409.33000000002</v>
      </c>
      <c r="AI72" s="46">
        <v>1450818.0799999998</v>
      </c>
      <c r="AJ72" s="46">
        <v>421566.38</v>
      </c>
      <c r="AK72" s="46">
        <v>553802.23999999999</v>
      </c>
      <c r="AL72" s="46">
        <v>53303.389999999992</v>
      </c>
      <c r="AM72" s="46">
        <v>343875.09</v>
      </c>
      <c r="AN72" s="46">
        <v>900721.73</v>
      </c>
      <c r="AO72" s="135"/>
      <c r="AP72" s="135"/>
      <c r="AQ72" s="46">
        <v>-11760.73</v>
      </c>
      <c r="AR72" s="46">
        <v>1486.06</v>
      </c>
      <c r="AS72" s="46">
        <v>46451.66</v>
      </c>
      <c r="AT72" s="135"/>
      <c r="AU72" s="46">
        <v>1792.5</v>
      </c>
    </row>
    <row r="73" spans="2:47" x14ac:dyDescent="0.25">
      <c r="B73" s="47" t="s">
        <v>641</v>
      </c>
      <c r="C73" s="47" t="s">
        <v>640</v>
      </c>
      <c r="D73" s="124">
        <v>3679277.2199999997</v>
      </c>
      <c r="E73" s="46">
        <v>18015.72</v>
      </c>
      <c r="F73" s="46">
        <v>135465.56000000003</v>
      </c>
      <c r="G73" s="46">
        <v>133427.42000000001</v>
      </c>
      <c r="H73" s="135"/>
      <c r="I73" s="135"/>
      <c r="J73" s="46">
        <v>43184.24</v>
      </c>
      <c r="K73" s="46">
        <v>2148.56</v>
      </c>
      <c r="L73" s="46">
        <v>25551.91</v>
      </c>
      <c r="M73" s="135"/>
      <c r="N73" s="135"/>
      <c r="O73" s="46">
        <v>51680.639999999999</v>
      </c>
      <c r="P73" s="46">
        <v>1971895.99</v>
      </c>
      <c r="Q73" s="46">
        <v>159850.26</v>
      </c>
      <c r="R73" s="135"/>
      <c r="S73" s="46">
        <v>31696.79</v>
      </c>
      <c r="T73" s="46">
        <v>174331.39</v>
      </c>
      <c r="U73" s="46">
        <v>11842.05</v>
      </c>
      <c r="V73" s="46">
        <v>33827.980000000003</v>
      </c>
      <c r="W73" s="135"/>
      <c r="X73" s="46">
        <v>50796.6</v>
      </c>
      <c r="Y73" s="46">
        <v>96806.61</v>
      </c>
      <c r="Z73" s="135"/>
      <c r="AA73" s="135"/>
      <c r="AB73" s="46">
        <v>235574.25999999998</v>
      </c>
      <c r="AC73" s="46">
        <v>32298.210000000003</v>
      </c>
      <c r="AD73" s="46">
        <v>11595.61</v>
      </c>
      <c r="AE73" s="135"/>
      <c r="AF73" s="46">
        <v>-13317.37</v>
      </c>
      <c r="AG73" s="135"/>
      <c r="AH73" s="46">
        <v>43175.06</v>
      </c>
      <c r="AI73" s="46">
        <v>125510.75</v>
      </c>
      <c r="AJ73" s="46">
        <v>118917.50999999998</v>
      </c>
      <c r="AK73" s="46">
        <v>61447.31</v>
      </c>
      <c r="AL73" s="135"/>
      <c r="AM73" s="46">
        <v>76764.460000000006</v>
      </c>
      <c r="AN73" s="46">
        <v>54545.560000000005</v>
      </c>
      <c r="AO73" s="135"/>
      <c r="AP73" s="135"/>
      <c r="AQ73" s="46">
        <v>-7755.8600000000006</v>
      </c>
      <c r="AR73" s="135"/>
      <c r="AS73" s="135"/>
      <c r="AT73" s="135"/>
      <c r="AU73" s="135"/>
    </row>
    <row r="74" spans="2:47" x14ac:dyDescent="0.25">
      <c r="B74" s="47" t="s">
        <v>639</v>
      </c>
      <c r="C74" s="47" t="s">
        <v>638</v>
      </c>
      <c r="D74" s="124">
        <v>13368248.190000005</v>
      </c>
      <c r="E74" s="46">
        <v>88414.86</v>
      </c>
      <c r="F74" s="46">
        <v>272729.14</v>
      </c>
      <c r="G74" s="46">
        <v>472122.18000000011</v>
      </c>
      <c r="H74" s="46">
        <v>14306.17</v>
      </c>
      <c r="I74" s="135"/>
      <c r="J74" s="46">
        <v>419061.17000000004</v>
      </c>
      <c r="K74" s="46">
        <v>60101.46</v>
      </c>
      <c r="L74" s="46">
        <v>862611.02</v>
      </c>
      <c r="M74" s="46">
        <v>174040.88</v>
      </c>
      <c r="N74" s="46">
        <v>47449.689999999995</v>
      </c>
      <c r="O74" s="46">
        <v>451830.54000000004</v>
      </c>
      <c r="P74" s="46">
        <v>6746560.9899999993</v>
      </c>
      <c r="Q74" s="46">
        <v>475760.62</v>
      </c>
      <c r="R74" s="135"/>
      <c r="S74" s="46">
        <v>111486.40000000001</v>
      </c>
      <c r="T74" s="46">
        <v>145950.16</v>
      </c>
      <c r="U74" s="46">
        <v>53377.22</v>
      </c>
      <c r="V74" s="46">
        <v>90287.6</v>
      </c>
      <c r="W74" s="46">
        <v>156625.4</v>
      </c>
      <c r="X74" s="46">
        <v>70173.490000000005</v>
      </c>
      <c r="Y74" s="46">
        <v>213203.65000000002</v>
      </c>
      <c r="Z74" s="135"/>
      <c r="AA74" s="46">
        <v>3144.1</v>
      </c>
      <c r="AB74" s="46">
        <v>578093.85</v>
      </c>
      <c r="AC74" s="46">
        <v>104587.42000000001</v>
      </c>
      <c r="AD74" s="46">
        <v>11861.6</v>
      </c>
      <c r="AE74" s="135"/>
      <c r="AF74" s="46">
        <v>-157928.20000000001</v>
      </c>
      <c r="AG74" s="135"/>
      <c r="AH74" s="46">
        <v>87692.71</v>
      </c>
      <c r="AI74" s="46">
        <v>505741.25999999989</v>
      </c>
      <c r="AJ74" s="46">
        <v>315120.27999999997</v>
      </c>
      <c r="AK74" s="46">
        <v>444050.47</v>
      </c>
      <c r="AL74" s="46">
        <v>6855</v>
      </c>
      <c r="AM74" s="46">
        <v>369051.74</v>
      </c>
      <c r="AN74" s="46">
        <v>159219.17000000001</v>
      </c>
      <c r="AO74" s="135"/>
      <c r="AP74" s="135"/>
      <c r="AQ74" s="46">
        <v>5162.51</v>
      </c>
      <c r="AR74" s="46">
        <v>940.87</v>
      </c>
      <c r="AS74" s="46">
        <v>8562.77</v>
      </c>
      <c r="AT74" s="135"/>
      <c r="AU74" s="135"/>
    </row>
    <row r="75" spans="2:47" x14ac:dyDescent="0.25">
      <c r="B75" s="47" t="s">
        <v>637</v>
      </c>
      <c r="C75" s="47" t="s">
        <v>636</v>
      </c>
      <c r="D75" s="124">
        <v>62571418.490000017</v>
      </c>
      <c r="E75" s="46">
        <v>106281.11</v>
      </c>
      <c r="F75" s="46">
        <v>477291.80000000005</v>
      </c>
      <c r="G75" s="46">
        <v>739038.59</v>
      </c>
      <c r="H75" s="46">
        <v>470420.82</v>
      </c>
      <c r="I75" s="46">
        <v>41021.72</v>
      </c>
      <c r="J75" s="46">
        <v>1224790.7400000005</v>
      </c>
      <c r="K75" s="46">
        <v>346472.08999999997</v>
      </c>
      <c r="L75" s="46">
        <v>3338679.5000000005</v>
      </c>
      <c r="M75" s="46">
        <v>2233555.69</v>
      </c>
      <c r="N75" s="46">
        <v>25858.34</v>
      </c>
      <c r="O75" s="46">
        <v>2664825.59</v>
      </c>
      <c r="P75" s="46">
        <v>36091549.949999996</v>
      </c>
      <c r="Q75" s="46">
        <v>1321120.53</v>
      </c>
      <c r="R75" s="135"/>
      <c r="S75" s="46">
        <v>749082.08000000019</v>
      </c>
      <c r="T75" s="46">
        <v>390190.25</v>
      </c>
      <c r="U75" s="46">
        <v>1009828.22</v>
      </c>
      <c r="V75" s="46">
        <v>410240.0199999999</v>
      </c>
      <c r="W75" s="46">
        <v>210498.47999999998</v>
      </c>
      <c r="X75" s="46">
        <v>1168281.04</v>
      </c>
      <c r="Y75" s="46">
        <v>1491597.12</v>
      </c>
      <c r="Z75" s="46">
        <v>-16762.009999999998</v>
      </c>
      <c r="AA75" s="135"/>
      <c r="AB75" s="46">
        <v>1804014.68</v>
      </c>
      <c r="AC75" s="135"/>
      <c r="AD75" s="46">
        <v>74513.460000000006</v>
      </c>
      <c r="AE75" s="135"/>
      <c r="AF75" s="46">
        <v>-225508.18</v>
      </c>
      <c r="AG75" s="46">
        <v>170428.42</v>
      </c>
      <c r="AH75" s="46">
        <v>109089.44</v>
      </c>
      <c r="AI75" s="46">
        <v>1988720.17</v>
      </c>
      <c r="AJ75" s="46">
        <v>1623974.76</v>
      </c>
      <c r="AK75" s="46">
        <v>1035968.27</v>
      </c>
      <c r="AL75" s="46">
        <v>103581.41</v>
      </c>
      <c r="AM75" s="46">
        <v>501784.77</v>
      </c>
      <c r="AN75" s="46">
        <v>788434.52</v>
      </c>
      <c r="AO75" s="46">
        <v>25928.970000000005</v>
      </c>
      <c r="AP75" s="46">
        <v>49455.46</v>
      </c>
      <c r="AQ75" s="46">
        <v>27170.669999999995</v>
      </c>
      <c r="AR75" s="135"/>
      <c r="AS75" s="135"/>
      <c r="AT75" s="135"/>
      <c r="AU75" s="135"/>
    </row>
    <row r="76" spans="2:47" x14ac:dyDescent="0.25">
      <c r="B76" s="47" t="s">
        <v>635</v>
      </c>
      <c r="C76" s="47" t="s">
        <v>634</v>
      </c>
      <c r="D76" s="124">
        <v>30484164.580000006</v>
      </c>
      <c r="E76" s="46">
        <v>114962.79</v>
      </c>
      <c r="F76" s="46">
        <v>425917.55</v>
      </c>
      <c r="G76" s="46">
        <v>501988.58</v>
      </c>
      <c r="H76" s="46">
        <v>153713.79999999999</v>
      </c>
      <c r="I76" s="46">
        <v>6666.85</v>
      </c>
      <c r="J76" s="46">
        <v>1050593.8</v>
      </c>
      <c r="K76" s="46">
        <v>153134.43</v>
      </c>
      <c r="L76" s="46">
        <v>1811395.72</v>
      </c>
      <c r="M76" s="46">
        <v>971360.10000000009</v>
      </c>
      <c r="N76" s="46">
        <v>76235.509999999995</v>
      </c>
      <c r="O76" s="46">
        <v>1007950.1099999999</v>
      </c>
      <c r="P76" s="46">
        <v>15726647.930000002</v>
      </c>
      <c r="Q76" s="46">
        <v>771602.58</v>
      </c>
      <c r="R76" s="135"/>
      <c r="S76" s="46">
        <v>469216.09</v>
      </c>
      <c r="T76" s="46">
        <v>471105.84</v>
      </c>
      <c r="U76" s="46">
        <v>239826.42</v>
      </c>
      <c r="V76" s="46">
        <v>187388.46000000005</v>
      </c>
      <c r="W76" s="46">
        <v>147835.01</v>
      </c>
      <c r="X76" s="46">
        <v>475679.41</v>
      </c>
      <c r="Y76" s="46">
        <v>601062.52</v>
      </c>
      <c r="Z76" s="135"/>
      <c r="AA76" s="46">
        <v>137092.45000000001</v>
      </c>
      <c r="AB76" s="46">
        <v>686945.89</v>
      </c>
      <c r="AC76" s="46">
        <v>420768.33999999997</v>
      </c>
      <c r="AD76" s="46">
        <v>24248.65</v>
      </c>
      <c r="AE76" s="135"/>
      <c r="AF76" s="46">
        <v>-114181.69</v>
      </c>
      <c r="AG76" s="46">
        <v>153605.93</v>
      </c>
      <c r="AH76" s="46">
        <v>125325.48</v>
      </c>
      <c r="AI76" s="46">
        <v>1022826.5299999999</v>
      </c>
      <c r="AJ76" s="46">
        <v>836535.35999999987</v>
      </c>
      <c r="AK76" s="46">
        <v>796869.75</v>
      </c>
      <c r="AL76" s="46">
        <v>47897.820000000007</v>
      </c>
      <c r="AM76" s="46">
        <v>284905.58</v>
      </c>
      <c r="AN76" s="46">
        <v>317479.55000000005</v>
      </c>
      <c r="AO76" s="135"/>
      <c r="AP76" s="135"/>
      <c r="AQ76" s="46">
        <v>359563.37</v>
      </c>
      <c r="AR76" s="135"/>
      <c r="AS76" s="135"/>
      <c r="AT76" s="135"/>
      <c r="AU76" s="46">
        <v>19998.07</v>
      </c>
    </row>
    <row r="77" spans="2:47" x14ac:dyDescent="0.25">
      <c r="B77" s="47" t="s">
        <v>633</v>
      </c>
      <c r="C77" s="47" t="s">
        <v>632</v>
      </c>
      <c r="D77" s="124">
        <v>13964464.659999998</v>
      </c>
      <c r="E77" s="46">
        <v>436293.68000000005</v>
      </c>
      <c r="F77" s="46">
        <v>465437.92</v>
      </c>
      <c r="G77" s="46">
        <v>365933.6</v>
      </c>
      <c r="H77" s="135"/>
      <c r="I77" s="135"/>
      <c r="J77" s="46">
        <v>209345.35</v>
      </c>
      <c r="K77" s="135"/>
      <c r="L77" s="46">
        <v>1137033.2799999998</v>
      </c>
      <c r="M77" s="46">
        <v>374965.51</v>
      </c>
      <c r="N77" s="135"/>
      <c r="O77" s="46">
        <v>604630.33000000007</v>
      </c>
      <c r="P77" s="46">
        <v>7113301.8900000006</v>
      </c>
      <c r="Q77" s="46">
        <v>319440.82999999996</v>
      </c>
      <c r="R77" s="46">
        <v>63832.06</v>
      </c>
      <c r="S77" s="46">
        <v>41313.07</v>
      </c>
      <c r="T77" s="46">
        <v>78842.039999999994</v>
      </c>
      <c r="U77" s="46">
        <v>124129.60999999999</v>
      </c>
      <c r="V77" s="46">
        <v>109493.43</v>
      </c>
      <c r="W77" s="46">
        <v>92655.560000000012</v>
      </c>
      <c r="X77" s="46">
        <v>160572.88</v>
      </c>
      <c r="Y77" s="46">
        <v>269608.35000000003</v>
      </c>
      <c r="Z77" s="135"/>
      <c r="AA77" s="46">
        <v>117241.75</v>
      </c>
      <c r="AB77" s="46">
        <v>597314.34</v>
      </c>
      <c r="AC77" s="135"/>
      <c r="AD77" s="46">
        <v>30468.95</v>
      </c>
      <c r="AE77" s="135"/>
      <c r="AF77" s="46">
        <v>-123848.7</v>
      </c>
      <c r="AG77" s="135"/>
      <c r="AH77" s="46">
        <v>92129.42</v>
      </c>
      <c r="AI77" s="46">
        <v>617840.80000000005</v>
      </c>
      <c r="AJ77" s="46">
        <v>79455.02</v>
      </c>
      <c r="AK77" s="46">
        <v>280532.14</v>
      </c>
      <c r="AL77" s="46">
        <v>41075.919999999998</v>
      </c>
      <c r="AM77" s="46">
        <v>148818.78</v>
      </c>
      <c r="AN77" s="46">
        <v>116606.84999999999</v>
      </c>
      <c r="AO77" s="135"/>
      <c r="AP77" s="135"/>
      <c r="AQ77" s="135"/>
      <c r="AR77" s="135"/>
      <c r="AS77" s="135"/>
      <c r="AT77" s="135"/>
      <c r="AU77" s="135"/>
    </row>
    <row r="78" spans="2:47" x14ac:dyDescent="0.25">
      <c r="B78" s="47" t="s">
        <v>631</v>
      </c>
      <c r="C78" s="47" t="s">
        <v>630</v>
      </c>
      <c r="D78" s="124">
        <v>6095786.6900000004</v>
      </c>
      <c r="E78" s="46">
        <v>30855.989999999998</v>
      </c>
      <c r="F78" s="46">
        <v>252689.7</v>
      </c>
      <c r="G78" s="46">
        <v>196990.29</v>
      </c>
      <c r="H78" s="135"/>
      <c r="I78" s="46">
        <v>7757.71</v>
      </c>
      <c r="J78" s="46">
        <v>145013.13999999998</v>
      </c>
      <c r="K78" s="46">
        <v>1342.73</v>
      </c>
      <c r="L78" s="46">
        <v>275862.61</v>
      </c>
      <c r="M78" s="46">
        <v>94432.23</v>
      </c>
      <c r="N78" s="46">
        <v>87462.989999999991</v>
      </c>
      <c r="O78" s="46">
        <v>369196.69999999995</v>
      </c>
      <c r="P78" s="46">
        <v>3244460.7400000012</v>
      </c>
      <c r="Q78" s="46">
        <v>47101.06</v>
      </c>
      <c r="R78" s="46">
        <v>322803.94999999995</v>
      </c>
      <c r="S78" s="46">
        <v>52088.639999999992</v>
      </c>
      <c r="T78" s="46">
        <v>30574.829999999998</v>
      </c>
      <c r="U78" s="46">
        <v>104532.93000000001</v>
      </c>
      <c r="V78" s="46">
        <v>33823.879999999997</v>
      </c>
      <c r="W78" s="135"/>
      <c r="X78" s="46">
        <v>96548.07</v>
      </c>
      <c r="Y78" s="46">
        <v>139421.75</v>
      </c>
      <c r="Z78" s="135"/>
      <c r="AA78" s="135"/>
      <c r="AB78" s="46">
        <v>11836.33</v>
      </c>
      <c r="AC78" s="46">
        <v>4515.99</v>
      </c>
      <c r="AD78" s="46">
        <v>12604.34</v>
      </c>
      <c r="AE78" s="135"/>
      <c r="AF78" s="135"/>
      <c r="AG78" s="135"/>
      <c r="AH78" s="46">
        <v>6615.119999999999</v>
      </c>
      <c r="AI78" s="46">
        <v>115301.57</v>
      </c>
      <c r="AJ78" s="46">
        <v>142995.29</v>
      </c>
      <c r="AK78" s="46">
        <v>90657.76</v>
      </c>
      <c r="AL78" s="135"/>
      <c r="AM78" s="46">
        <v>88207.87</v>
      </c>
      <c r="AN78" s="46">
        <v>90092.48000000001</v>
      </c>
      <c r="AO78" s="135"/>
      <c r="AP78" s="135"/>
      <c r="AQ78" s="135"/>
      <c r="AR78" s="135"/>
      <c r="AS78" s="135"/>
      <c r="AT78" s="135"/>
      <c r="AU78" s="135"/>
    </row>
    <row r="79" spans="2:47" x14ac:dyDescent="0.25">
      <c r="B79" s="47" t="s">
        <v>629</v>
      </c>
      <c r="C79" s="47" t="s">
        <v>628</v>
      </c>
      <c r="D79" s="124">
        <v>24086221.670000002</v>
      </c>
      <c r="E79" s="46">
        <v>21301.760000000002</v>
      </c>
      <c r="F79" s="46">
        <v>369733.51</v>
      </c>
      <c r="G79" s="46">
        <v>264894.17000000004</v>
      </c>
      <c r="H79" s="46">
        <v>100903.59</v>
      </c>
      <c r="I79" s="135"/>
      <c r="J79" s="46">
        <v>310290.47000000003</v>
      </c>
      <c r="K79" s="46">
        <v>304154.25999999995</v>
      </c>
      <c r="L79" s="46">
        <v>1209112.4500000002</v>
      </c>
      <c r="M79" s="46">
        <v>730124.22000000009</v>
      </c>
      <c r="N79" s="46">
        <v>300665.05</v>
      </c>
      <c r="O79" s="46">
        <v>1244771.54</v>
      </c>
      <c r="P79" s="46">
        <v>14514888.860000005</v>
      </c>
      <c r="Q79" s="46">
        <v>834407.16</v>
      </c>
      <c r="R79" s="135"/>
      <c r="S79" s="46">
        <v>231087.64000000004</v>
      </c>
      <c r="T79" s="46">
        <v>141593.18000000002</v>
      </c>
      <c r="U79" s="46">
        <v>240703.3</v>
      </c>
      <c r="V79" s="46">
        <v>193719.98</v>
      </c>
      <c r="W79" s="135"/>
      <c r="X79" s="46">
        <v>47149.36</v>
      </c>
      <c r="Y79" s="46">
        <v>571276.53</v>
      </c>
      <c r="Z79" s="135"/>
      <c r="AA79" s="46">
        <v>130217.38</v>
      </c>
      <c r="AB79" s="46">
        <v>431117.44</v>
      </c>
      <c r="AC79" s="46">
        <v>87353.639999999985</v>
      </c>
      <c r="AD79" s="46">
        <v>18746.22</v>
      </c>
      <c r="AE79" s="135"/>
      <c r="AF79" s="46">
        <v>-126085</v>
      </c>
      <c r="AG79" s="46">
        <v>111573.75</v>
      </c>
      <c r="AH79" s="46">
        <v>132067.75</v>
      </c>
      <c r="AI79" s="46">
        <v>601442.78999999992</v>
      </c>
      <c r="AJ79" s="46">
        <v>187019.69999999998</v>
      </c>
      <c r="AK79" s="46">
        <v>365699.04</v>
      </c>
      <c r="AL79" s="46">
        <v>5265.76</v>
      </c>
      <c r="AM79" s="46">
        <v>189126.8</v>
      </c>
      <c r="AN79" s="46">
        <v>310597.61</v>
      </c>
      <c r="AO79" s="135"/>
      <c r="AP79" s="135"/>
      <c r="AQ79" s="46">
        <v>11301.76</v>
      </c>
      <c r="AR79" s="135"/>
      <c r="AS79" s="135"/>
      <c r="AT79" s="135"/>
      <c r="AU79" s="135"/>
    </row>
    <row r="80" spans="2:47" x14ac:dyDescent="0.25">
      <c r="B80" s="47" t="s">
        <v>627</v>
      </c>
      <c r="C80" s="47" t="s">
        <v>626</v>
      </c>
      <c r="D80" s="124">
        <v>28413608.339999989</v>
      </c>
      <c r="E80" s="46">
        <v>125472.17000000001</v>
      </c>
      <c r="F80" s="46">
        <v>346143.74</v>
      </c>
      <c r="G80" s="46">
        <v>463717.28</v>
      </c>
      <c r="H80" s="46">
        <v>128376.89000000001</v>
      </c>
      <c r="I80" s="46">
        <v>7308.27</v>
      </c>
      <c r="J80" s="46">
        <v>906705.81</v>
      </c>
      <c r="K80" s="46">
        <v>61656.33</v>
      </c>
      <c r="L80" s="46">
        <v>1875281.1800000004</v>
      </c>
      <c r="M80" s="46">
        <v>492935.98000000004</v>
      </c>
      <c r="N80" s="46">
        <v>52339.28</v>
      </c>
      <c r="O80" s="46">
        <v>909837.62999999989</v>
      </c>
      <c r="P80" s="46">
        <v>16006092.149999999</v>
      </c>
      <c r="Q80" s="46">
        <v>742866.9</v>
      </c>
      <c r="R80" s="135"/>
      <c r="S80" s="46">
        <v>181842.86000000004</v>
      </c>
      <c r="T80" s="46">
        <v>436711.94</v>
      </c>
      <c r="U80" s="46">
        <v>404589.42</v>
      </c>
      <c r="V80" s="46">
        <v>141189.50999999998</v>
      </c>
      <c r="W80" s="46">
        <v>168807.72000000003</v>
      </c>
      <c r="X80" s="46">
        <v>399141.07</v>
      </c>
      <c r="Y80" s="46">
        <v>464252.23000000004</v>
      </c>
      <c r="Z80" s="46">
        <v>-2934.71</v>
      </c>
      <c r="AA80" s="46">
        <v>192372.37</v>
      </c>
      <c r="AB80" s="46">
        <v>763958.74</v>
      </c>
      <c r="AC80" s="46">
        <v>110086.64</v>
      </c>
      <c r="AD80" s="46">
        <v>28266.76</v>
      </c>
      <c r="AE80" s="135"/>
      <c r="AF80" s="46">
        <v>-52252.91</v>
      </c>
      <c r="AG80" s="46">
        <v>146570.02000000002</v>
      </c>
      <c r="AH80" s="46">
        <v>182088.82</v>
      </c>
      <c r="AI80" s="46">
        <v>764375.18</v>
      </c>
      <c r="AJ80" s="46">
        <v>233416.74000000002</v>
      </c>
      <c r="AK80" s="46">
        <v>506076.35</v>
      </c>
      <c r="AL80" s="46">
        <v>265.72000000000003</v>
      </c>
      <c r="AM80" s="46">
        <v>221735.41</v>
      </c>
      <c r="AN80" s="46">
        <v>377694.78</v>
      </c>
      <c r="AO80" s="46">
        <v>8150.0099999999984</v>
      </c>
      <c r="AP80" s="135"/>
      <c r="AQ80" s="46">
        <v>463556.73</v>
      </c>
      <c r="AR80" s="46">
        <v>5014</v>
      </c>
      <c r="AS80" s="46">
        <v>30170.959999999999</v>
      </c>
      <c r="AT80" s="46">
        <v>271760.28999999998</v>
      </c>
      <c r="AU80" s="46">
        <v>-152031.92000000001</v>
      </c>
    </row>
    <row r="81" spans="2:47" x14ac:dyDescent="0.25">
      <c r="B81" s="47" t="s">
        <v>625</v>
      </c>
      <c r="C81" s="47" t="s">
        <v>624</v>
      </c>
      <c r="D81" s="124">
        <v>5859635.950000002</v>
      </c>
      <c r="E81" s="46">
        <v>143984.35</v>
      </c>
      <c r="F81" s="46">
        <v>209910.25</v>
      </c>
      <c r="G81" s="46">
        <v>293486.55</v>
      </c>
      <c r="H81" s="46">
        <v>86748.25</v>
      </c>
      <c r="I81" s="135"/>
      <c r="J81" s="46">
        <v>193640.48</v>
      </c>
      <c r="K81" s="46">
        <v>44812.499999999993</v>
      </c>
      <c r="L81" s="46">
        <v>396916.24</v>
      </c>
      <c r="M81" s="46">
        <v>92683.73000000001</v>
      </c>
      <c r="N81" s="135"/>
      <c r="O81" s="46">
        <v>155488.29</v>
      </c>
      <c r="P81" s="46">
        <v>2407315.3400000003</v>
      </c>
      <c r="Q81" s="46">
        <v>252795.65999999997</v>
      </c>
      <c r="R81" s="135"/>
      <c r="S81" s="46">
        <v>17671.990000000002</v>
      </c>
      <c r="T81" s="46">
        <v>379208.92</v>
      </c>
      <c r="U81" s="46">
        <v>60312.249999999993</v>
      </c>
      <c r="V81" s="46">
        <v>31228.079999999998</v>
      </c>
      <c r="W81" s="46">
        <v>103026.12000000001</v>
      </c>
      <c r="X81" s="46">
        <v>84433.64</v>
      </c>
      <c r="Y81" s="46">
        <v>109716.53</v>
      </c>
      <c r="Z81" s="135"/>
      <c r="AA81" s="135"/>
      <c r="AB81" s="46">
        <v>123437.25</v>
      </c>
      <c r="AC81" s="46">
        <v>6526.95</v>
      </c>
      <c r="AD81" s="46">
        <v>5501.3</v>
      </c>
      <c r="AE81" s="135"/>
      <c r="AF81" s="46">
        <v>-51198.11</v>
      </c>
      <c r="AG81" s="135"/>
      <c r="AH81" s="46">
        <v>2926.62</v>
      </c>
      <c r="AI81" s="46">
        <v>197813.22999999998</v>
      </c>
      <c r="AJ81" s="46">
        <v>249920.34</v>
      </c>
      <c r="AK81" s="46">
        <v>177363.66999999998</v>
      </c>
      <c r="AL81" s="46">
        <v>4426.95</v>
      </c>
      <c r="AM81" s="135"/>
      <c r="AN81" s="46">
        <v>52195.799999999996</v>
      </c>
      <c r="AO81" s="46">
        <v>13093.43</v>
      </c>
      <c r="AP81" s="135"/>
      <c r="AQ81" s="46">
        <v>14249.35</v>
      </c>
      <c r="AR81" s="135"/>
      <c r="AS81" s="135"/>
      <c r="AT81" s="135"/>
      <c r="AU81" s="135"/>
    </row>
    <row r="82" spans="2:47" x14ac:dyDescent="0.25">
      <c r="B82" s="47" t="s">
        <v>623</v>
      </c>
      <c r="C82" s="47" t="s">
        <v>622</v>
      </c>
      <c r="D82" s="124">
        <v>4958683.4799999995</v>
      </c>
      <c r="E82" s="46">
        <v>15312.189999999999</v>
      </c>
      <c r="F82" s="46">
        <v>186478.06</v>
      </c>
      <c r="G82" s="46">
        <v>138564.88999999998</v>
      </c>
      <c r="H82" s="46">
        <v>469.26</v>
      </c>
      <c r="I82" s="46">
        <v>2076.09</v>
      </c>
      <c r="J82" s="46">
        <v>1707.96</v>
      </c>
      <c r="K82" s="46">
        <v>13716.939999999999</v>
      </c>
      <c r="L82" s="46">
        <v>255714.62999999998</v>
      </c>
      <c r="M82" s="46">
        <v>38141.78</v>
      </c>
      <c r="N82" s="46">
        <v>23609.11</v>
      </c>
      <c r="O82" s="46">
        <v>21034.78</v>
      </c>
      <c r="P82" s="46">
        <v>2233129.11</v>
      </c>
      <c r="Q82" s="46">
        <v>116716.08000000002</v>
      </c>
      <c r="R82" s="46">
        <v>396236.32</v>
      </c>
      <c r="S82" s="46">
        <v>65448.719999999994</v>
      </c>
      <c r="T82" s="46">
        <v>87835.65</v>
      </c>
      <c r="U82" s="46">
        <v>15910.45</v>
      </c>
      <c r="V82" s="46">
        <v>29572.48</v>
      </c>
      <c r="W82" s="135"/>
      <c r="X82" s="46">
        <v>94563.86</v>
      </c>
      <c r="Y82" s="46">
        <v>128957.85</v>
      </c>
      <c r="Z82" s="135"/>
      <c r="AA82" s="135"/>
      <c r="AB82" s="46">
        <v>204087.66</v>
      </c>
      <c r="AC82" s="46">
        <v>42269.93</v>
      </c>
      <c r="AD82" s="46">
        <v>14076.77</v>
      </c>
      <c r="AE82" s="135"/>
      <c r="AF82" s="46">
        <v>-25750.65</v>
      </c>
      <c r="AG82" s="135"/>
      <c r="AH82" s="46">
        <v>17826.53</v>
      </c>
      <c r="AI82" s="46">
        <v>168359.91</v>
      </c>
      <c r="AJ82" s="46">
        <v>137171.67000000001</v>
      </c>
      <c r="AK82" s="46">
        <v>120879.12</v>
      </c>
      <c r="AL82" s="46">
        <v>304810.38</v>
      </c>
      <c r="AM82" s="46">
        <v>81187.55</v>
      </c>
      <c r="AN82" s="46">
        <v>23571.48</v>
      </c>
      <c r="AO82" s="135"/>
      <c r="AP82" s="135"/>
      <c r="AQ82" s="46">
        <v>4996.92</v>
      </c>
      <c r="AR82" s="135"/>
      <c r="AS82" s="135"/>
      <c r="AT82" s="135"/>
      <c r="AU82" s="135"/>
    </row>
    <row r="83" spans="2:47" x14ac:dyDescent="0.25">
      <c r="B83" s="47" t="s">
        <v>621</v>
      </c>
      <c r="C83" s="47" t="s">
        <v>620</v>
      </c>
      <c r="D83" s="124">
        <v>4303446.97</v>
      </c>
      <c r="E83" s="46">
        <v>109927.01</v>
      </c>
      <c r="F83" s="46">
        <v>93804.05</v>
      </c>
      <c r="G83" s="46">
        <v>134197.33000000002</v>
      </c>
      <c r="H83" s="46">
        <v>2232.0300000000002</v>
      </c>
      <c r="I83" s="135"/>
      <c r="J83" s="46">
        <v>42200.04</v>
      </c>
      <c r="K83" s="46">
        <v>11230.33</v>
      </c>
      <c r="L83" s="46">
        <v>157521.40999999997</v>
      </c>
      <c r="M83" s="46">
        <v>181589.05</v>
      </c>
      <c r="N83" s="46">
        <v>45106.22</v>
      </c>
      <c r="O83" s="46">
        <v>101178.32</v>
      </c>
      <c r="P83" s="46">
        <v>2425570.5699999998</v>
      </c>
      <c r="Q83" s="46">
        <v>1673.4700000000003</v>
      </c>
      <c r="R83" s="46">
        <v>191591.13</v>
      </c>
      <c r="S83" s="46">
        <v>41970.310000000005</v>
      </c>
      <c r="T83" s="46">
        <v>19839.03</v>
      </c>
      <c r="U83" s="135"/>
      <c r="V83" s="46">
        <v>8177.25</v>
      </c>
      <c r="W83" s="135"/>
      <c r="X83" s="46">
        <v>53277.94</v>
      </c>
      <c r="Y83" s="46">
        <v>92627.170000000013</v>
      </c>
      <c r="Z83" s="135"/>
      <c r="AA83" s="135"/>
      <c r="AB83" s="46">
        <v>38057.78</v>
      </c>
      <c r="AC83" s="46">
        <v>8368.44</v>
      </c>
      <c r="AD83" s="46">
        <v>5250.93</v>
      </c>
      <c r="AE83" s="135"/>
      <c r="AF83" s="135"/>
      <c r="AG83" s="135"/>
      <c r="AH83" s="46">
        <v>37917.99</v>
      </c>
      <c r="AI83" s="46">
        <v>104166.69</v>
      </c>
      <c r="AJ83" s="46">
        <v>144911.43</v>
      </c>
      <c r="AK83" s="46">
        <v>75521.899999999994</v>
      </c>
      <c r="AL83" s="46">
        <v>2202.4</v>
      </c>
      <c r="AM83" s="46">
        <v>49028.85</v>
      </c>
      <c r="AN83" s="46">
        <v>124029.22</v>
      </c>
      <c r="AO83" s="135"/>
      <c r="AP83" s="135"/>
      <c r="AQ83" s="46">
        <v>278.68</v>
      </c>
      <c r="AR83" s="135"/>
      <c r="AS83" s="135"/>
      <c r="AT83" s="135"/>
      <c r="AU83" s="135"/>
    </row>
    <row r="84" spans="2:47" x14ac:dyDescent="0.25">
      <c r="B84" s="47" t="s">
        <v>619</v>
      </c>
      <c r="C84" s="47" t="s">
        <v>618</v>
      </c>
      <c r="D84" s="124">
        <v>1132103.5499999998</v>
      </c>
      <c r="E84" s="46">
        <v>2830.46</v>
      </c>
      <c r="F84" s="46">
        <v>85218.87000000001</v>
      </c>
      <c r="G84" s="46">
        <v>97107.29</v>
      </c>
      <c r="H84" s="135"/>
      <c r="I84" s="135"/>
      <c r="J84" s="135"/>
      <c r="K84" s="135"/>
      <c r="L84" s="46">
        <v>24368.11</v>
      </c>
      <c r="M84" s="135"/>
      <c r="N84" s="46">
        <v>686.22</v>
      </c>
      <c r="O84" s="46">
        <v>42072.259999999995</v>
      </c>
      <c r="P84" s="46">
        <v>680702.22</v>
      </c>
      <c r="Q84" s="46">
        <v>593.28</v>
      </c>
      <c r="R84" s="46">
        <v>945.04</v>
      </c>
      <c r="S84" s="46">
        <v>3078.6</v>
      </c>
      <c r="T84" s="46">
        <v>6190.6200000000008</v>
      </c>
      <c r="U84" s="46">
        <v>600</v>
      </c>
      <c r="V84" s="46">
        <v>87.69</v>
      </c>
      <c r="W84" s="135"/>
      <c r="X84" s="135"/>
      <c r="Y84" s="46">
        <v>66141.919999999998</v>
      </c>
      <c r="Z84" s="135"/>
      <c r="AA84" s="135"/>
      <c r="AB84" s="135"/>
      <c r="AC84" s="135"/>
      <c r="AD84" s="135"/>
      <c r="AE84" s="135"/>
      <c r="AF84" s="135"/>
      <c r="AG84" s="135"/>
      <c r="AH84" s="135"/>
      <c r="AI84" s="46">
        <v>65920.009999999995</v>
      </c>
      <c r="AJ84" s="46">
        <v>17333.86</v>
      </c>
      <c r="AK84" s="46">
        <v>15221.75</v>
      </c>
      <c r="AL84" s="135"/>
      <c r="AM84" s="46">
        <v>11637.33</v>
      </c>
      <c r="AN84" s="46">
        <v>11033.49</v>
      </c>
      <c r="AO84" s="135"/>
      <c r="AP84" s="135"/>
      <c r="AQ84" s="46">
        <v>334.53</v>
      </c>
      <c r="AR84" s="135"/>
      <c r="AS84" s="135"/>
      <c r="AT84" s="135"/>
      <c r="AU84" s="135"/>
    </row>
    <row r="85" spans="2:47" x14ac:dyDescent="0.25">
      <c r="B85" s="47" t="s">
        <v>617</v>
      </c>
      <c r="C85" s="47" t="s">
        <v>616</v>
      </c>
      <c r="D85" s="124">
        <v>3943701.9099999988</v>
      </c>
      <c r="E85" s="46">
        <v>67385.41</v>
      </c>
      <c r="F85" s="46">
        <v>138716.65</v>
      </c>
      <c r="G85" s="46">
        <v>236518.99</v>
      </c>
      <c r="H85" s="135"/>
      <c r="I85" s="135"/>
      <c r="J85" s="46">
        <v>375</v>
      </c>
      <c r="K85" s="46">
        <v>2187.5700000000002</v>
      </c>
      <c r="L85" s="46">
        <v>213346.30000000002</v>
      </c>
      <c r="M85" s="46">
        <v>76140.94</v>
      </c>
      <c r="N85" s="46">
        <v>1840.48</v>
      </c>
      <c r="O85" s="46">
        <v>111094.05</v>
      </c>
      <c r="P85" s="46">
        <v>2169300.91</v>
      </c>
      <c r="Q85" s="46">
        <v>114436.48</v>
      </c>
      <c r="R85" s="135"/>
      <c r="S85" s="46">
        <v>7572.93</v>
      </c>
      <c r="T85" s="46">
        <v>39092.869999999995</v>
      </c>
      <c r="U85" s="46">
        <v>54205.22</v>
      </c>
      <c r="V85" s="46">
        <v>33979.42</v>
      </c>
      <c r="W85" s="46">
        <v>7689.63</v>
      </c>
      <c r="X85" s="46">
        <v>73872.179999999993</v>
      </c>
      <c r="Y85" s="46">
        <v>110030.37</v>
      </c>
      <c r="Z85" s="135"/>
      <c r="AA85" s="46">
        <v>3199.2799999999997</v>
      </c>
      <c r="AB85" s="46">
        <v>112342.03</v>
      </c>
      <c r="AC85" s="135"/>
      <c r="AD85" s="46">
        <v>13661.65</v>
      </c>
      <c r="AE85" s="135"/>
      <c r="AF85" s="46">
        <v>-25453.23</v>
      </c>
      <c r="AG85" s="46">
        <v>50685.07</v>
      </c>
      <c r="AH85" s="46">
        <v>3244.48</v>
      </c>
      <c r="AI85" s="46">
        <v>85685.090000000011</v>
      </c>
      <c r="AJ85" s="46">
        <v>91855.86</v>
      </c>
      <c r="AK85" s="46">
        <v>86933.64</v>
      </c>
      <c r="AL85" s="46">
        <v>1411.63</v>
      </c>
      <c r="AM85" s="46">
        <v>41857.26</v>
      </c>
      <c r="AN85" s="46">
        <v>20493.75</v>
      </c>
      <c r="AO85" s="135"/>
      <c r="AP85" s="135"/>
      <c r="AQ85" s="135"/>
      <c r="AR85" s="135"/>
      <c r="AS85" s="135"/>
      <c r="AT85" s="135"/>
      <c r="AU85" s="135"/>
    </row>
    <row r="86" spans="2:47" x14ac:dyDescent="0.25">
      <c r="B86" s="47" t="s">
        <v>615</v>
      </c>
      <c r="C86" s="47" t="s">
        <v>614</v>
      </c>
      <c r="D86" s="124">
        <v>12299900.269999996</v>
      </c>
      <c r="E86" s="46">
        <v>64102.569999999992</v>
      </c>
      <c r="F86" s="46">
        <v>303364.64999999997</v>
      </c>
      <c r="G86" s="46">
        <v>196076.43000000002</v>
      </c>
      <c r="H86" s="135"/>
      <c r="I86" s="46">
        <v>667.33</v>
      </c>
      <c r="J86" s="46">
        <v>399620.23</v>
      </c>
      <c r="K86" s="46">
        <v>95418.760000000009</v>
      </c>
      <c r="L86" s="46">
        <v>522666.99</v>
      </c>
      <c r="M86" s="46">
        <v>205126.44000000003</v>
      </c>
      <c r="N86" s="46">
        <v>69074.22</v>
      </c>
      <c r="O86" s="46">
        <v>279176.19999999995</v>
      </c>
      <c r="P86" s="46">
        <v>6736224.9199999981</v>
      </c>
      <c r="Q86" s="46">
        <v>255558.04</v>
      </c>
      <c r="R86" s="135"/>
      <c r="S86" s="46">
        <v>162538.93</v>
      </c>
      <c r="T86" s="46">
        <v>1867.64</v>
      </c>
      <c r="U86" s="46">
        <v>22524.5</v>
      </c>
      <c r="V86" s="46">
        <v>63719.21</v>
      </c>
      <c r="W86" s="46">
        <v>38803.64</v>
      </c>
      <c r="X86" s="46">
        <v>281242.02</v>
      </c>
      <c r="Y86" s="46">
        <v>245455.04</v>
      </c>
      <c r="Z86" s="135"/>
      <c r="AA86" s="46">
        <v>58846.79</v>
      </c>
      <c r="AB86" s="46">
        <v>417101.33</v>
      </c>
      <c r="AC86" s="46">
        <v>74877.47</v>
      </c>
      <c r="AD86" s="46">
        <v>41620.620000000003</v>
      </c>
      <c r="AE86" s="135"/>
      <c r="AF86" s="46">
        <v>-104399.12</v>
      </c>
      <c r="AG86" s="46">
        <v>87816.08</v>
      </c>
      <c r="AH86" s="46">
        <v>207777.9</v>
      </c>
      <c r="AI86" s="46">
        <v>488955.97000000003</v>
      </c>
      <c r="AJ86" s="46">
        <v>183064.52</v>
      </c>
      <c r="AK86" s="46">
        <v>270553.11</v>
      </c>
      <c r="AL86" s="46">
        <v>3381.92</v>
      </c>
      <c r="AM86" s="46">
        <v>293806.93</v>
      </c>
      <c r="AN86" s="46">
        <v>214715.80000000002</v>
      </c>
      <c r="AO86" s="135"/>
      <c r="AP86" s="135"/>
      <c r="AQ86" s="46">
        <v>118553.19</v>
      </c>
      <c r="AR86" s="135"/>
      <c r="AS86" s="135"/>
      <c r="AT86" s="135"/>
      <c r="AU86" s="135"/>
    </row>
    <row r="87" spans="2:47" x14ac:dyDescent="0.25">
      <c r="B87" s="47" t="s">
        <v>613</v>
      </c>
      <c r="C87" s="47" t="s">
        <v>612</v>
      </c>
      <c r="D87" s="124">
        <v>7008732.8100000024</v>
      </c>
      <c r="E87" s="46">
        <v>58562.559999999998</v>
      </c>
      <c r="F87" s="46">
        <v>223672.65</v>
      </c>
      <c r="G87" s="46">
        <v>141297.99</v>
      </c>
      <c r="H87" s="46">
        <v>123292.88</v>
      </c>
      <c r="I87" s="46">
        <v>42372.889999999992</v>
      </c>
      <c r="J87" s="46">
        <v>151753.04999999999</v>
      </c>
      <c r="K87" s="46">
        <v>53449.509999999995</v>
      </c>
      <c r="L87" s="46">
        <v>369767.70999999996</v>
      </c>
      <c r="M87" s="46">
        <v>89380.85</v>
      </c>
      <c r="N87" s="46">
        <v>2437.35</v>
      </c>
      <c r="O87" s="46">
        <v>245935.32</v>
      </c>
      <c r="P87" s="46">
        <v>3356511.2600000002</v>
      </c>
      <c r="Q87" s="46">
        <v>166322.97000000003</v>
      </c>
      <c r="R87" s="46">
        <v>9762.2800000000007</v>
      </c>
      <c r="S87" s="46">
        <v>61376.30999999999</v>
      </c>
      <c r="T87" s="46">
        <v>293019.88999999996</v>
      </c>
      <c r="U87" s="46">
        <v>223361.06</v>
      </c>
      <c r="V87" s="46">
        <v>36413.640000000007</v>
      </c>
      <c r="W87" s="46">
        <v>48067.86</v>
      </c>
      <c r="X87" s="46">
        <v>132145.09</v>
      </c>
      <c r="Y87" s="46">
        <v>143772.54</v>
      </c>
      <c r="Z87" s="135"/>
      <c r="AA87" s="46">
        <v>45266.740000000005</v>
      </c>
      <c r="AB87" s="46">
        <v>136241.19999999998</v>
      </c>
      <c r="AC87" s="46">
        <v>15296</v>
      </c>
      <c r="AD87" s="46">
        <v>29927.5</v>
      </c>
      <c r="AE87" s="135"/>
      <c r="AF87" s="46">
        <v>-26282.880000000001</v>
      </c>
      <c r="AG87" s="46">
        <v>103308.44</v>
      </c>
      <c r="AH87" s="46">
        <v>73631.5</v>
      </c>
      <c r="AI87" s="46">
        <v>107815.67999999999</v>
      </c>
      <c r="AJ87" s="46">
        <v>137665.51999999999</v>
      </c>
      <c r="AK87" s="46">
        <v>170829.43</v>
      </c>
      <c r="AL87" s="46">
        <v>6304.15</v>
      </c>
      <c r="AM87" s="46">
        <v>142900.43</v>
      </c>
      <c r="AN87" s="46">
        <v>74967.820000000007</v>
      </c>
      <c r="AO87" s="46">
        <v>5266.72</v>
      </c>
      <c r="AP87" s="135"/>
      <c r="AQ87" s="46">
        <v>12918.9</v>
      </c>
      <c r="AR87" s="135"/>
      <c r="AS87" s="135"/>
      <c r="AT87" s="135"/>
      <c r="AU87" s="135"/>
    </row>
    <row r="88" spans="2:47" x14ac:dyDescent="0.25">
      <c r="B88" s="47" t="s">
        <v>611</v>
      </c>
      <c r="C88" s="47" t="s">
        <v>610</v>
      </c>
      <c r="D88" s="124">
        <v>108114549.06</v>
      </c>
      <c r="E88" s="46">
        <v>210351.28</v>
      </c>
      <c r="F88" s="46">
        <v>606938.92000000004</v>
      </c>
      <c r="G88" s="46">
        <v>1240872.5099999998</v>
      </c>
      <c r="H88" s="46">
        <v>916599.09</v>
      </c>
      <c r="I88" s="46">
        <v>333629.5</v>
      </c>
      <c r="J88" s="46">
        <v>2478629.3899999997</v>
      </c>
      <c r="K88" s="46">
        <v>1489809.1199999999</v>
      </c>
      <c r="L88" s="46">
        <v>6914421.2500000009</v>
      </c>
      <c r="M88" s="46">
        <v>2402459.0699999998</v>
      </c>
      <c r="N88" s="46">
        <v>44247.17</v>
      </c>
      <c r="O88" s="46">
        <v>5327447.2299999995</v>
      </c>
      <c r="P88" s="46">
        <v>60779190.979999997</v>
      </c>
      <c r="Q88" s="46">
        <v>1633309.46</v>
      </c>
      <c r="R88" s="135"/>
      <c r="S88" s="46">
        <v>4898716.8500000015</v>
      </c>
      <c r="T88" s="46">
        <v>401268.58</v>
      </c>
      <c r="U88" s="46">
        <v>690474.74</v>
      </c>
      <c r="V88" s="46">
        <v>783053.92000000016</v>
      </c>
      <c r="W88" s="46">
        <v>195797.32</v>
      </c>
      <c r="X88" s="46">
        <v>1058091.74</v>
      </c>
      <c r="Y88" s="46">
        <v>2375523.86</v>
      </c>
      <c r="Z88" s="135"/>
      <c r="AA88" s="46">
        <v>721633.22000000009</v>
      </c>
      <c r="AB88" s="46">
        <v>2281791.44</v>
      </c>
      <c r="AC88" s="46">
        <v>528964.94999999995</v>
      </c>
      <c r="AD88" s="46">
        <v>110250.04</v>
      </c>
      <c r="AE88" s="135"/>
      <c r="AF88" s="135"/>
      <c r="AG88" s="46">
        <v>245613.28</v>
      </c>
      <c r="AH88" s="46">
        <v>626832.59</v>
      </c>
      <c r="AI88" s="46">
        <v>3116561.3600000003</v>
      </c>
      <c r="AJ88" s="46">
        <v>1393484.29</v>
      </c>
      <c r="AK88" s="46">
        <v>1703006.3</v>
      </c>
      <c r="AL88" s="46">
        <v>208384.02</v>
      </c>
      <c r="AM88" s="46">
        <v>829088.96</v>
      </c>
      <c r="AN88" s="46">
        <v>1185703.6200000001</v>
      </c>
      <c r="AO88" s="135"/>
      <c r="AP88" s="46">
        <v>158479.74</v>
      </c>
      <c r="AQ88" s="135"/>
      <c r="AR88" s="46">
        <v>3062.5</v>
      </c>
      <c r="AS88" s="46">
        <v>190874.61</v>
      </c>
      <c r="AT88" s="135"/>
      <c r="AU88" s="46">
        <v>29986.16</v>
      </c>
    </row>
    <row r="89" spans="2:47" x14ac:dyDescent="0.25">
      <c r="B89" s="47" t="s">
        <v>609</v>
      </c>
      <c r="C89" s="47" t="s">
        <v>608</v>
      </c>
      <c r="D89" s="124">
        <v>18929163.070000008</v>
      </c>
      <c r="E89" s="46">
        <v>70088.260000000009</v>
      </c>
      <c r="F89" s="46">
        <v>336150.48</v>
      </c>
      <c r="G89" s="46">
        <v>551846.21</v>
      </c>
      <c r="H89" s="46">
        <v>735</v>
      </c>
      <c r="I89" s="46">
        <v>4319.09</v>
      </c>
      <c r="J89" s="46">
        <v>370570.04</v>
      </c>
      <c r="K89" s="46">
        <v>2119.7799999999997</v>
      </c>
      <c r="L89" s="46">
        <v>1140095.3599999999</v>
      </c>
      <c r="M89" s="46">
        <v>517145.68</v>
      </c>
      <c r="N89" s="46">
        <v>86768.6</v>
      </c>
      <c r="O89" s="46">
        <v>713939.58</v>
      </c>
      <c r="P89" s="46">
        <v>10338358.99</v>
      </c>
      <c r="Q89" s="46">
        <v>255165.38</v>
      </c>
      <c r="R89" s="46">
        <v>160048.68</v>
      </c>
      <c r="S89" s="46">
        <v>240106.27000000002</v>
      </c>
      <c r="T89" s="46">
        <v>31125.74</v>
      </c>
      <c r="U89" s="46">
        <v>28970.959999999999</v>
      </c>
      <c r="V89" s="46">
        <v>86656.42</v>
      </c>
      <c r="W89" s="46">
        <v>243236.09</v>
      </c>
      <c r="X89" s="46">
        <v>223896.3</v>
      </c>
      <c r="Y89" s="46">
        <v>423286.49</v>
      </c>
      <c r="Z89" s="135"/>
      <c r="AA89" s="46">
        <v>163799.04999999999</v>
      </c>
      <c r="AB89" s="46">
        <v>556373.5</v>
      </c>
      <c r="AC89" s="46">
        <v>30120.699999999997</v>
      </c>
      <c r="AD89" s="46">
        <v>23629</v>
      </c>
      <c r="AE89" s="135"/>
      <c r="AF89" s="46">
        <v>-785.74</v>
      </c>
      <c r="AG89" s="46">
        <v>73945.3</v>
      </c>
      <c r="AH89" s="46">
        <v>134568.44</v>
      </c>
      <c r="AI89" s="46">
        <v>538342.09</v>
      </c>
      <c r="AJ89" s="46">
        <v>407192.14000000007</v>
      </c>
      <c r="AK89" s="46">
        <v>534129.73</v>
      </c>
      <c r="AL89" s="46">
        <v>592.91999999999996</v>
      </c>
      <c r="AM89" s="46">
        <v>176091</v>
      </c>
      <c r="AN89" s="46">
        <v>337750.65</v>
      </c>
      <c r="AO89" s="46">
        <v>22274.880000000001</v>
      </c>
      <c r="AP89" s="135"/>
      <c r="AQ89" s="46">
        <v>5864.49</v>
      </c>
      <c r="AR89" s="46">
        <v>16097.95</v>
      </c>
      <c r="AS89" s="46">
        <v>40799.96</v>
      </c>
      <c r="AT89" s="46">
        <v>43747.61</v>
      </c>
      <c r="AU89" s="135"/>
    </row>
    <row r="90" spans="2:47" x14ac:dyDescent="0.25">
      <c r="B90" s="47" t="s">
        <v>607</v>
      </c>
      <c r="C90" s="47" t="s">
        <v>606</v>
      </c>
      <c r="D90" s="124">
        <v>22374582.710000001</v>
      </c>
      <c r="E90" s="46">
        <v>145145.46</v>
      </c>
      <c r="F90" s="46">
        <v>430914.49999999994</v>
      </c>
      <c r="G90" s="46">
        <v>464654.45999999996</v>
      </c>
      <c r="H90" s="46">
        <v>160231.41999999998</v>
      </c>
      <c r="I90" s="46">
        <v>9102.06</v>
      </c>
      <c r="J90" s="46">
        <v>485197.13999999996</v>
      </c>
      <c r="K90" s="46">
        <v>49652.82</v>
      </c>
      <c r="L90" s="46">
        <v>1340482.9499999997</v>
      </c>
      <c r="M90" s="46">
        <v>952749.31</v>
      </c>
      <c r="N90" s="46">
        <v>2051</v>
      </c>
      <c r="O90" s="46">
        <v>1023052.52</v>
      </c>
      <c r="P90" s="46">
        <v>11993784.850000003</v>
      </c>
      <c r="Q90" s="46">
        <v>527780.62</v>
      </c>
      <c r="R90" s="135"/>
      <c r="S90" s="46">
        <v>38156</v>
      </c>
      <c r="T90" s="135"/>
      <c r="U90" s="46">
        <v>341088.55</v>
      </c>
      <c r="V90" s="46">
        <v>152624.91999999998</v>
      </c>
      <c r="W90" s="46">
        <v>152827.26</v>
      </c>
      <c r="X90" s="46">
        <v>77162.02</v>
      </c>
      <c r="Y90" s="46">
        <v>320270.90999999997</v>
      </c>
      <c r="Z90" s="135"/>
      <c r="AA90" s="46">
        <v>203696.04</v>
      </c>
      <c r="AB90" s="46">
        <v>691471.2</v>
      </c>
      <c r="AC90" s="46">
        <v>285361.27</v>
      </c>
      <c r="AD90" s="46">
        <v>50154</v>
      </c>
      <c r="AE90" s="135"/>
      <c r="AF90" s="46">
        <v>-48461.36</v>
      </c>
      <c r="AG90" s="46">
        <v>117819.81999999999</v>
      </c>
      <c r="AH90" s="46">
        <v>102979.54</v>
      </c>
      <c r="AI90" s="46">
        <v>664672.55999999994</v>
      </c>
      <c r="AJ90" s="46">
        <v>518396.09</v>
      </c>
      <c r="AK90" s="46">
        <v>541133.64</v>
      </c>
      <c r="AL90" s="135"/>
      <c r="AM90" s="46">
        <v>272661</v>
      </c>
      <c r="AN90" s="46">
        <v>276022.62</v>
      </c>
      <c r="AO90" s="135"/>
      <c r="AP90" s="135"/>
      <c r="AQ90" s="46">
        <v>5403.39</v>
      </c>
      <c r="AR90" s="46">
        <v>2.14</v>
      </c>
      <c r="AS90" s="46">
        <v>1012.14</v>
      </c>
      <c r="AT90" s="135"/>
      <c r="AU90" s="46">
        <v>25329.85</v>
      </c>
    </row>
    <row r="91" spans="2:47" x14ac:dyDescent="0.25">
      <c r="B91" s="47" t="s">
        <v>605</v>
      </c>
      <c r="C91" s="47" t="s">
        <v>604</v>
      </c>
      <c r="D91" s="124">
        <v>1138299.3799999999</v>
      </c>
      <c r="E91" s="46">
        <v>15528.05</v>
      </c>
      <c r="F91" s="46">
        <v>34286.46</v>
      </c>
      <c r="G91" s="46">
        <v>83708.510000000009</v>
      </c>
      <c r="H91" s="46">
        <v>410.01</v>
      </c>
      <c r="I91" s="135"/>
      <c r="J91" s="135"/>
      <c r="K91" s="135"/>
      <c r="L91" s="135"/>
      <c r="M91" s="135"/>
      <c r="N91" s="46">
        <v>7808.3499999999995</v>
      </c>
      <c r="O91" s="46">
        <v>47593.659999999996</v>
      </c>
      <c r="P91" s="46">
        <v>540164.25</v>
      </c>
      <c r="Q91" s="46">
        <v>8681.6899999999987</v>
      </c>
      <c r="R91" s="46">
        <v>22348.240000000002</v>
      </c>
      <c r="S91" s="46">
        <v>1297.55</v>
      </c>
      <c r="T91" s="46">
        <v>12457.88</v>
      </c>
      <c r="U91" s="46">
        <v>22524.99</v>
      </c>
      <c r="V91" s="46">
        <v>3655.2</v>
      </c>
      <c r="W91" s="135"/>
      <c r="X91" s="46">
        <v>29263.73</v>
      </c>
      <c r="Y91" s="46">
        <v>55288.44</v>
      </c>
      <c r="Z91" s="135"/>
      <c r="AA91" s="135"/>
      <c r="AB91" s="46">
        <v>41900.300000000003</v>
      </c>
      <c r="AC91" s="46">
        <v>6154.73</v>
      </c>
      <c r="AD91" s="46">
        <v>4539</v>
      </c>
      <c r="AE91" s="135"/>
      <c r="AF91" s="135"/>
      <c r="AG91" s="135"/>
      <c r="AH91" s="46">
        <v>3473.07</v>
      </c>
      <c r="AI91" s="46">
        <v>37700.910000000003</v>
      </c>
      <c r="AJ91" s="46">
        <v>38028.299999999996</v>
      </c>
      <c r="AK91" s="46">
        <v>65753.61</v>
      </c>
      <c r="AL91" s="46">
        <v>65.14</v>
      </c>
      <c r="AM91" s="46">
        <v>17153</v>
      </c>
      <c r="AN91" s="46">
        <v>36623.21</v>
      </c>
      <c r="AO91" s="135"/>
      <c r="AP91" s="135"/>
      <c r="AQ91" s="46">
        <v>1891.1</v>
      </c>
      <c r="AR91" s="135"/>
      <c r="AS91" s="135"/>
      <c r="AT91" s="135"/>
      <c r="AU91" s="135"/>
    </row>
    <row r="92" spans="2:47" x14ac:dyDescent="0.25">
      <c r="B92" s="47" t="s">
        <v>603</v>
      </c>
      <c r="C92" s="47" t="s">
        <v>602</v>
      </c>
      <c r="D92" s="124">
        <v>1835355.1700000011</v>
      </c>
      <c r="E92" s="46">
        <v>13576.78</v>
      </c>
      <c r="F92" s="46">
        <v>169751.34</v>
      </c>
      <c r="G92" s="46">
        <v>101190.31999999999</v>
      </c>
      <c r="H92" s="135"/>
      <c r="I92" s="135"/>
      <c r="J92" s="46">
        <v>23973.73</v>
      </c>
      <c r="K92" s="46">
        <v>814.14</v>
      </c>
      <c r="L92" s="46">
        <v>52338.58</v>
      </c>
      <c r="M92" s="135"/>
      <c r="N92" s="46">
        <v>15726.89</v>
      </c>
      <c r="O92" s="46">
        <v>107852.87000000002</v>
      </c>
      <c r="P92" s="46">
        <v>746114.34000000008</v>
      </c>
      <c r="Q92" s="135"/>
      <c r="R92" s="46">
        <v>33237.26</v>
      </c>
      <c r="S92" s="46">
        <v>48181.06</v>
      </c>
      <c r="T92" s="46">
        <v>48625.38</v>
      </c>
      <c r="U92" s="46">
        <v>30403.24</v>
      </c>
      <c r="V92" s="46">
        <v>8240.2000000000007</v>
      </c>
      <c r="W92" s="46">
        <v>20126.560000000001</v>
      </c>
      <c r="X92" s="46">
        <v>39190.83</v>
      </c>
      <c r="Y92" s="46">
        <v>46188.409999999996</v>
      </c>
      <c r="Z92" s="135"/>
      <c r="AA92" s="46">
        <v>11314.3</v>
      </c>
      <c r="AB92" s="46">
        <v>68518.92</v>
      </c>
      <c r="AC92" s="46">
        <v>19972.02</v>
      </c>
      <c r="AD92" s="46">
        <v>9073</v>
      </c>
      <c r="AE92" s="135"/>
      <c r="AF92" s="46">
        <v>-883.04</v>
      </c>
      <c r="AG92" s="135"/>
      <c r="AH92" s="46">
        <v>2629.4500000000003</v>
      </c>
      <c r="AI92" s="46">
        <v>30283.1</v>
      </c>
      <c r="AJ92" s="46">
        <v>29019.3</v>
      </c>
      <c r="AK92" s="46">
        <v>49689.74</v>
      </c>
      <c r="AL92" s="46">
        <v>6705.96</v>
      </c>
      <c r="AM92" s="46">
        <v>12879</v>
      </c>
      <c r="AN92" s="46">
        <v>87080.94</v>
      </c>
      <c r="AO92" s="46">
        <v>3540.55</v>
      </c>
      <c r="AP92" s="135"/>
      <c r="AQ92" s="135"/>
      <c r="AR92" s="135"/>
      <c r="AS92" s="135"/>
      <c r="AT92" s="135"/>
      <c r="AU92" s="135"/>
    </row>
    <row r="93" spans="2:47" x14ac:dyDescent="0.25">
      <c r="B93" s="47" t="s">
        <v>601</v>
      </c>
      <c r="C93" s="47" t="s">
        <v>600</v>
      </c>
      <c r="D93" s="124">
        <v>10292356.260000004</v>
      </c>
      <c r="E93" s="46">
        <v>38664.299999999996</v>
      </c>
      <c r="F93" s="46">
        <v>271909.05</v>
      </c>
      <c r="G93" s="46">
        <v>219251.88000000003</v>
      </c>
      <c r="H93" s="46">
        <v>111088.5</v>
      </c>
      <c r="I93" s="46">
        <v>19117.699999999997</v>
      </c>
      <c r="J93" s="46">
        <v>148093.22</v>
      </c>
      <c r="K93" s="46">
        <v>61179.590000000004</v>
      </c>
      <c r="L93" s="46">
        <v>405117.16</v>
      </c>
      <c r="M93" s="46">
        <v>114586.53</v>
      </c>
      <c r="N93" s="46">
        <v>79059.12</v>
      </c>
      <c r="O93" s="46">
        <v>256549</v>
      </c>
      <c r="P93" s="46">
        <v>6113060.5899999989</v>
      </c>
      <c r="Q93" s="46">
        <v>275977.05999999994</v>
      </c>
      <c r="R93" s="135"/>
      <c r="S93" s="46">
        <v>33174.700000000004</v>
      </c>
      <c r="T93" s="46">
        <v>22142.739999999998</v>
      </c>
      <c r="U93" s="46">
        <v>248807.49000000002</v>
      </c>
      <c r="V93" s="46">
        <v>67305.26999999999</v>
      </c>
      <c r="W93" s="46">
        <v>24876.77</v>
      </c>
      <c r="X93" s="46">
        <v>100536.11</v>
      </c>
      <c r="Y93" s="46">
        <v>155886.62</v>
      </c>
      <c r="Z93" s="46">
        <v>-95</v>
      </c>
      <c r="AA93" s="46">
        <v>90184.14</v>
      </c>
      <c r="AB93" s="46">
        <v>316853.84999999998</v>
      </c>
      <c r="AC93" s="46">
        <v>85566.739999999991</v>
      </c>
      <c r="AD93" s="46">
        <v>17948</v>
      </c>
      <c r="AE93" s="135"/>
      <c r="AF93" s="46">
        <v>-47400.1</v>
      </c>
      <c r="AG93" s="46">
        <v>109990.76</v>
      </c>
      <c r="AH93" s="46">
        <v>70495.78</v>
      </c>
      <c r="AI93" s="46">
        <v>183183.24</v>
      </c>
      <c r="AJ93" s="46">
        <v>196750.71000000002</v>
      </c>
      <c r="AK93" s="46">
        <v>216618.41</v>
      </c>
      <c r="AL93" s="135"/>
      <c r="AM93" s="46">
        <v>94990</v>
      </c>
      <c r="AN93" s="46">
        <v>183041.58999999997</v>
      </c>
      <c r="AO93" s="135"/>
      <c r="AP93" s="135"/>
      <c r="AQ93" s="46">
        <v>-1443.5100000000004</v>
      </c>
      <c r="AR93" s="46">
        <v>201.15</v>
      </c>
      <c r="AS93" s="46">
        <v>9087.1</v>
      </c>
      <c r="AT93" s="135"/>
      <c r="AU93" s="135"/>
    </row>
    <row r="94" spans="2:47" x14ac:dyDescent="0.25">
      <c r="B94" s="47" t="s">
        <v>599</v>
      </c>
      <c r="C94" s="47" t="s">
        <v>598</v>
      </c>
      <c r="D94" s="124">
        <v>14999475.989999989</v>
      </c>
      <c r="E94" s="46">
        <v>81539.94</v>
      </c>
      <c r="F94" s="46">
        <v>349120.43</v>
      </c>
      <c r="G94" s="46">
        <v>350001.49</v>
      </c>
      <c r="H94" s="46">
        <v>118504.76</v>
      </c>
      <c r="I94" s="46">
        <v>39507.520000000004</v>
      </c>
      <c r="J94" s="46">
        <v>199174.61000000004</v>
      </c>
      <c r="K94" s="46">
        <v>290794.59999999998</v>
      </c>
      <c r="L94" s="46">
        <v>803429.57000000007</v>
      </c>
      <c r="M94" s="46">
        <v>406954.35</v>
      </c>
      <c r="N94" s="46">
        <v>161499.52000000002</v>
      </c>
      <c r="O94" s="46">
        <v>578938.92999999993</v>
      </c>
      <c r="P94" s="46">
        <v>7214473.5299999993</v>
      </c>
      <c r="Q94" s="46">
        <v>309918</v>
      </c>
      <c r="R94" s="135"/>
      <c r="S94" s="46">
        <v>176034.24</v>
      </c>
      <c r="T94" s="46">
        <v>4000</v>
      </c>
      <c r="U94" s="46">
        <v>178551.14</v>
      </c>
      <c r="V94" s="46">
        <v>63417.87999999999</v>
      </c>
      <c r="W94" s="46">
        <v>72678.83</v>
      </c>
      <c r="X94" s="46">
        <v>207988.66</v>
      </c>
      <c r="Y94" s="46">
        <v>301097.25</v>
      </c>
      <c r="Z94" s="135"/>
      <c r="AA94" s="46">
        <v>241723.1</v>
      </c>
      <c r="AB94" s="46">
        <v>605295.95000000007</v>
      </c>
      <c r="AC94" s="46">
        <v>304936.83</v>
      </c>
      <c r="AD94" s="46">
        <v>45280</v>
      </c>
      <c r="AE94" s="135"/>
      <c r="AF94" s="46">
        <v>-54387.85</v>
      </c>
      <c r="AG94" s="46">
        <v>152787.31</v>
      </c>
      <c r="AH94" s="46">
        <v>94421.59</v>
      </c>
      <c r="AI94" s="46">
        <v>576983.72</v>
      </c>
      <c r="AJ94" s="46">
        <v>304919.62999999995</v>
      </c>
      <c r="AK94" s="46">
        <v>436973.54</v>
      </c>
      <c r="AL94" s="46">
        <v>510.6</v>
      </c>
      <c r="AM94" s="46">
        <v>165205</v>
      </c>
      <c r="AN94" s="46">
        <v>220344.16999999998</v>
      </c>
      <c r="AO94" s="135"/>
      <c r="AP94" s="135"/>
      <c r="AQ94" s="46">
        <v>-3142.8500000000004</v>
      </c>
      <c r="AR94" s="135"/>
      <c r="AS94" s="135"/>
      <c r="AT94" s="135"/>
      <c r="AU94" s="135"/>
    </row>
    <row r="95" spans="2:47" x14ac:dyDescent="0.25">
      <c r="B95" s="47" t="s">
        <v>597</v>
      </c>
      <c r="C95" s="47" t="s">
        <v>596</v>
      </c>
      <c r="D95" s="124">
        <v>22891540.110000011</v>
      </c>
      <c r="E95" s="46">
        <v>91811.760000000009</v>
      </c>
      <c r="F95" s="46">
        <v>546686.57999999996</v>
      </c>
      <c r="G95" s="46">
        <v>273397.87999999995</v>
      </c>
      <c r="H95" s="46">
        <v>203307.89999999997</v>
      </c>
      <c r="I95" s="46">
        <v>17259.169999999998</v>
      </c>
      <c r="J95" s="46">
        <v>345700.45</v>
      </c>
      <c r="K95" s="46">
        <v>321121.75</v>
      </c>
      <c r="L95" s="46">
        <v>1121744.2499999995</v>
      </c>
      <c r="M95" s="46">
        <v>540340.13</v>
      </c>
      <c r="N95" s="46">
        <v>4152.0200000000004</v>
      </c>
      <c r="O95" s="46">
        <v>1004618.61</v>
      </c>
      <c r="P95" s="46">
        <v>12661439.589999992</v>
      </c>
      <c r="Q95" s="46">
        <v>613496.97</v>
      </c>
      <c r="R95" s="46">
        <v>287184.64000000001</v>
      </c>
      <c r="S95" s="46">
        <v>299082.23000000016</v>
      </c>
      <c r="T95" s="135"/>
      <c r="U95" s="46">
        <v>133980.22999999998</v>
      </c>
      <c r="V95" s="46">
        <v>149040.85</v>
      </c>
      <c r="W95" s="46">
        <v>94043.03</v>
      </c>
      <c r="X95" s="46">
        <v>310532.45999999996</v>
      </c>
      <c r="Y95" s="46">
        <v>429721.39</v>
      </c>
      <c r="Z95" s="135"/>
      <c r="AA95" s="46">
        <v>213.53</v>
      </c>
      <c r="AB95" s="46">
        <v>481376.11999999994</v>
      </c>
      <c r="AC95" s="46">
        <v>9998.4900000000016</v>
      </c>
      <c r="AD95" s="46">
        <v>34008</v>
      </c>
      <c r="AE95" s="135"/>
      <c r="AF95" s="46">
        <v>-41756.31</v>
      </c>
      <c r="AG95" s="46">
        <v>159287.18</v>
      </c>
      <c r="AH95" s="46">
        <v>54381.249999999993</v>
      </c>
      <c r="AI95" s="46">
        <v>720898.26</v>
      </c>
      <c r="AJ95" s="46">
        <v>494712.41000000003</v>
      </c>
      <c r="AK95" s="46">
        <v>676606.24</v>
      </c>
      <c r="AL95" s="135"/>
      <c r="AM95" s="46">
        <v>232968</v>
      </c>
      <c r="AN95" s="46">
        <v>618416.75</v>
      </c>
      <c r="AO95" s="135"/>
      <c r="AP95" s="135"/>
      <c r="AQ95" s="46">
        <v>-1331.3099999999981</v>
      </c>
      <c r="AR95" s="135"/>
      <c r="AS95" s="135"/>
      <c r="AT95" s="135"/>
      <c r="AU95" s="46">
        <v>3099.61</v>
      </c>
    </row>
    <row r="96" spans="2:47" x14ac:dyDescent="0.25">
      <c r="B96" s="47" t="s">
        <v>595</v>
      </c>
      <c r="C96" s="47" t="s">
        <v>594</v>
      </c>
      <c r="D96" s="124">
        <v>1124214949.46</v>
      </c>
      <c r="E96" s="46">
        <v>5038714.58</v>
      </c>
      <c r="F96" s="46">
        <v>5097904.3200000012</v>
      </c>
      <c r="G96" s="46">
        <v>7829132.4800000004</v>
      </c>
      <c r="H96" s="46">
        <v>14714289.939999996</v>
      </c>
      <c r="I96" s="46">
        <v>1420381.7000000002</v>
      </c>
      <c r="J96" s="46">
        <v>30062457.969999999</v>
      </c>
      <c r="K96" s="46">
        <v>13208098.59</v>
      </c>
      <c r="L96" s="46">
        <v>63702545.57</v>
      </c>
      <c r="M96" s="46">
        <v>37931936.569999993</v>
      </c>
      <c r="N96" s="46">
        <v>7453811.4999999991</v>
      </c>
      <c r="O96" s="46">
        <v>51244806.120000012</v>
      </c>
      <c r="P96" s="46">
        <v>634403263.44000041</v>
      </c>
      <c r="Q96" s="46">
        <v>7232598.1500000013</v>
      </c>
      <c r="R96" s="135"/>
      <c r="S96" s="46">
        <v>30404555.750000004</v>
      </c>
      <c r="T96" s="46">
        <v>142455.78</v>
      </c>
      <c r="U96" s="46">
        <v>3375455.25</v>
      </c>
      <c r="V96" s="46">
        <v>6476166.1000000006</v>
      </c>
      <c r="W96" s="46">
        <v>1191873.53</v>
      </c>
      <c r="X96" s="46">
        <v>6365064.2400000002</v>
      </c>
      <c r="Y96" s="46">
        <v>10771319.109999999</v>
      </c>
      <c r="Z96" s="46">
        <v>-168977.72</v>
      </c>
      <c r="AA96" s="46">
        <v>1818645.13</v>
      </c>
      <c r="AB96" s="46">
        <v>64245961.609999999</v>
      </c>
      <c r="AC96" s="135"/>
      <c r="AD96" s="135"/>
      <c r="AE96" s="46">
        <v>48784.41</v>
      </c>
      <c r="AF96" s="46">
        <v>-784791.49</v>
      </c>
      <c r="AG96" s="46">
        <v>2506076.2000000002</v>
      </c>
      <c r="AH96" s="46">
        <v>3147284.64</v>
      </c>
      <c r="AI96" s="46">
        <v>31990116.48</v>
      </c>
      <c r="AJ96" s="46">
        <v>20949045.16</v>
      </c>
      <c r="AK96" s="46">
        <v>18481997.48</v>
      </c>
      <c r="AL96" s="46">
        <v>2143196.5999999996</v>
      </c>
      <c r="AM96" s="46">
        <v>5793748.0499999998</v>
      </c>
      <c r="AN96" s="46">
        <v>32078800.489999998</v>
      </c>
      <c r="AO96" s="46">
        <v>-535245.18000000005</v>
      </c>
      <c r="AP96" s="46">
        <v>2218170.21</v>
      </c>
      <c r="AQ96" s="46">
        <v>705016.95</v>
      </c>
      <c r="AR96" s="46">
        <v>109634.77</v>
      </c>
      <c r="AS96" s="46">
        <v>738836.73</v>
      </c>
      <c r="AT96" s="135"/>
      <c r="AU96" s="46">
        <v>661818.25</v>
      </c>
    </row>
    <row r="97" spans="2:47" x14ac:dyDescent="0.25">
      <c r="B97" s="47" t="s">
        <v>593</v>
      </c>
      <c r="C97" s="47" t="s">
        <v>592</v>
      </c>
      <c r="D97" s="124">
        <v>398938485.08999991</v>
      </c>
      <c r="E97" s="46">
        <v>1158158.8800000001</v>
      </c>
      <c r="F97" s="46">
        <v>2745665.96</v>
      </c>
      <c r="G97" s="46">
        <v>3190592.29</v>
      </c>
      <c r="H97" s="46">
        <v>2800249.3000000003</v>
      </c>
      <c r="I97" s="46">
        <v>1581625.4200000002</v>
      </c>
      <c r="J97" s="46">
        <v>7389335.8200000003</v>
      </c>
      <c r="K97" s="46">
        <v>3766324.88</v>
      </c>
      <c r="L97" s="46">
        <v>24643629.080000002</v>
      </c>
      <c r="M97" s="46">
        <v>15434795.589999998</v>
      </c>
      <c r="N97" s="46">
        <v>9953917.5600000005</v>
      </c>
      <c r="O97" s="46">
        <v>17967419.68</v>
      </c>
      <c r="P97" s="46">
        <v>204224046.05999997</v>
      </c>
      <c r="Q97" s="46">
        <v>5759693.21</v>
      </c>
      <c r="R97" s="46">
        <v>144056.97</v>
      </c>
      <c r="S97" s="46">
        <v>12398748.590000004</v>
      </c>
      <c r="T97" s="46">
        <v>5326010.2499999991</v>
      </c>
      <c r="U97" s="46">
        <v>5177442.7600000007</v>
      </c>
      <c r="V97" s="46">
        <v>2573000</v>
      </c>
      <c r="W97" s="46">
        <v>1062809.1400000001</v>
      </c>
      <c r="X97" s="46">
        <v>5558327.4299999997</v>
      </c>
      <c r="Y97" s="46">
        <v>6540628.9100000001</v>
      </c>
      <c r="Z97" s="46">
        <v>-16703.18</v>
      </c>
      <c r="AA97" s="46">
        <v>1883413.17</v>
      </c>
      <c r="AB97" s="46">
        <v>10572902.139999999</v>
      </c>
      <c r="AC97" s="46">
        <v>1964838.5900000003</v>
      </c>
      <c r="AD97" s="46">
        <v>411699.52</v>
      </c>
      <c r="AE97" s="135"/>
      <c r="AF97" s="46">
        <v>-711409.75</v>
      </c>
      <c r="AG97" s="46">
        <v>1286562.1100000001</v>
      </c>
      <c r="AH97" s="46">
        <v>1407949.5</v>
      </c>
      <c r="AI97" s="46">
        <v>10760202.060000002</v>
      </c>
      <c r="AJ97" s="46">
        <v>6938035.5800000001</v>
      </c>
      <c r="AK97" s="46">
        <v>5989958.0499999998</v>
      </c>
      <c r="AL97" s="46">
        <v>471695.17</v>
      </c>
      <c r="AM97" s="46">
        <v>4088192.01</v>
      </c>
      <c r="AN97" s="46">
        <v>7013930.9299999997</v>
      </c>
      <c r="AO97" s="135"/>
      <c r="AP97" s="46">
        <v>578419.72</v>
      </c>
      <c r="AQ97" s="135"/>
      <c r="AR97" s="46">
        <v>81923.78</v>
      </c>
      <c r="AS97" s="46">
        <v>821371.06</v>
      </c>
      <c r="AT97" s="46">
        <v>4274177.01</v>
      </c>
      <c r="AU97" s="46">
        <v>1724849.8399999999</v>
      </c>
    </row>
    <row r="98" spans="2:47" x14ac:dyDescent="0.25">
      <c r="B98" s="47" t="s">
        <v>591</v>
      </c>
      <c r="C98" s="47" t="s">
        <v>590</v>
      </c>
      <c r="D98" s="124">
        <v>74243151.959999949</v>
      </c>
      <c r="E98" s="46">
        <v>175850.21000000002</v>
      </c>
      <c r="F98" s="46">
        <v>752605.44</v>
      </c>
      <c r="G98" s="46">
        <v>1338126.4000000001</v>
      </c>
      <c r="H98" s="46">
        <v>629588</v>
      </c>
      <c r="I98" s="46">
        <v>311696.84999999998</v>
      </c>
      <c r="J98" s="46">
        <v>1932343.3300000003</v>
      </c>
      <c r="K98" s="46">
        <v>772505.95</v>
      </c>
      <c r="L98" s="46">
        <v>4248096.1400000006</v>
      </c>
      <c r="M98" s="46">
        <v>1648662.9299999997</v>
      </c>
      <c r="N98" s="46">
        <v>425267.18</v>
      </c>
      <c r="O98" s="46">
        <v>3126741.2199999997</v>
      </c>
      <c r="P98" s="46">
        <v>40473872.170000024</v>
      </c>
      <c r="Q98" s="46">
        <v>1202828.9099999999</v>
      </c>
      <c r="R98" s="135"/>
      <c r="S98" s="46">
        <v>1490852.2199999997</v>
      </c>
      <c r="T98" s="46">
        <v>368026.6100000001</v>
      </c>
      <c r="U98" s="46">
        <v>650903.82000000018</v>
      </c>
      <c r="V98" s="46">
        <v>415920.89</v>
      </c>
      <c r="W98" s="46">
        <v>128835.72</v>
      </c>
      <c r="X98" s="46">
        <v>1053122.26</v>
      </c>
      <c r="Y98" s="46">
        <v>1537385.5499999998</v>
      </c>
      <c r="Z98" s="46">
        <v>-15651.85</v>
      </c>
      <c r="AA98" s="46">
        <v>362257.77999999997</v>
      </c>
      <c r="AB98" s="46">
        <v>2515467.48</v>
      </c>
      <c r="AC98" s="46">
        <v>497251.86</v>
      </c>
      <c r="AD98" s="46">
        <v>131564.01999999999</v>
      </c>
      <c r="AE98" s="135"/>
      <c r="AF98" s="46">
        <v>-87546.63</v>
      </c>
      <c r="AG98" s="46">
        <v>240766.04</v>
      </c>
      <c r="AH98" s="46">
        <v>495899.38</v>
      </c>
      <c r="AI98" s="46">
        <v>2483108.5</v>
      </c>
      <c r="AJ98" s="46">
        <v>1660457.54</v>
      </c>
      <c r="AK98" s="46">
        <v>1218371.2</v>
      </c>
      <c r="AL98" s="46">
        <v>1817.73</v>
      </c>
      <c r="AM98" s="46">
        <v>650991.98</v>
      </c>
      <c r="AN98" s="46">
        <v>1321865.1099999999</v>
      </c>
      <c r="AO98" s="135"/>
      <c r="AP98" s="135"/>
      <c r="AQ98" s="46">
        <v>83300.01999999999</v>
      </c>
      <c r="AR98" s="135"/>
      <c r="AS98" s="135"/>
      <c r="AT98" s="135"/>
      <c r="AU98" s="135"/>
    </row>
    <row r="99" spans="2:47" x14ac:dyDescent="0.25">
      <c r="B99" s="47" t="s">
        <v>589</v>
      </c>
      <c r="C99" s="47" t="s">
        <v>588</v>
      </c>
      <c r="D99" s="124">
        <v>69954645.829999954</v>
      </c>
      <c r="E99" s="46">
        <v>255278.71000000002</v>
      </c>
      <c r="F99" s="46">
        <v>692050.49</v>
      </c>
      <c r="G99" s="46">
        <v>884656.28</v>
      </c>
      <c r="H99" s="46">
        <v>774555.24</v>
      </c>
      <c r="I99" s="46">
        <v>179104.93</v>
      </c>
      <c r="J99" s="46">
        <v>1870219.88</v>
      </c>
      <c r="K99" s="46">
        <v>711398.24</v>
      </c>
      <c r="L99" s="46">
        <v>3889604.99</v>
      </c>
      <c r="M99" s="46">
        <v>1900389.38</v>
      </c>
      <c r="N99" s="46">
        <v>1258951.9400000004</v>
      </c>
      <c r="O99" s="46">
        <v>3920295.1699999995</v>
      </c>
      <c r="P99" s="46">
        <v>38376413.82</v>
      </c>
      <c r="Q99" s="46">
        <v>1470921.9100000001</v>
      </c>
      <c r="R99" s="135"/>
      <c r="S99" s="46">
        <v>1985435.8699999999</v>
      </c>
      <c r="T99" s="46">
        <v>137812.53</v>
      </c>
      <c r="U99" s="46">
        <v>573373.76</v>
      </c>
      <c r="V99" s="46">
        <v>469781.07</v>
      </c>
      <c r="W99" s="135"/>
      <c r="X99" s="46">
        <v>89111.83</v>
      </c>
      <c r="Y99" s="46">
        <v>1959175.11</v>
      </c>
      <c r="Z99" s="46">
        <v>-8668.2000000000007</v>
      </c>
      <c r="AA99" s="46">
        <v>475196.09</v>
      </c>
      <c r="AB99" s="46">
        <v>1692635.33</v>
      </c>
      <c r="AC99" s="46">
        <v>196404.03999999998</v>
      </c>
      <c r="AD99" s="46">
        <v>104691.02</v>
      </c>
      <c r="AE99" s="135"/>
      <c r="AF99" s="46">
        <v>-138925.34</v>
      </c>
      <c r="AG99" s="46">
        <v>34436.51</v>
      </c>
      <c r="AH99" s="46">
        <v>44909.040000000008</v>
      </c>
      <c r="AI99" s="46">
        <v>2595850.2799999998</v>
      </c>
      <c r="AJ99" s="46">
        <v>268753.31</v>
      </c>
      <c r="AK99" s="46">
        <v>1402099.37</v>
      </c>
      <c r="AL99" s="46">
        <v>147204.69</v>
      </c>
      <c r="AM99" s="46">
        <v>732273.74</v>
      </c>
      <c r="AN99" s="46">
        <v>181537.37</v>
      </c>
      <c r="AO99" s="46">
        <v>3668.82</v>
      </c>
      <c r="AP99" s="135"/>
      <c r="AQ99" s="46">
        <v>95411.59</v>
      </c>
      <c r="AR99" s="46">
        <v>34102.26</v>
      </c>
      <c r="AS99" s="46">
        <v>410624.75</v>
      </c>
      <c r="AT99" s="135"/>
      <c r="AU99" s="46">
        <v>283910.01</v>
      </c>
    </row>
    <row r="100" spans="2:47" x14ac:dyDescent="0.25">
      <c r="B100" s="47" t="s">
        <v>587</v>
      </c>
      <c r="C100" s="47" t="s">
        <v>586</v>
      </c>
      <c r="D100" s="124">
        <v>375161243.20999998</v>
      </c>
      <c r="E100" s="46">
        <v>553335.91999999993</v>
      </c>
      <c r="F100" s="46">
        <v>1813620.26</v>
      </c>
      <c r="G100" s="46">
        <v>2843549.2499999995</v>
      </c>
      <c r="H100" s="46">
        <v>5812670.7800000003</v>
      </c>
      <c r="I100" s="46">
        <v>1278107.4099999999</v>
      </c>
      <c r="J100" s="46">
        <v>13908178.819999998</v>
      </c>
      <c r="K100" s="46">
        <v>3019937.33</v>
      </c>
      <c r="L100" s="46">
        <v>22924582.559999995</v>
      </c>
      <c r="M100" s="46">
        <v>10874988.49</v>
      </c>
      <c r="N100" s="46">
        <v>4424475.32</v>
      </c>
      <c r="O100" s="46">
        <v>17095680.119999997</v>
      </c>
      <c r="P100" s="46">
        <v>206844999.01999998</v>
      </c>
      <c r="Q100" s="46">
        <v>3403819.6999999997</v>
      </c>
      <c r="R100" s="46">
        <v>7239.49</v>
      </c>
      <c r="S100" s="46">
        <v>8864988.7699999996</v>
      </c>
      <c r="T100" s="46">
        <v>5238322.2000000011</v>
      </c>
      <c r="U100" s="46">
        <v>1981514.36</v>
      </c>
      <c r="V100" s="46">
        <v>5169671.13</v>
      </c>
      <c r="W100" s="46">
        <v>775598.48</v>
      </c>
      <c r="X100" s="46">
        <v>3942991.83</v>
      </c>
      <c r="Y100" s="46">
        <v>4727584.6099999985</v>
      </c>
      <c r="Z100" s="46">
        <v>-67984.87</v>
      </c>
      <c r="AA100" s="46">
        <v>1355464.44</v>
      </c>
      <c r="AB100" s="46">
        <v>8057923.6800000006</v>
      </c>
      <c r="AC100" s="46">
        <v>976649.40999999992</v>
      </c>
      <c r="AD100" s="46">
        <v>300811.77</v>
      </c>
      <c r="AE100" s="135"/>
      <c r="AF100" s="46">
        <v>-1232192.6299999999</v>
      </c>
      <c r="AG100" s="46">
        <v>738040.20000000007</v>
      </c>
      <c r="AH100" s="46">
        <v>1668365.45</v>
      </c>
      <c r="AI100" s="46">
        <v>10073453.289999999</v>
      </c>
      <c r="AJ100" s="46">
        <v>5943141.5099999998</v>
      </c>
      <c r="AK100" s="46">
        <v>6513678.0699999994</v>
      </c>
      <c r="AL100" s="46">
        <v>1437850.7</v>
      </c>
      <c r="AM100" s="46">
        <v>3649567</v>
      </c>
      <c r="AN100" s="46">
        <v>9036331.6500000022</v>
      </c>
      <c r="AO100" s="135"/>
      <c r="AP100" s="46">
        <v>419588.15</v>
      </c>
      <c r="AQ100" s="46">
        <v>175884.56</v>
      </c>
      <c r="AR100" s="46">
        <v>46681.31</v>
      </c>
      <c r="AS100" s="46">
        <v>426853.48</v>
      </c>
      <c r="AT100" s="46">
        <v>-473434.79</v>
      </c>
      <c r="AU100" s="46">
        <v>608714.9800000001</v>
      </c>
    </row>
    <row r="101" spans="2:47" x14ac:dyDescent="0.25">
      <c r="B101" s="47" t="s">
        <v>585</v>
      </c>
      <c r="C101" s="47" t="s">
        <v>584</v>
      </c>
      <c r="D101" s="124">
        <v>27328725.909999993</v>
      </c>
      <c r="E101" s="46">
        <v>155653.54</v>
      </c>
      <c r="F101" s="46">
        <v>402590.3</v>
      </c>
      <c r="G101" s="46">
        <v>489246.07</v>
      </c>
      <c r="H101" s="46">
        <v>228654.63999999998</v>
      </c>
      <c r="I101" s="46">
        <v>28431.86</v>
      </c>
      <c r="J101" s="46">
        <v>860634.67000000016</v>
      </c>
      <c r="K101" s="46">
        <v>365661.95</v>
      </c>
      <c r="L101" s="46">
        <v>1692722.3400000003</v>
      </c>
      <c r="M101" s="46">
        <v>793905.78000000014</v>
      </c>
      <c r="N101" s="46">
        <v>141281.22</v>
      </c>
      <c r="O101" s="46">
        <v>1334038.06</v>
      </c>
      <c r="P101" s="46">
        <v>13701708.449999999</v>
      </c>
      <c r="Q101" s="46">
        <v>356761.49000000005</v>
      </c>
      <c r="R101" s="135"/>
      <c r="S101" s="46">
        <v>133139.89000000001</v>
      </c>
      <c r="T101" s="46">
        <v>367209.8</v>
      </c>
      <c r="U101" s="46">
        <v>67371.39</v>
      </c>
      <c r="V101" s="46">
        <v>170951.99000000002</v>
      </c>
      <c r="W101" s="46">
        <v>154846.43</v>
      </c>
      <c r="X101" s="46">
        <v>234134.48</v>
      </c>
      <c r="Y101" s="46">
        <v>596358.12999999989</v>
      </c>
      <c r="Z101" s="46">
        <v>-6407.93</v>
      </c>
      <c r="AA101" s="135"/>
      <c r="AB101" s="46">
        <v>1274721.1299999999</v>
      </c>
      <c r="AC101" s="135"/>
      <c r="AD101" s="135"/>
      <c r="AE101" s="135"/>
      <c r="AF101" s="46">
        <v>-1696.47</v>
      </c>
      <c r="AG101" s="46">
        <v>277763.74</v>
      </c>
      <c r="AH101" s="46">
        <v>327775.13</v>
      </c>
      <c r="AI101" s="46">
        <v>809611.10000000009</v>
      </c>
      <c r="AJ101" s="46">
        <v>827177.9</v>
      </c>
      <c r="AK101" s="46">
        <v>525233.02</v>
      </c>
      <c r="AL101" s="135"/>
      <c r="AM101" s="46">
        <v>298303</v>
      </c>
      <c r="AN101" s="46">
        <v>718285.51</v>
      </c>
      <c r="AO101" s="135"/>
      <c r="AP101" s="135"/>
      <c r="AQ101" s="46">
        <v>2657.3</v>
      </c>
      <c r="AR101" s="135"/>
      <c r="AS101" s="135"/>
      <c r="AT101" s="135"/>
      <c r="AU101" s="135"/>
    </row>
    <row r="102" spans="2:47" x14ac:dyDescent="0.25">
      <c r="B102" s="47" t="s">
        <v>583</v>
      </c>
      <c r="C102" s="47" t="s">
        <v>582</v>
      </c>
      <c r="D102" s="124">
        <v>299388323.14999944</v>
      </c>
      <c r="E102" s="46">
        <v>801064.75999999989</v>
      </c>
      <c r="F102" s="46">
        <v>662322.35000000009</v>
      </c>
      <c r="G102" s="46">
        <v>3377628.3200000003</v>
      </c>
      <c r="H102" s="46">
        <v>3719941.79</v>
      </c>
      <c r="I102" s="46">
        <v>523039.45</v>
      </c>
      <c r="J102" s="46">
        <v>7619155.9000000004</v>
      </c>
      <c r="K102" s="46">
        <v>4108484.8</v>
      </c>
      <c r="L102" s="46">
        <v>17241751.25</v>
      </c>
      <c r="M102" s="46">
        <v>7068455.29</v>
      </c>
      <c r="N102" s="46">
        <v>5315182.7700000005</v>
      </c>
      <c r="O102" s="46">
        <v>17450680.66</v>
      </c>
      <c r="P102" s="46">
        <v>155065489.93000004</v>
      </c>
      <c r="Q102" s="46">
        <v>3196035.2099999995</v>
      </c>
      <c r="R102" s="46">
        <v>1415500.37</v>
      </c>
      <c r="S102" s="46">
        <v>19573698.75</v>
      </c>
      <c r="T102" s="46">
        <v>340800.17000000004</v>
      </c>
      <c r="U102" s="46">
        <v>1784308.5299999991</v>
      </c>
      <c r="V102" s="46">
        <v>2034156.0699999998</v>
      </c>
      <c r="W102" s="46">
        <v>712851.3600000001</v>
      </c>
      <c r="X102" s="46">
        <v>3175842.0300000003</v>
      </c>
      <c r="Y102" s="46">
        <v>3772774.5999999996</v>
      </c>
      <c r="Z102" s="46">
        <v>-17729.22</v>
      </c>
      <c r="AA102" s="46">
        <v>1950155.11</v>
      </c>
      <c r="AB102" s="46">
        <v>10330493.689999999</v>
      </c>
      <c r="AC102" s="46">
        <v>918444.36</v>
      </c>
      <c r="AD102" s="46">
        <v>131331.16</v>
      </c>
      <c r="AE102" s="135"/>
      <c r="AF102" s="46">
        <v>-384766.78</v>
      </c>
      <c r="AG102" s="46">
        <v>610554.08000000007</v>
      </c>
      <c r="AH102" s="46">
        <v>1341597.27</v>
      </c>
      <c r="AI102" s="46">
        <v>7812763.7299999986</v>
      </c>
      <c r="AJ102" s="46">
        <v>4354284.1199999992</v>
      </c>
      <c r="AK102" s="46">
        <v>5386585.9199999999</v>
      </c>
      <c r="AL102" s="46">
        <v>1357815.41</v>
      </c>
      <c r="AM102" s="46">
        <v>2423673.6800000002</v>
      </c>
      <c r="AN102" s="46">
        <v>2529614.42</v>
      </c>
      <c r="AO102" s="46">
        <v>300410.87999999995</v>
      </c>
      <c r="AP102" s="46">
        <v>12638.699999999999</v>
      </c>
      <c r="AQ102" s="46">
        <v>164947.37</v>
      </c>
      <c r="AR102" s="46">
        <v>20365.22</v>
      </c>
      <c r="AS102" s="46">
        <v>301121.31</v>
      </c>
      <c r="AT102" s="46">
        <v>5997.44</v>
      </c>
      <c r="AU102" s="46">
        <v>878860.92</v>
      </c>
    </row>
    <row r="103" spans="2:47" x14ac:dyDescent="0.25">
      <c r="B103" s="47" t="s">
        <v>581</v>
      </c>
      <c r="C103" s="47" t="s">
        <v>580</v>
      </c>
      <c r="D103" s="124">
        <v>2734707.100000001</v>
      </c>
      <c r="E103" s="46">
        <v>18527.809999999998</v>
      </c>
      <c r="F103" s="46">
        <v>202793.93</v>
      </c>
      <c r="G103" s="46">
        <v>150330.41</v>
      </c>
      <c r="H103" s="135"/>
      <c r="I103" s="135"/>
      <c r="J103" s="135"/>
      <c r="K103" s="46">
        <v>2737.81</v>
      </c>
      <c r="L103" s="135"/>
      <c r="M103" s="46">
        <v>170463.62</v>
      </c>
      <c r="N103" s="46">
        <v>82589.03</v>
      </c>
      <c r="O103" s="46">
        <v>101846.05</v>
      </c>
      <c r="P103" s="46">
        <v>1560970.59</v>
      </c>
      <c r="Q103" s="46">
        <v>15194.17</v>
      </c>
      <c r="R103" s="46">
        <v>5172.4799999999996</v>
      </c>
      <c r="S103" s="46">
        <v>1178.5</v>
      </c>
      <c r="T103" s="135"/>
      <c r="U103" s="135"/>
      <c r="V103" s="46">
        <v>18024.79</v>
      </c>
      <c r="W103" s="135"/>
      <c r="X103" s="46">
        <v>25433.27</v>
      </c>
      <c r="Y103" s="46">
        <v>62949.950000000004</v>
      </c>
      <c r="Z103" s="135"/>
      <c r="AA103" s="135"/>
      <c r="AB103" s="46">
        <v>52578.09</v>
      </c>
      <c r="AC103" s="46">
        <v>558.77</v>
      </c>
      <c r="AD103" s="135"/>
      <c r="AE103" s="135"/>
      <c r="AF103" s="46">
        <v>-18699.919999999998</v>
      </c>
      <c r="AG103" s="135"/>
      <c r="AH103" s="46">
        <v>5422.09</v>
      </c>
      <c r="AI103" s="46">
        <v>80382.720000000001</v>
      </c>
      <c r="AJ103" s="46">
        <v>24909.260000000002</v>
      </c>
      <c r="AK103" s="46">
        <v>53870.71</v>
      </c>
      <c r="AL103" s="46">
        <v>10959.33</v>
      </c>
      <c r="AM103" s="46">
        <v>32777</v>
      </c>
      <c r="AN103" s="135"/>
      <c r="AO103" s="135"/>
      <c r="AP103" s="135"/>
      <c r="AQ103" s="135"/>
      <c r="AR103" s="135"/>
      <c r="AS103" s="135"/>
      <c r="AT103" s="135"/>
      <c r="AU103" s="46">
        <v>73736.639999999999</v>
      </c>
    </row>
    <row r="104" spans="2:47" x14ac:dyDescent="0.25">
      <c r="B104" s="47" t="s">
        <v>579</v>
      </c>
      <c r="C104" s="47" t="s">
        <v>578</v>
      </c>
      <c r="D104" s="124">
        <v>388062700.14000005</v>
      </c>
      <c r="E104" s="46">
        <v>558071.32000000007</v>
      </c>
      <c r="F104" s="46">
        <v>2184148.58</v>
      </c>
      <c r="G104" s="46">
        <v>3969018.94</v>
      </c>
      <c r="H104" s="46">
        <v>2835064.2600000002</v>
      </c>
      <c r="I104" s="46">
        <v>554436.49</v>
      </c>
      <c r="J104" s="46">
        <v>14380907.790000001</v>
      </c>
      <c r="K104" s="46">
        <v>3491809.5900000003</v>
      </c>
      <c r="L104" s="46">
        <v>20132539.370000001</v>
      </c>
      <c r="M104" s="46">
        <v>18815986.120000001</v>
      </c>
      <c r="N104" s="46">
        <v>3912363.0900000008</v>
      </c>
      <c r="O104" s="46">
        <v>17611325.840000004</v>
      </c>
      <c r="P104" s="46">
        <v>212872217.14999998</v>
      </c>
      <c r="Q104" s="46">
        <v>5814004.3300000001</v>
      </c>
      <c r="R104" s="46">
        <v>158984.57</v>
      </c>
      <c r="S104" s="46">
        <v>14608262.92</v>
      </c>
      <c r="T104" s="46">
        <v>2832338.4299999997</v>
      </c>
      <c r="U104" s="46">
        <v>8645164.6700000018</v>
      </c>
      <c r="V104" s="46">
        <v>2121738.0100000002</v>
      </c>
      <c r="W104" s="46">
        <v>756850.05</v>
      </c>
      <c r="X104" s="46">
        <v>2650015.8099999996</v>
      </c>
      <c r="Y104" s="46">
        <v>3255243.53</v>
      </c>
      <c r="Z104" s="135"/>
      <c r="AA104" s="46">
        <v>1267817.8699999999</v>
      </c>
      <c r="AB104" s="46">
        <v>8513008.2300000004</v>
      </c>
      <c r="AC104" s="46">
        <v>1003423.93</v>
      </c>
      <c r="AD104" s="46">
        <v>21896.71</v>
      </c>
      <c r="AE104" s="135"/>
      <c r="AF104" s="46">
        <v>-727969.08</v>
      </c>
      <c r="AG104" s="46">
        <v>815052.23</v>
      </c>
      <c r="AH104" s="46">
        <v>1689769.9899999998</v>
      </c>
      <c r="AI104" s="46">
        <v>10654945.149999999</v>
      </c>
      <c r="AJ104" s="46">
        <v>3396075.9199999995</v>
      </c>
      <c r="AK104" s="46">
        <v>6863607.3900000006</v>
      </c>
      <c r="AL104" s="46">
        <v>833135.37</v>
      </c>
      <c r="AM104" s="46">
        <v>2241319.91</v>
      </c>
      <c r="AN104" s="46">
        <v>6362950.8100000005</v>
      </c>
      <c r="AO104" s="46">
        <v>30351.110000000041</v>
      </c>
      <c r="AP104" s="46">
        <v>1049423.6400000001</v>
      </c>
      <c r="AQ104" s="46">
        <v>63120.959999999999</v>
      </c>
      <c r="AR104" s="46">
        <v>22864.36</v>
      </c>
      <c r="AS104" s="46">
        <v>568651.14</v>
      </c>
      <c r="AT104" s="46">
        <v>-251837.23</v>
      </c>
      <c r="AU104" s="46">
        <v>1484600.87</v>
      </c>
    </row>
    <row r="105" spans="2:47" x14ac:dyDescent="0.25">
      <c r="B105" s="47" t="s">
        <v>577</v>
      </c>
      <c r="C105" s="47" t="s">
        <v>576</v>
      </c>
      <c r="D105" s="124">
        <v>62868168.509999998</v>
      </c>
      <c r="E105" s="46">
        <v>477651.71</v>
      </c>
      <c r="F105" s="46">
        <v>772888.45000000007</v>
      </c>
      <c r="G105" s="46">
        <v>826671.16</v>
      </c>
      <c r="H105" s="46">
        <v>645967.68999999983</v>
      </c>
      <c r="I105" s="46">
        <v>185379.43</v>
      </c>
      <c r="J105" s="46">
        <v>1153160.73</v>
      </c>
      <c r="K105" s="46">
        <v>827965.8</v>
      </c>
      <c r="L105" s="46">
        <v>2888996.5200000005</v>
      </c>
      <c r="M105" s="46">
        <v>3291922.2600000002</v>
      </c>
      <c r="N105" s="46">
        <v>667930.94000000006</v>
      </c>
      <c r="O105" s="46">
        <v>3750759.6399999997</v>
      </c>
      <c r="P105" s="46">
        <v>33644128.180000007</v>
      </c>
      <c r="Q105" s="46">
        <v>1051361.8500000001</v>
      </c>
      <c r="R105" s="46">
        <v>75827.47</v>
      </c>
      <c r="S105" s="46">
        <v>1393032.0100000005</v>
      </c>
      <c r="T105" s="46">
        <v>296776.40999999997</v>
      </c>
      <c r="U105" s="46">
        <v>153415.64000000001</v>
      </c>
      <c r="V105" s="46">
        <v>414346.97</v>
      </c>
      <c r="W105" s="46">
        <v>12091.16</v>
      </c>
      <c r="X105" s="46">
        <v>63228.37</v>
      </c>
      <c r="Y105" s="46">
        <v>1927145.05</v>
      </c>
      <c r="Z105" s="46">
        <v>-45640.51</v>
      </c>
      <c r="AA105" s="46">
        <v>183828.41</v>
      </c>
      <c r="AB105" s="46">
        <v>1168292.74</v>
      </c>
      <c r="AC105" s="46">
        <v>169625.99</v>
      </c>
      <c r="AD105" s="135"/>
      <c r="AE105" s="135"/>
      <c r="AF105" s="46">
        <v>-131663.76999999999</v>
      </c>
      <c r="AG105" s="46">
        <v>205068.81999999998</v>
      </c>
      <c r="AH105" s="46">
        <v>264404.68</v>
      </c>
      <c r="AI105" s="46">
        <v>1831614</v>
      </c>
      <c r="AJ105" s="46">
        <v>1753771.4000000001</v>
      </c>
      <c r="AK105" s="46">
        <v>1096077.2499999998</v>
      </c>
      <c r="AL105" s="46">
        <v>335352.52</v>
      </c>
      <c r="AM105" s="46">
        <v>571065</v>
      </c>
      <c r="AN105" s="46">
        <v>650399.30000000005</v>
      </c>
      <c r="AO105" s="135"/>
      <c r="AP105" s="46">
        <v>62968.090000000004</v>
      </c>
      <c r="AQ105" s="46">
        <v>46446.400000000001</v>
      </c>
      <c r="AR105" s="135"/>
      <c r="AS105" s="135"/>
      <c r="AT105" s="135"/>
      <c r="AU105" s="46">
        <v>185910.75</v>
      </c>
    </row>
    <row r="106" spans="2:47" x14ac:dyDescent="0.25">
      <c r="B106" s="47" t="s">
        <v>575</v>
      </c>
      <c r="C106" s="47" t="s">
        <v>574</v>
      </c>
      <c r="D106" s="124">
        <v>52972914.73999995</v>
      </c>
      <c r="E106" s="46">
        <v>276322.43</v>
      </c>
      <c r="F106" s="46">
        <v>522685.83</v>
      </c>
      <c r="G106" s="46">
        <v>791670.81</v>
      </c>
      <c r="H106" s="46">
        <v>613145.73</v>
      </c>
      <c r="I106" s="46">
        <v>247281.05</v>
      </c>
      <c r="J106" s="46">
        <v>1587353.98</v>
      </c>
      <c r="K106" s="46">
        <v>812398.44</v>
      </c>
      <c r="L106" s="46">
        <v>3354027.54</v>
      </c>
      <c r="M106" s="46">
        <v>1539510.5899999999</v>
      </c>
      <c r="N106" s="46">
        <v>180347.96000000002</v>
      </c>
      <c r="O106" s="46">
        <v>1599402.5799999996</v>
      </c>
      <c r="P106" s="46">
        <v>28106692.420000006</v>
      </c>
      <c r="Q106" s="46">
        <v>731509.53</v>
      </c>
      <c r="R106" s="135"/>
      <c r="S106" s="46">
        <v>2864051.71</v>
      </c>
      <c r="T106" s="135"/>
      <c r="U106" s="46">
        <v>16245.13</v>
      </c>
      <c r="V106" s="46">
        <v>333173.77999999997</v>
      </c>
      <c r="W106" s="46">
        <v>187443.17</v>
      </c>
      <c r="X106" s="46">
        <v>596148.97</v>
      </c>
      <c r="Y106" s="46">
        <v>647860.63</v>
      </c>
      <c r="Z106" s="135"/>
      <c r="AA106" s="46">
        <v>410841.33999999997</v>
      </c>
      <c r="AB106" s="46">
        <v>1913526.37</v>
      </c>
      <c r="AC106" s="46">
        <v>328969.94</v>
      </c>
      <c r="AD106" s="46">
        <v>88815</v>
      </c>
      <c r="AE106" s="135"/>
      <c r="AF106" s="135"/>
      <c r="AG106" s="46">
        <v>250539.51</v>
      </c>
      <c r="AH106" s="46">
        <v>319008.41000000003</v>
      </c>
      <c r="AI106" s="46">
        <v>1260413.81</v>
      </c>
      <c r="AJ106" s="46">
        <v>874443.24999999988</v>
      </c>
      <c r="AK106" s="46">
        <v>1151760.74</v>
      </c>
      <c r="AL106" s="46">
        <v>34684.550000000003</v>
      </c>
      <c r="AM106" s="46">
        <v>492858</v>
      </c>
      <c r="AN106" s="46">
        <v>414780.32999999996</v>
      </c>
      <c r="AO106" s="135"/>
      <c r="AP106" s="135"/>
      <c r="AQ106" s="135"/>
      <c r="AR106" s="135"/>
      <c r="AS106" s="135"/>
      <c r="AT106" s="135"/>
      <c r="AU106" s="46">
        <v>425001.21</v>
      </c>
    </row>
    <row r="107" spans="2:47" x14ac:dyDescent="0.25">
      <c r="B107" s="47" t="s">
        <v>573</v>
      </c>
      <c r="C107" s="47" t="s">
        <v>572</v>
      </c>
      <c r="D107" s="124">
        <v>339088976.44000018</v>
      </c>
      <c r="E107" s="46">
        <v>148824.03</v>
      </c>
      <c r="F107" s="46">
        <v>652563.51</v>
      </c>
      <c r="G107" s="46">
        <v>3309484.66</v>
      </c>
      <c r="H107" s="46">
        <v>2933676.35</v>
      </c>
      <c r="I107" s="46">
        <v>497416.77</v>
      </c>
      <c r="J107" s="46">
        <v>7787557.5000000019</v>
      </c>
      <c r="K107" s="46">
        <v>4085182.82</v>
      </c>
      <c r="L107" s="46">
        <v>21435119.130000003</v>
      </c>
      <c r="M107" s="46">
        <v>7902202.7200000007</v>
      </c>
      <c r="N107" s="46">
        <v>3117271.98</v>
      </c>
      <c r="O107" s="46">
        <v>15891337.25</v>
      </c>
      <c r="P107" s="46">
        <v>173480894.79999992</v>
      </c>
      <c r="Q107" s="46">
        <v>7210836.7400000002</v>
      </c>
      <c r="R107" s="46">
        <v>1534634.44</v>
      </c>
      <c r="S107" s="46">
        <v>26322255.689999994</v>
      </c>
      <c r="T107" s="46">
        <v>351265.24999999994</v>
      </c>
      <c r="U107" s="46">
        <v>2160372.8299999996</v>
      </c>
      <c r="V107" s="46">
        <v>1534940.28</v>
      </c>
      <c r="W107" s="46">
        <v>1015767.4199999999</v>
      </c>
      <c r="X107" s="46">
        <v>5181657.5199999996</v>
      </c>
      <c r="Y107" s="46">
        <v>5532553.8600000003</v>
      </c>
      <c r="Z107" s="46">
        <v>-16832.919999999998</v>
      </c>
      <c r="AA107" s="46">
        <v>1814282.04</v>
      </c>
      <c r="AB107" s="46">
        <v>8800462.4000000004</v>
      </c>
      <c r="AC107" s="46">
        <v>1147959.19</v>
      </c>
      <c r="AD107" s="46">
        <v>273914</v>
      </c>
      <c r="AE107" s="135"/>
      <c r="AF107" s="46">
        <v>-1565414.17</v>
      </c>
      <c r="AG107" s="46">
        <v>1624398.74</v>
      </c>
      <c r="AH107" s="46">
        <v>1351298.5699999998</v>
      </c>
      <c r="AI107" s="46">
        <v>9898969.6699999999</v>
      </c>
      <c r="AJ107" s="46">
        <v>6566361.7699999996</v>
      </c>
      <c r="AK107" s="46">
        <v>5329404.91</v>
      </c>
      <c r="AL107" s="46">
        <v>1659190.9300000002</v>
      </c>
      <c r="AM107" s="46">
        <v>2365228.29</v>
      </c>
      <c r="AN107" s="46">
        <v>5834969.4100000001</v>
      </c>
      <c r="AO107" s="46">
        <v>52335.119999999995</v>
      </c>
      <c r="AP107" s="46">
        <v>603372.43999999994</v>
      </c>
      <c r="AQ107" s="46">
        <v>34730.47</v>
      </c>
      <c r="AR107" s="135"/>
      <c r="AS107" s="135"/>
      <c r="AT107" s="135"/>
      <c r="AU107" s="46">
        <v>1228530.03</v>
      </c>
    </row>
    <row r="108" spans="2:47" x14ac:dyDescent="0.25">
      <c r="B108" s="47" t="s">
        <v>571</v>
      </c>
      <c r="C108" s="47" t="s">
        <v>570</v>
      </c>
      <c r="D108" s="124">
        <v>156552450.41999987</v>
      </c>
      <c r="E108" s="46">
        <v>98043.99</v>
      </c>
      <c r="F108" s="46">
        <v>1432415.7699999998</v>
      </c>
      <c r="G108" s="46">
        <v>2389937.04</v>
      </c>
      <c r="H108" s="46">
        <v>1605959.9100000001</v>
      </c>
      <c r="I108" s="46">
        <v>112549.52</v>
      </c>
      <c r="J108" s="46">
        <v>3079413.49</v>
      </c>
      <c r="K108" s="46">
        <v>1509723.9099999997</v>
      </c>
      <c r="L108" s="46">
        <v>8340614.6600000001</v>
      </c>
      <c r="M108" s="46">
        <v>3871906.2400000007</v>
      </c>
      <c r="N108" s="46">
        <v>445518.91</v>
      </c>
      <c r="O108" s="46">
        <v>6576610.8700000001</v>
      </c>
      <c r="P108" s="46">
        <v>94998909.889999971</v>
      </c>
      <c r="Q108" s="46">
        <v>1501628.7100000004</v>
      </c>
      <c r="R108" s="46">
        <v>50820.24</v>
      </c>
      <c r="S108" s="46">
        <v>2689148.8899999997</v>
      </c>
      <c r="T108" s="46">
        <v>137515.31</v>
      </c>
      <c r="U108" s="46">
        <v>2102829.58</v>
      </c>
      <c r="V108" s="46">
        <v>997594.13</v>
      </c>
      <c r="W108" s="46">
        <v>264214.56999999995</v>
      </c>
      <c r="X108" s="46">
        <v>720088.23</v>
      </c>
      <c r="Y108" s="46">
        <v>1276996.94</v>
      </c>
      <c r="Z108" s="135"/>
      <c r="AA108" s="46">
        <v>581299.21000000008</v>
      </c>
      <c r="AB108" s="46">
        <v>4835589.1399999997</v>
      </c>
      <c r="AC108" s="46">
        <v>657085.42000000004</v>
      </c>
      <c r="AD108" s="46">
        <v>243738</v>
      </c>
      <c r="AE108" s="135"/>
      <c r="AF108" s="46">
        <v>-105262.53</v>
      </c>
      <c r="AG108" s="46">
        <v>486679.47000000003</v>
      </c>
      <c r="AH108" s="46">
        <v>256737.41</v>
      </c>
      <c r="AI108" s="46">
        <v>5174503.29</v>
      </c>
      <c r="AJ108" s="46">
        <v>1813302.4</v>
      </c>
      <c r="AK108" s="46">
        <v>2298967.77</v>
      </c>
      <c r="AL108" s="46">
        <v>222945.34000000003</v>
      </c>
      <c r="AM108" s="46">
        <v>1307800</v>
      </c>
      <c r="AN108" s="46">
        <v>2534804.5</v>
      </c>
      <c r="AO108" s="46">
        <v>153999.89000000001</v>
      </c>
      <c r="AP108" s="135"/>
      <c r="AQ108" s="46">
        <v>306411.46999999997</v>
      </c>
      <c r="AR108" s="135"/>
      <c r="AS108" s="135"/>
      <c r="AT108" s="135"/>
      <c r="AU108" s="46">
        <v>1581408.84</v>
      </c>
    </row>
    <row r="109" spans="2:47" x14ac:dyDescent="0.25">
      <c r="B109" s="47" t="s">
        <v>569</v>
      </c>
      <c r="C109" s="47" t="s">
        <v>568</v>
      </c>
      <c r="D109" s="124">
        <v>123490023.99000008</v>
      </c>
      <c r="E109" s="46">
        <v>515419.52999999997</v>
      </c>
      <c r="F109" s="46">
        <v>1143732.73</v>
      </c>
      <c r="G109" s="46">
        <v>1257628.56</v>
      </c>
      <c r="H109" s="46">
        <v>879422.43</v>
      </c>
      <c r="I109" s="46">
        <v>529749.1</v>
      </c>
      <c r="J109" s="46">
        <v>2083227.4600000002</v>
      </c>
      <c r="K109" s="46">
        <v>945950.2699999999</v>
      </c>
      <c r="L109" s="46">
        <v>7179711.8900000006</v>
      </c>
      <c r="M109" s="46">
        <v>3537103.8400000003</v>
      </c>
      <c r="N109" s="46">
        <v>222460.81</v>
      </c>
      <c r="O109" s="46">
        <v>5084539.8299999991</v>
      </c>
      <c r="P109" s="46">
        <v>70194629.340000033</v>
      </c>
      <c r="Q109" s="46">
        <v>1534101.59</v>
      </c>
      <c r="R109" s="46">
        <v>21403.83</v>
      </c>
      <c r="S109" s="46">
        <v>3168380.7500000005</v>
      </c>
      <c r="T109" s="46">
        <v>774032.94</v>
      </c>
      <c r="U109" s="46">
        <v>1967042.4900000002</v>
      </c>
      <c r="V109" s="46">
        <v>1109823.1599999999</v>
      </c>
      <c r="W109" s="46">
        <v>41407.83</v>
      </c>
      <c r="X109" s="46">
        <v>968259.49</v>
      </c>
      <c r="Y109" s="46">
        <v>1645698.8199999998</v>
      </c>
      <c r="Z109" s="46">
        <v>-9661.5499999999993</v>
      </c>
      <c r="AA109" s="46">
        <v>555818.23</v>
      </c>
      <c r="AB109" s="46">
        <v>4365344.1899999995</v>
      </c>
      <c r="AC109" s="46">
        <v>512824.44</v>
      </c>
      <c r="AD109" s="46">
        <v>11389.31</v>
      </c>
      <c r="AE109" s="135"/>
      <c r="AF109" s="46">
        <v>-407895.03999999998</v>
      </c>
      <c r="AG109" s="46">
        <v>335846.67</v>
      </c>
      <c r="AH109" s="46">
        <v>723945.94</v>
      </c>
      <c r="AI109" s="46">
        <v>2782958.9000000004</v>
      </c>
      <c r="AJ109" s="46">
        <v>3377904.7600000002</v>
      </c>
      <c r="AK109" s="46">
        <v>2547672.16</v>
      </c>
      <c r="AL109" s="46">
        <v>13608.59</v>
      </c>
      <c r="AM109" s="46">
        <v>1203756.56</v>
      </c>
      <c r="AN109" s="46">
        <v>2082782.8199999998</v>
      </c>
      <c r="AO109" s="46">
        <v>63911.43</v>
      </c>
      <c r="AP109" s="135"/>
      <c r="AQ109" s="46">
        <v>116460.12</v>
      </c>
      <c r="AR109" s="135"/>
      <c r="AS109" s="135"/>
      <c r="AT109" s="46">
        <v>5350</v>
      </c>
      <c r="AU109" s="46">
        <v>404279.77</v>
      </c>
    </row>
    <row r="110" spans="2:47" x14ac:dyDescent="0.25">
      <c r="B110" s="47" t="s">
        <v>567</v>
      </c>
      <c r="C110" s="47" t="s">
        <v>566</v>
      </c>
      <c r="D110" s="124">
        <v>341464341.41000009</v>
      </c>
      <c r="E110" s="46">
        <v>1052358.6599999999</v>
      </c>
      <c r="F110" s="46">
        <v>1131961.5</v>
      </c>
      <c r="G110" s="46">
        <v>2637712.14</v>
      </c>
      <c r="H110" s="46">
        <v>2194894.38</v>
      </c>
      <c r="I110" s="46">
        <v>1125184.9400000002</v>
      </c>
      <c r="J110" s="46">
        <v>6683282.6399999997</v>
      </c>
      <c r="K110" s="46">
        <v>6597094.1800000006</v>
      </c>
      <c r="L110" s="46">
        <v>14655684.040000001</v>
      </c>
      <c r="M110" s="46">
        <v>10169557.779999999</v>
      </c>
      <c r="N110" s="46">
        <v>2720064.21</v>
      </c>
      <c r="O110" s="46">
        <v>15871201.76</v>
      </c>
      <c r="P110" s="46">
        <v>198000508.36999992</v>
      </c>
      <c r="Q110" s="46">
        <v>4360452.21</v>
      </c>
      <c r="R110" s="46">
        <v>237509.24</v>
      </c>
      <c r="S110" s="46">
        <v>2358621.3699999996</v>
      </c>
      <c r="T110" s="46">
        <v>2919041.62</v>
      </c>
      <c r="U110" s="46">
        <v>1719963.64</v>
      </c>
      <c r="V110" s="46">
        <v>2095183.81</v>
      </c>
      <c r="W110" s="46">
        <v>588761.76</v>
      </c>
      <c r="X110" s="46">
        <v>2602255.79</v>
      </c>
      <c r="Y110" s="46">
        <v>4613576.9600000009</v>
      </c>
      <c r="Z110" s="46">
        <v>-415140</v>
      </c>
      <c r="AA110" s="46">
        <v>745524.17000000016</v>
      </c>
      <c r="AB110" s="46">
        <v>12186484.09</v>
      </c>
      <c r="AC110" s="46">
        <v>1521330.83</v>
      </c>
      <c r="AD110" s="46">
        <v>411220</v>
      </c>
      <c r="AE110" s="135"/>
      <c r="AF110" s="46">
        <v>-494963</v>
      </c>
      <c r="AG110" s="46">
        <v>1034891.73</v>
      </c>
      <c r="AH110" s="46">
        <v>2653837.7599999998</v>
      </c>
      <c r="AI110" s="46">
        <v>10982613.720000001</v>
      </c>
      <c r="AJ110" s="46">
        <v>5862553.8299999991</v>
      </c>
      <c r="AK110" s="46">
        <v>7018138.7699999996</v>
      </c>
      <c r="AL110" s="46">
        <v>378417.84</v>
      </c>
      <c r="AM110" s="46">
        <v>3706679.59</v>
      </c>
      <c r="AN110" s="46">
        <v>2563191.4</v>
      </c>
      <c r="AO110" s="135"/>
      <c r="AP110" s="46">
        <v>521448.97</v>
      </c>
      <c r="AQ110" s="46">
        <v>368903.92000000004</v>
      </c>
      <c r="AR110" s="46">
        <v>3524.96</v>
      </c>
      <c r="AS110" s="46">
        <v>426865.48</v>
      </c>
      <c r="AT110" s="135"/>
      <c r="AU110" s="46">
        <v>7653946.3499999996</v>
      </c>
    </row>
    <row r="111" spans="2:47" x14ac:dyDescent="0.25">
      <c r="B111" s="47" t="s">
        <v>565</v>
      </c>
      <c r="C111" s="47" t="s">
        <v>564</v>
      </c>
      <c r="D111" s="124">
        <v>167618199.50000027</v>
      </c>
      <c r="E111" s="46">
        <v>287635.63</v>
      </c>
      <c r="F111" s="46">
        <v>805680.25</v>
      </c>
      <c r="G111" s="46">
        <v>1974339.0000000002</v>
      </c>
      <c r="H111" s="46">
        <v>1394180.06</v>
      </c>
      <c r="I111" s="46">
        <v>241827.68</v>
      </c>
      <c r="J111" s="46">
        <v>3463854.9700000007</v>
      </c>
      <c r="K111" s="46">
        <v>2838547.11</v>
      </c>
      <c r="L111" s="46">
        <v>8949527.25</v>
      </c>
      <c r="M111" s="46">
        <v>6066171.8000000007</v>
      </c>
      <c r="N111" s="46">
        <v>4223411.9799999995</v>
      </c>
      <c r="O111" s="46">
        <v>7458484.6200000001</v>
      </c>
      <c r="P111" s="46">
        <v>95208616.579999939</v>
      </c>
      <c r="Q111" s="46">
        <v>2655482.85</v>
      </c>
      <c r="R111" s="46">
        <v>671959.25</v>
      </c>
      <c r="S111" s="46">
        <v>3268077.4799999995</v>
      </c>
      <c r="T111" s="46">
        <v>859683.73</v>
      </c>
      <c r="U111" s="46">
        <v>558879.21000000008</v>
      </c>
      <c r="V111" s="46">
        <v>1135895.6100000001</v>
      </c>
      <c r="W111" s="46">
        <v>523059.83</v>
      </c>
      <c r="X111" s="46">
        <v>1423974.83</v>
      </c>
      <c r="Y111" s="46">
        <v>2143009.5900000003</v>
      </c>
      <c r="Z111" s="46">
        <v>-195626.22</v>
      </c>
      <c r="AA111" s="46">
        <v>591911.38</v>
      </c>
      <c r="AB111" s="46">
        <v>3645677.38</v>
      </c>
      <c r="AC111" s="46">
        <v>669639.30000000005</v>
      </c>
      <c r="AD111" s="46">
        <v>184515.97</v>
      </c>
      <c r="AE111" s="135"/>
      <c r="AF111" s="46">
        <v>-244358</v>
      </c>
      <c r="AG111" s="46">
        <v>336420.77</v>
      </c>
      <c r="AH111" s="46">
        <v>457820.06</v>
      </c>
      <c r="AI111" s="46">
        <v>4667645.290000001</v>
      </c>
      <c r="AJ111" s="46">
        <v>1961884.4300000002</v>
      </c>
      <c r="AK111" s="46">
        <v>2863048.2099999995</v>
      </c>
      <c r="AL111" s="46">
        <v>43912.61</v>
      </c>
      <c r="AM111" s="46">
        <v>1785791.06</v>
      </c>
      <c r="AN111" s="46">
        <v>1482655.46</v>
      </c>
      <c r="AO111" s="46">
        <v>49246.270000000004</v>
      </c>
      <c r="AP111" s="46">
        <v>339758.94</v>
      </c>
      <c r="AQ111" s="46">
        <v>53186.97</v>
      </c>
      <c r="AR111" s="46">
        <v>269</v>
      </c>
      <c r="AS111" s="46">
        <v>13200</v>
      </c>
      <c r="AT111" s="135"/>
      <c r="AU111" s="46">
        <v>2759301.31</v>
      </c>
    </row>
    <row r="112" spans="2:47" x14ac:dyDescent="0.25">
      <c r="B112" s="47" t="s">
        <v>563</v>
      </c>
      <c r="C112" s="47" t="s">
        <v>562</v>
      </c>
      <c r="D112" s="124">
        <v>531686686.99000043</v>
      </c>
      <c r="E112" s="46">
        <v>1247198.6199999999</v>
      </c>
      <c r="F112" s="46">
        <v>737064.2100000002</v>
      </c>
      <c r="G112" s="46">
        <v>5549076.6799999997</v>
      </c>
      <c r="H112" s="46">
        <v>3938784.31</v>
      </c>
      <c r="I112" s="46">
        <v>1262480.92</v>
      </c>
      <c r="J112" s="46">
        <v>11413528.140000004</v>
      </c>
      <c r="K112" s="46">
        <v>6906355.7400000012</v>
      </c>
      <c r="L112" s="46">
        <v>35929575.530000016</v>
      </c>
      <c r="M112" s="46">
        <v>17214419.100000001</v>
      </c>
      <c r="N112" s="46">
        <v>8452799.0700000022</v>
      </c>
      <c r="O112" s="46">
        <v>22991600.670000006</v>
      </c>
      <c r="P112" s="46">
        <v>314742619.71999985</v>
      </c>
      <c r="Q112" s="46">
        <v>8141096.2299999977</v>
      </c>
      <c r="R112" s="46">
        <v>2348943</v>
      </c>
      <c r="S112" s="46">
        <v>13015366.409999998</v>
      </c>
      <c r="T112" s="46">
        <v>1809763.34</v>
      </c>
      <c r="U112" s="46">
        <v>3147585.9400000009</v>
      </c>
      <c r="V112" s="46">
        <v>3368677.9800000004</v>
      </c>
      <c r="W112" s="46">
        <v>691339.39</v>
      </c>
      <c r="X112" s="46">
        <v>3625777.8</v>
      </c>
      <c r="Y112" s="46">
        <v>4008141.0799999996</v>
      </c>
      <c r="Z112" s="46">
        <v>-168549.67</v>
      </c>
      <c r="AA112" s="46">
        <v>1554888.79</v>
      </c>
      <c r="AB112" s="46">
        <v>12994141.310000001</v>
      </c>
      <c r="AC112" s="46">
        <v>1212904.3199999998</v>
      </c>
      <c r="AD112" s="46">
        <v>205348</v>
      </c>
      <c r="AE112" s="135"/>
      <c r="AF112" s="46">
        <v>-1105296.27</v>
      </c>
      <c r="AG112" s="46">
        <v>1139957.5499999998</v>
      </c>
      <c r="AH112" s="46">
        <v>2031959.9300000002</v>
      </c>
      <c r="AI112" s="46">
        <v>12765900.140000001</v>
      </c>
      <c r="AJ112" s="46">
        <v>5273696.71</v>
      </c>
      <c r="AK112" s="46">
        <v>8801692.3900000006</v>
      </c>
      <c r="AL112" s="46">
        <v>444781.45999999996</v>
      </c>
      <c r="AM112" s="46">
        <v>4782384</v>
      </c>
      <c r="AN112" s="46">
        <v>6929267.6899999995</v>
      </c>
      <c r="AO112" s="46">
        <v>159631.18999999997</v>
      </c>
      <c r="AP112" s="46">
        <v>720407.49000000022</v>
      </c>
      <c r="AQ112" s="135"/>
      <c r="AR112" s="46">
        <v>3774.7</v>
      </c>
      <c r="AS112" s="46">
        <v>508805.86</v>
      </c>
      <c r="AT112" s="46">
        <v>1258080.04</v>
      </c>
      <c r="AU112" s="46">
        <v>1630717.4799999997</v>
      </c>
    </row>
    <row r="113" spans="2:47" x14ac:dyDescent="0.25">
      <c r="B113" s="47" t="s">
        <v>561</v>
      </c>
      <c r="C113" s="47" t="s">
        <v>560</v>
      </c>
      <c r="D113" s="124">
        <v>495240293.11000013</v>
      </c>
      <c r="E113" s="46">
        <v>727575.41</v>
      </c>
      <c r="F113" s="46">
        <v>2253083.8699999996</v>
      </c>
      <c r="G113" s="46">
        <v>4456369.84</v>
      </c>
      <c r="H113" s="46">
        <v>4415303.93</v>
      </c>
      <c r="I113" s="46">
        <v>1577208.8499999999</v>
      </c>
      <c r="J113" s="46">
        <v>12698793.559999995</v>
      </c>
      <c r="K113" s="46">
        <v>5999014.2399999993</v>
      </c>
      <c r="L113" s="46">
        <v>33209966.620000001</v>
      </c>
      <c r="M113" s="46">
        <v>12026075.450000001</v>
      </c>
      <c r="N113" s="46">
        <v>7929331.6299999999</v>
      </c>
      <c r="O113" s="46">
        <v>24582784.030000005</v>
      </c>
      <c r="P113" s="46">
        <v>278870100.56999999</v>
      </c>
      <c r="Q113" s="46">
        <v>4808697.0499999989</v>
      </c>
      <c r="R113" s="46">
        <v>1364763.38</v>
      </c>
      <c r="S113" s="46">
        <v>9945062.3299999982</v>
      </c>
      <c r="T113" s="46">
        <v>1381182.5499999998</v>
      </c>
      <c r="U113" s="46">
        <v>5604049.879999999</v>
      </c>
      <c r="V113" s="46">
        <v>3155399.1799999997</v>
      </c>
      <c r="W113" s="46">
        <v>1086041.81</v>
      </c>
      <c r="X113" s="46">
        <v>5470590.3799999999</v>
      </c>
      <c r="Y113" s="46">
        <v>6880063.1600000011</v>
      </c>
      <c r="Z113" s="46">
        <v>-17012.759999999998</v>
      </c>
      <c r="AA113" s="46">
        <v>1513742.49</v>
      </c>
      <c r="AB113" s="46">
        <v>13979956.210000001</v>
      </c>
      <c r="AC113" s="46">
        <v>1311859.25</v>
      </c>
      <c r="AD113" s="46">
        <v>22663.21</v>
      </c>
      <c r="AE113" s="135"/>
      <c r="AF113" s="46">
        <v>-1126725.23</v>
      </c>
      <c r="AG113" s="46">
        <v>1145482.0699999998</v>
      </c>
      <c r="AH113" s="46">
        <v>2145707.12</v>
      </c>
      <c r="AI113" s="46">
        <v>12985526.039999999</v>
      </c>
      <c r="AJ113" s="46">
        <v>8841246.6500000004</v>
      </c>
      <c r="AK113" s="46">
        <v>9089780.2699999996</v>
      </c>
      <c r="AL113" s="135"/>
      <c r="AM113" s="46">
        <v>3492840.06</v>
      </c>
      <c r="AN113" s="46">
        <v>11910101.200000001</v>
      </c>
      <c r="AO113" s="46">
        <v>571196.92000000004</v>
      </c>
      <c r="AP113" s="46">
        <v>563998.71999999997</v>
      </c>
      <c r="AQ113" s="46">
        <v>34.280000000006112</v>
      </c>
      <c r="AR113" s="46">
        <v>65523.41</v>
      </c>
      <c r="AS113" s="46">
        <v>726534.82</v>
      </c>
      <c r="AT113" s="46">
        <v>-667711.05000000005</v>
      </c>
      <c r="AU113" s="46">
        <v>244091.71000000002</v>
      </c>
    </row>
    <row r="114" spans="2:47" x14ac:dyDescent="0.25">
      <c r="B114" s="47" t="s">
        <v>559</v>
      </c>
      <c r="C114" s="47" t="s">
        <v>558</v>
      </c>
      <c r="D114" s="124">
        <v>424498677.68999964</v>
      </c>
      <c r="E114" s="46">
        <v>653675.59</v>
      </c>
      <c r="F114" s="46">
        <v>1325036.49</v>
      </c>
      <c r="G114" s="46">
        <v>3234949.49</v>
      </c>
      <c r="H114" s="46">
        <v>3357275.33</v>
      </c>
      <c r="I114" s="46">
        <v>791423.99</v>
      </c>
      <c r="J114" s="46">
        <v>11579054.369999999</v>
      </c>
      <c r="K114" s="46">
        <v>3624297.3900000006</v>
      </c>
      <c r="L114" s="46">
        <v>24642521.299999997</v>
      </c>
      <c r="M114" s="46">
        <v>13084660.439999999</v>
      </c>
      <c r="N114" s="46">
        <v>3258308.54</v>
      </c>
      <c r="O114" s="46">
        <v>21201417.820000004</v>
      </c>
      <c r="P114" s="46">
        <v>251894104.31000003</v>
      </c>
      <c r="Q114" s="46">
        <v>7739406.1899999995</v>
      </c>
      <c r="R114" s="135"/>
      <c r="S114" s="46">
        <v>10181176.489999998</v>
      </c>
      <c r="T114" s="46">
        <v>551021.82999999996</v>
      </c>
      <c r="U114" s="46">
        <v>5876143.8199999984</v>
      </c>
      <c r="V114" s="46">
        <v>2511815.15</v>
      </c>
      <c r="W114" s="46">
        <v>927659.64</v>
      </c>
      <c r="X114" s="46">
        <v>3022866.64</v>
      </c>
      <c r="Y114" s="46">
        <v>5336643.26</v>
      </c>
      <c r="Z114" s="46">
        <v>-3887</v>
      </c>
      <c r="AA114" s="46">
        <v>1410083.14</v>
      </c>
      <c r="AB114" s="46">
        <v>10715739.77</v>
      </c>
      <c r="AC114" s="46">
        <v>1510976.58</v>
      </c>
      <c r="AD114" s="46">
        <v>346565</v>
      </c>
      <c r="AE114" s="135"/>
      <c r="AF114" s="46">
        <v>-1416778.62</v>
      </c>
      <c r="AG114" s="46">
        <v>1354088.61</v>
      </c>
      <c r="AH114" s="46">
        <v>1567473.01</v>
      </c>
      <c r="AI114" s="46">
        <v>11070393.390000001</v>
      </c>
      <c r="AJ114" s="46">
        <v>3644557.38</v>
      </c>
      <c r="AK114" s="46">
        <v>6788921.1099999994</v>
      </c>
      <c r="AL114" s="46">
        <v>769184.44000000006</v>
      </c>
      <c r="AM114" s="46">
        <v>3471370</v>
      </c>
      <c r="AN114" s="46">
        <v>6460774.6499999994</v>
      </c>
      <c r="AO114" s="46">
        <v>404202.61999999994</v>
      </c>
      <c r="AP114" s="46">
        <v>755386.72</v>
      </c>
      <c r="AQ114" s="46">
        <v>5284.11</v>
      </c>
      <c r="AR114" s="46">
        <v>5320.61</v>
      </c>
      <c r="AS114" s="46">
        <v>206300.25</v>
      </c>
      <c r="AT114" s="135"/>
      <c r="AU114" s="46">
        <v>639263.84</v>
      </c>
    </row>
    <row r="115" spans="2:47" x14ac:dyDescent="0.25">
      <c r="B115" s="47" t="s">
        <v>557</v>
      </c>
      <c r="C115" s="47" t="s">
        <v>556</v>
      </c>
      <c r="D115" s="124">
        <v>5113265.95</v>
      </c>
      <c r="E115" s="135"/>
      <c r="F115" s="135"/>
      <c r="G115" s="46">
        <v>712851.1</v>
      </c>
      <c r="H115" s="46">
        <v>5731.25</v>
      </c>
      <c r="I115" s="46">
        <v>46925.99</v>
      </c>
      <c r="J115" s="46">
        <v>124578.51</v>
      </c>
      <c r="K115" s="135"/>
      <c r="L115" s="46">
        <v>765045.22</v>
      </c>
      <c r="M115" s="135"/>
      <c r="N115" s="46">
        <v>529008.19999999995</v>
      </c>
      <c r="O115" s="135"/>
      <c r="P115" s="46">
        <v>2076047.26</v>
      </c>
      <c r="Q115" s="46">
        <v>100477.95</v>
      </c>
      <c r="R115" s="135"/>
      <c r="S115" s="46">
        <v>21627.16</v>
      </c>
      <c r="T115" s="46">
        <v>125022.76000000001</v>
      </c>
      <c r="U115" s="135"/>
      <c r="V115" s="46">
        <v>21592.309999999998</v>
      </c>
      <c r="W115" s="46">
        <v>52203.689999999995</v>
      </c>
      <c r="X115" s="46">
        <v>32360.79</v>
      </c>
      <c r="Y115" s="135"/>
      <c r="Z115" s="135"/>
      <c r="AA115" s="46">
        <v>18671.260000000002</v>
      </c>
      <c r="AB115" s="46">
        <v>53011.68</v>
      </c>
      <c r="AC115" s="135"/>
      <c r="AD115" s="135"/>
      <c r="AE115" s="135"/>
      <c r="AF115" s="135"/>
      <c r="AG115" s="135"/>
      <c r="AH115" s="135"/>
      <c r="AI115" s="46">
        <v>120441.18</v>
      </c>
      <c r="AJ115" s="46">
        <v>150306.72</v>
      </c>
      <c r="AK115" s="46">
        <v>91287.9</v>
      </c>
      <c r="AL115" s="46">
        <v>25925</v>
      </c>
      <c r="AM115" s="46">
        <v>36140.6</v>
      </c>
      <c r="AN115" s="135"/>
      <c r="AO115" s="46">
        <v>4009.42</v>
      </c>
      <c r="AP115" s="135"/>
      <c r="AQ115" s="135"/>
      <c r="AR115" s="135"/>
      <c r="AS115" s="135"/>
      <c r="AT115" s="135"/>
      <c r="AU115" s="135"/>
    </row>
    <row r="116" spans="2:47" x14ac:dyDescent="0.25">
      <c r="B116" s="47" t="s">
        <v>555</v>
      </c>
      <c r="C116" s="47" t="s">
        <v>554</v>
      </c>
      <c r="D116" s="124">
        <v>9367336.3100000024</v>
      </c>
      <c r="E116" s="135"/>
      <c r="F116" s="46">
        <v>262977.49</v>
      </c>
      <c r="G116" s="135"/>
      <c r="H116" s="135"/>
      <c r="I116" s="135"/>
      <c r="J116" s="46">
        <v>83908.35</v>
      </c>
      <c r="K116" s="46">
        <v>29844.39</v>
      </c>
      <c r="L116" s="46">
        <v>990507.70000000007</v>
      </c>
      <c r="M116" s="46">
        <v>534236.05000000005</v>
      </c>
      <c r="N116" s="135"/>
      <c r="O116" s="46">
        <v>14031.259999999998</v>
      </c>
      <c r="P116" s="46">
        <v>6276440.5899999989</v>
      </c>
      <c r="Q116" s="135"/>
      <c r="R116" s="135"/>
      <c r="S116" s="135"/>
      <c r="T116" s="135"/>
      <c r="U116" s="135"/>
      <c r="V116" s="46">
        <v>161715.98000000001</v>
      </c>
      <c r="W116" s="135"/>
      <c r="X116" s="46">
        <v>77318.2</v>
      </c>
      <c r="Y116" s="135"/>
      <c r="Z116" s="135"/>
      <c r="AA116" s="135"/>
      <c r="AB116" s="46">
        <v>936356.3</v>
      </c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2:47" x14ac:dyDescent="0.25">
      <c r="B117" s="47" t="s">
        <v>553</v>
      </c>
      <c r="C117" s="47" t="s">
        <v>552</v>
      </c>
      <c r="D117" s="124">
        <v>8502025.0199999996</v>
      </c>
      <c r="E117" s="135"/>
      <c r="F117" s="135"/>
      <c r="G117" s="46">
        <v>1176727.8500000001</v>
      </c>
      <c r="H117" s="46">
        <v>712.12</v>
      </c>
      <c r="I117" s="46">
        <v>75406.87</v>
      </c>
      <c r="J117" s="46">
        <v>185418.1</v>
      </c>
      <c r="K117" s="135"/>
      <c r="L117" s="46">
        <v>1312542.45</v>
      </c>
      <c r="M117" s="135"/>
      <c r="N117" s="46">
        <v>732781.65</v>
      </c>
      <c r="O117" s="135"/>
      <c r="P117" s="46">
        <v>3416687.8399999989</v>
      </c>
      <c r="Q117" s="46">
        <v>99608.15</v>
      </c>
      <c r="R117" s="135"/>
      <c r="S117" s="46">
        <v>39540.629999999997</v>
      </c>
      <c r="T117" s="46">
        <v>216582.67</v>
      </c>
      <c r="U117" s="135"/>
      <c r="V117" s="46">
        <v>37246.97</v>
      </c>
      <c r="W117" s="46">
        <v>92622.03</v>
      </c>
      <c r="X117" s="46">
        <v>52026.400000000001</v>
      </c>
      <c r="Y117" s="135"/>
      <c r="Z117" s="135"/>
      <c r="AA117" s="46">
        <v>23069.200000000001</v>
      </c>
      <c r="AB117" s="46">
        <v>448031.52</v>
      </c>
      <c r="AC117" s="135"/>
      <c r="AD117" s="135"/>
      <c r="AE117" s="135"/>
      <c r="AF117" s="135"/>
      <c r="AG117" s="135"/>
      <c r="AH117" s="135"/>
      <c r="AI117" s="46">
        <v>264580</v>
      </c>
      <c r="AJ117" s="46">
        <v>93837.95</v>
      </c>
      <c r="AK117" s="46">
        <v>165553.95000000001</v>
      </c>
      <c r="AL117" s="135"/>
      <c r="AM117" s="46">
        <v>64396</v>
      </c>
      <c r="AN117" s="135"/>
      <c r="AO117" s="46">
        <v>4652.67</v>
      </c>
      <c r="AP117" s="135"/>
      <c r="AQ117" s="135"/>
      <c r="AR117" s="135"/>
      <c r="AS117" s="135"/>
      <c r="AT117" s="135"/>
      <c r="AU117" s="135"/>
    </row>
    <row r="118" spans="2:47" x14ac:dyDescent="0.25">
      <c r="B118" s="47" t="s">
        <v>551</v>
      </c>
      <c r="C118" s="47" t="s">
        <v>550</v>
      </c>
      <c r="D118" s="124">
        <v>6457448.580000001</v>
      </c>
      <c r="E118" s="46">
        <v>68189.77</v>
      </c>
      <c r="F118" s="46">
        <v>420526.68</v>
      </c>
      <c r="G118" s="46">
        <v>36355.81</v>
      </c>
      <c r="H118" s="135"/>
      <c r="I118" s="135"/>
      <c r="J118" s="46">
        <v>95828.68</v>
      </c>
      <c r="K118" s="46">
        <v>24152.579999999998</v>
      </c>
      <c r="L118" s="46">
        <v>774486.44</v>
      </c>
      <c r="M118" s="46">
        <v>253150.63999999998</v>
      </c>
      <c r="N118" s="135"/>
      <c r="O118" s="46">
        <v>105933.33</v>
      </c>
      <c r="P118" s="46">
        <v>3322441.88</v>
      </c>
      <c r="Q118" s="135"/>
      <c r="R118" s="135"/>
      <c r="S118" s="135"/>
      <c r="T118" s="135"/>
      <c r="U118" s="135"/>
      <c r="V118" s="135"/>
      <c r="W118" s="135"/>
      <c r="X118" s="135"/>
      <c r="Y118" s="46">
        <v>244870.68000000002</v>
      </c>
      <c r="Z118" s="135"/>
      <c r="AA118" s="46">
        <v>17629.419999999998</v>
      </c>
      <c r="AB118" s="46">
        <v>466140</v>
      </c>
      <c r="AC118" s="135"/>
      <c r="AD118" s="135"/>
      <c r="AE118" s="135"/>
      <c r="AF118" s="135"/>
      <c r="AG118" s="135"/>
      <c r="AH118" s="135"/>
      <c r="AI118" s="46">
        <v>497446.06</v>
      </c>
      <c r="AJ118" s="46">
        <v>15588.54</v>
      </c>
      <c r="AK118" s="46">
        <v>45098.86</v>
      </c>
      <c r="AL118" s="135"/>
      <c r="AM118" s="46">
        <v>22939.31</v>
      </c>
      <c r="AN118" s="46">
        <v>46669.9</v>
      </c>
      <c r="AO118" s="135"/>
      <c r="AP118" s="135"/>
      <c r="AQ118" s="135"/>
      <c r="AR118" s="135"/>
      <c r="AS118" s="135"/>
      <c r="AT118" s="135"/>
      <c r="AU118" s="135"/>
    </row>
    <row r="119" spans="2:47" x14ac:dyDescent="0.25">
      <c r="B119" s="47" t="s">
        <v>549</v>
      </c>
      <c r="C119" s="47" t="s">
        <v>548</v>
      </c>
      <c r="D119" s="124">
        <v>5980966.8899999997</v>
      </c>
      <c r="E119" s="46">
        <v>66125.5</v>
      </c>
      <c r="F119" s="46">
        <v>440608.44000000006</v>
      </c>
      <c r="G119" s="46">
        <v>284871.77999999997</v>
      </c>
      <c r="H119" s="46">
        <v>87966.63</v>
      </c>
      <c r="I119" s="46">
        <v>188031.56</v>
      </c>
      <c r="J119" s="46">
        <v>310254.32</v>
      </c>
      <c r="K119" s="46">
        <v>29043.66</v>
      </c>
      <c r="L119" s="46">
        <v>379718.8</v>
      </c>
      <c r="M119" s="46">
        <v>193214.25999999998</v>
      </c>
      <c r="N119" s="135"/>
      <c r="O119" s="46">
        <v>288465.44</v>
      </c>
      <c r="P119" s="46">
        <v>2093696.2999999996</v>
      </c>
      <c r="Q119" s="46">
        <v>11128.65</v>
      </c>
      <c r="R119" s="135"/>
      <c r="S119" s="46">
        <v>60303.049999999996</v>
      </c>
      <c r="T119" s="46">
        <v>68313.86</v>
      </c>
      <c r="U119" s="46">
        <v>41693.230000000003</v>
      </c>
      <c r="V119" s="46">
        <v>3885</v>
      </c>
      <c r="W119" s="135"/>
      <c r="X119" s="46">
        <v>872.87</v>
      </c>
      <c r="Y119" s="46">
        <v>142002.75</v>
      </c>
      <c r="Z119" s="135"/>
      <c r="AA119" s="135"/>
      <c r="AB119" s="46">
        <v>58781.13</v>
      </c>
      <c r="AC119" s="135"/>
      <c r="AD119" s="135"/>
      <c r="AE119" s="135"/>
      <c r="AF119" s="135"/>
      <c r="AG119" s="46">
        <v>147070.79</v>
      </c>
      <c r="AH119" s="46">
        <v>7104.89</v>
      </c>
      <c r="AI119" s="46">
        <v>137829.69</v>
      </c>
      <c r="AJ119" s="46">
        <v>76380.639999999999</v>
      </c>
      <c r="AK119" s="46">
        <v>42795.1</v>
      </c>
      <c r="AL119" s="135"/>
      <c r="AM119" s="46">
        <v>54811.82</v>
      </c>
      <c r="AN119" s="46">
        <v>176973.22000000003</v>
      </c>
      <c r="AO119" s="135"/>
      <c r="AP119" s="135"/>
      <c r="AQ119" s="135"/>
      <c r="AR119" s="46">
        <v>512027.44</v>
      </c>
      <c r="AS119" s="46">
        <v>76996.070000000007</v>
      </c>
      <c r="AT119" s="135"/>
      <c r="AU119" s="135"/>
    </row>
    <row r="120" spans="2:47" x14ac:dyDescent="0.25">
      <c r="B120" s="47" t="s">
        <v>547</v>
      </c>
      <c r="C120" s="47" t="s">
        <v>546</v>
      </c>
      <c r="D120" s="124">
        <v>9302505.7799999993</v>
      </c>
      <c r="E120" s="46">
        <v>33166.199999999997</v>
      </c>
      <c r="F120" s="135"/>
      <c r="G120" s="46">
        <v>1274580.06</v>
      </c>
      <c r="H120" s="46">
        <v>53.53</v>
      </c>
      <c r="I120" s="46">
        <v>12750.05</v>
      </c>
      <c r="J120" s="46">
        <v>705542.3600000001</v>
      </c>
      <c r="K120" s="135"/>
      <c r="L120" s="46">
        <v>878554.1399999999</v>
      </c>
      <c r="M120" s="135"/>
      <c r="N120" s="46">
        <v>35744.6</v>
      </c>
      <c r="O120" s="46">
        <v>392366.25</v>
      </c>
      <c r="P120" s="46">
        <v>3914054.58</v>
      </c>
      <c r="Q120" s="135"/>
      <c r="R120" s="135"/>
      <c r="S120" s="46">
        <v>76927.03</v>
      </c>
      <c r="T120" s="46">
        <v>47507.780000000006</v>
      </c>
      <c r="U120" s="46">
        <v>127256.09</v>
      </c>
      <c r="V120" s="46">
        <v>51833.94</v>
      </c>
      <c r="W120" s="135"/>
      <c r="X120" s="46">
        <v>332904.52</v>
      </c>
      <c r="Y120" s="46">
        <v>1031.56</v>
      </c>
      <c r="Z120" s="135"/>
      <c r="AA120" s="135"/>
      <c r="AB120" s="46">
        <v>304953.84999999998</v>
      </c>
      <c r="AC120" s="135"/>
      <c r="AD120" s="135"/>
      <c r="AE120" s="135"/>
      <c r="AF120" s="135"/>
      <c r="AG120" s="135"/>
      <c r="AH120" s="46">
        <v>142046.26</v>
      </c>
      <c r="AI120" s="46">
        <v>781245.14</v>
      </c>
      <c r="AJ120" s="46">
        <v>12722.61</v>
      </c>
      <c r="AK120" s="46">
        <v>80848.509999999995</v>
      </c>
      <c r="AL120" s="46">
        <v>2812.4</v>
      </c>
      <c r="AM120" s="46">
        <v>24407.62</v>
      </c>
      <c r="AN120" s="46">
        <v>69126.78</v>
      </c>
      <c r="AO120" s="135"/>
      <c r="AP120" s="135"/>
      <c r="AQ120" s="46">
        <v>69.92</v>
      </c>
      <c r="AR120" s="135"/>
      <c r="AS120" s="135"/>
      <c r="AT120" s="135"/>
      <c r="AU120" s="135"/>
    </row>
    <row r="121" spans="2:47" x14ac:dyDescent="0.25">
      <c r="B121" s="47" t="s">
        <v>545</v>
      </c>
      <c r="C121" s="47" t="s">
        <v>544</v>
      </c>
      <c r="D121" s="124">
        <v>5481369.7999999998</v>
      </c>
      <c r="E121" s="46">
        <v>29610.81</v>
      </c>
      <c r="F121" s="135"/>
      <c r="G121" s="46">
        <v>362272.67</v>
      </c>
      <c r="H121" s="46">
        <v>27.87</v>
      </c>
      <c r="I121" s="135"/>
      <c r="J121" s="46">
        <v>421782.31</v>
      </c>
      <c r="K121" s="135"/>
      <c r="L121" s="46">
        <v>722189.5</v>
      </c>
      <c r="M121" s="46">
        <v>3060</v>
      </c>
      <c r="N121" s="46">
        <v>45413.69</v>
      </c>
      <c r="O121" s="46">
        <v>287102.81000000006</v>
      </c>
      <c r="P121" s="46">
        <v>2280925.58</v>
      </c>
      <c r="Q121" s="135"/>
      <c r="R121" s="135"/>
      <c r="S121" s="46">
        <v>23266.09</v>
      </c>
      <c r="T121" s="46">
        <v>36932.400000000001</v>
      </c>
      <c r="U121" s="46">
        <v>79132.14</v>
      </c>
      <c r="V121" s="46">
        <v>28515.58</v>
      </c>
      <c r="W121" s="46">
        <v>165</v>
      </c>
      <c r="X121" s="46">
        <v>260473.26</v>
      </c>
      <c r="Y121" s="46">
        <v>768.21</v>
      </c>
      <c r="Z121" s="135"/>
      <c r="AA121" s="135"/>
      <c r="AB121" s="46">
        <v>114322.31</v>
      </c>
      <c r="AC121" s="135"/>
      <c r="AD121" s="135"/>
      <c r="AE121" s="135"/>
      <c r="AF121" s="135"/>
      <c r="AG121" s="135"/>
      <c r="AH121" s="46">
        <v>7667.87</v>
      </c>
      <c r="AI121" s="46">
        <v>574965.04</v>
      </c>
      <c r="AJ121" s="46">
        <v>47994.79</v>
      </c>
      <c r="AK121" s="46">
        <v>105733.29</v>
      </c>
      <c r="AL121" s="46">
        <v>2900</v>
      </c>
      <c r="AM121" s="46">
        <v>17066.45</v>
      </c>
      <c r="AN121" s="46">
        <v>29082.13</v>
      </c>
      <c r="AO121" s="135"/>
      <c r="AP121" s="135"/>
      <c r="AQ121" s="135"/>
      <c r="AR121" s="135"/>
      <c r="AS121" s="135"/>
      <c r="AT121" s="135"/>
      <c r="AU121" s="135"/>
    </row>
    <row r="122" spans="2:47" x14ac:dyDescent="0.25">
      <c r="B122" s="47" t="s">
        <v>543</v>
      </c>
      <c r="C122" s="47" t="s">
        <v>542</v>
      </c>
      <c r="D122" s="124">
        <v>4353456.8999999976</v>
      </c>
      <c r="E122" s="46">
        <v>21082.67</v>
      </c>
      <c r="F122" s="46">
        <v>279475.93</v>
      </c>
      <c r="G122" s="46">
        <v>341768.06999999995</v>
      </c>
      <c r="H122" s="46">
        <v>9494.14</v>
      </c>
      <c r="I122" s="46">
        <v>15475.07</v>
      </c>
      <c r="J122" s="46">
        <v>28322.089999999997</v>
      </c>
      <c r="K122" s="135"/>
      <c r="L122" s="46">
        <v>490595.69000000006</v>
      </c>
      <c r="M122" s="135"/>
      <c r="N122" s="135"/>
      <c r="O122" s="46">
        <v>204513.80000000002</v>
      </c>
      <c r="P122" s="46">
        <v>1486202.1299999994</v>
      </c>
      <c r="Q122" s="46">
        <v>59081.729999999996</v>
      </c>
      <c r="R122" s="135"/>
      <c r="S122" s="46">
        <v>60886.96</v>
      </c>
      <c r="T122" s="46">
        <v>203993.84</v>
      </c>
      <c r="U122" s="46">
        <v>21455.439999999999</v>
      </c>
      <c r="V122" s="135"/>
      <c r="W122" s="135"/>
      <c r="X122" s="46">
        <v>66529.2</v>
      </c>
      <c r="Y122" s="135"/>
      <c r="Z122" s="135"/>
      <c r="AA122" s="135"/>
      <c r="AB122" s="46">
        <v>19856.759999999998</v>
      </c>
      <c r="AC122" s="135"/>
      <c r="AD122" s="135"/>
      <c r="AE122" s="135"/>
      <c r="AF122" s="135"/>
      <c r="AG122" s="135"/>
      <c r="AH122" s="135"/>
      <c r="AI122" s="46">
        <v>634250.92999999993</v>
      </c>
      <c r="AJ122" s="46">
        <v>53912.51</v>
      </c>
      <c r="AK122" s="46">
        <v>47126.77</v>
      </c>
      <c r="AL122" s="135"/>
      <c r="AM122" s="46">
        <v>49027.64</v>
      </c>
      <c r="AN122" s="46">
        <v>82563.839999999997</v>
      </c>
      <c r="AO122" s="135"/>
      <c r="AP122" s="135"/>
      <c r="AQ122" s="135"/>
      <c r="AR122" s="46">
        <v>166559.13</v>
      </c>
      <c r="AS122" s="46">
        <v>11282.56</v>
      </c>
      <c r="AT122" s="135"/>
      <c r="AU122" s="135"/>
    </row>
    <row r="123" spans="2:47" x14ac:dyDescent="0.25">
      <c r="B123" s="47" t="s">
        <v>541</v>
      </c>
      <c r="C123" s="47" t="s">
        <v>540</v>
      </c>
      <c r="D123" s="124">
        <v>92707666.360000044</v>
      </c>
      <c r="E123" s="46">
        <v>700321.65999999992</v>
      </c>
      <c r="F123" s="46">
        <v>368046.89</v>
      </c>
      <c r="G123" s="46">
        <v>955287.39</v>
      </c>
      <c r="H123" s="46">
        <v>802907.32000000007</v>
      </c>
      <c r="I123" s="46">
        <v>263294.37</v>
      </c>
      <c r="J123" s="46">
        <v>3890923.1699999995</v>
      </c>
      <c r="K123" s="46">
        <v>558923.37</v>
      </c>
      <c r="L123" s="46">
        <v>5417766.4399999995</v>
      </c>
      <c r="M123" s="46">
        <v>2019171.19</v>
      </c>
      <c r="N123" s="46">
        <v>967888.2000000003</v>
      </c>
      <c r="O123" s="46">
        <v>4092622.4699999993</v>
      </c>
      <c r="P123" s="46">
        <v>52376732.059999987</v>
      </c>
      <c r="Q123" s="46">
        <v>977691.69000000006</v>
      </c>
      <c r="R123" s="46">
        <v>146790.34</v>
      </c>
      <c r="S123" s="46">
        <v>2463910.3800000013</v>
      </c>
      <c r="T123" s="46">
        <v>548164.32000000007</v>
      </c>
      <c r="U123" s="46">
        <v>272651.98</v>
      </c>
      <c r="V123" s="46">
        <v>547633.94999999984</v>
      </c>
      <c r="W123" s="46">
        <v>237467.19000000003</v>
      </c>
      <c r="X123" s="46">
        <v>1340153.1099999999</v>
      </c>
      <c r="Y123" s="46">
        <v>1367544.34</v>
      </c>
      <c r="Z123" s="46">
        <v>-10199.76</v>
      </c>
      <c r="AA123" s="46">
        <v>382365.32999999996</v>
      </c>
      <c r="AB123" s="46">
        <v>1958345.27</v>
      </c>
      <c r="AC123" s="46">
        <v>110065.69</v>
      </c>
      <c r="AD123" s="46">
        <v>124718.7</v>
      </c>
      <c r="AE123" s="135"/>
      <c r="AF123" s="46">
        <v>-128890.01</v>
      </c>
      <c r="AG123" s="46">
        <v>260699.31</v>
      </c>
      <c r="AH123" s="46">
        <v>336658</v>
      </c>
      <c r="AI123" s="46">
        <v>3040248.1899999995</v>
      </c>
      <c r="AJ123" s="46">
        <v>1460563.4200000002</v>
      </c>
      <c r="AK123" s="46">
        <v>1644402.95</v>
      </c>
      <c r="AL123" s="46">
        <v>6455.67</v>
      </c>
      <c r="AM123" s="46">
        <v>957697.54</v>
      </c>
      <c r="AN123" s="46">
        <v>1802877.45</v>
      </c>
      <c r="AO123" s="46">
        <v>52089.080000000016</v>
      </c>
      <c r="AP123" s="46">
        <v>138991.08000000002</v>
      </c>
      <c r="AQ123" s="135"/>
      <c r="AR123" s="46">
        <v>1000.48</v>
      </c>
      <c r="AS123" s="46">
        <v>36356.31</v>
      </c>
      <c r="AT123" s="46">
        <v>-1249.74</v>
      </c>
      <c r="AU123" s="46">
        <v>218579.57</v>
      </c>
    </row>
    <row r="124" spans="2:47" x14ac:dyDescent="0.25">
      <c r="B124" s="47" t="s">
        <v>539</v>
      </c>
      <c r="C124" s="47" t="s">
        <v>538</v>
      </c>
      <c r="D124" s="124">
        <v>63390343.330000006</v>
      </c>
      <c r="E124" s="46">
        <v>207626.71000000002</v>
      </c>
      <c r="F124" s="46">
        <v>913980.33999999985</v>
      </c>
      <c r="G124" s="46">
        <v>548209.93999999994</v>
      </c>
      <c r="H124" s="46">
        <v>802571.51</v>
      </c>
      <c r="I124" s="46">
        <v>173249.03999999998</v>
      </c>
      <c r="J124" s="46">
        <v>1677981.1000000006</v>
      </c>
      <c r="K124" s="46">
        <v>1036790.54</v>
      </c>
      <c r="L124" s="46">
        <v>3210400.24</v>
      </c>
      <c r="M124" s="46">
        <v>2181085.8299999996</v>
      </c>
      <c r="N124" s="46">
        <v>610969.54</v>
      </c>
      <c r="O124" s="46">
        <v>2498053.27</v>
      </c>
      <c r="P124" s="46">
        <v>35854828.36999999</v>
      </c>
      <c r="Q124" s="46">
        <v>1266291.8600000001</v>
      </c>
      <c r="R124" s="135"/>
      <c r="S124" s="46">
        <v>429365.87000000005</v>
      </c>
      <c r="T124" s="46">
        <v>117590.00999999998</v>
      </c>
      <c r="U124" s="46">
        <v>233884.89000000004</v>
      </c>
      <c r="V124" s="46">
        <v>478035.76</v>
      </c>
      <c r="W124" s="46">
        <v>187630.44000000003</v>
      </c>
      <c r="X124" s="46">
        <v>462985.48</v>
      </c>
      <c r="Y124" s="46">
        <v>977295.04</v>
      </c>
      <c r="Z124" s="46">
        <v>-1803.3</v>
      </c>
      <c r="AA124" s="46">
        <v>289907.99</v>
      </c>
      <c r="AB124" s="46">
        <v>1500585.72</v>
      </c>
      <c r="AC124" s="46">
        <v>273305.44999999995</v>
      </c>
      <c r="AD124" s="46">
        <v>68570.62</v>
      </c>
      <c r="AE124" s="135"/>
      <c r="AF124" s="46">
        <v>-122983.15</v>
      </c>
      <c r="AG124" s="46">
        <v>342323.31999999995</v>
      </c>
      <c r="AH124" s="46">
        <v>477524.22000000003</v>
      </c>
      <c r="AI124" s="46">
        <v>2258937.98</v>
      </c>
      <c r="AJ124" s="46">
        <v>898571.44000000006</v>
      </c>
      <c r="AK124" s="46">
        <v>1359560.95</v>
      </c>
      <c r="AL124" s="46">
        <v>110402.13</v>
      </c>
      <c r="AM124" s="46">
        <v>701354.38</v>
      </c>
      <c r="AN124" s="46">
        <v>1063467.2600000002</v>
      </c>
      <c r="AO124" s="135"/>
      <c r="AP124" s="135"/>
      <c r="AQ124" s="46">
        <v>251994.5</v>
      </c>
      <c r="AR124" s="46">
        <v>4815.9399999999996</v>
      </c>
      <c r="AS124" s="46">
        <v>44982.1</v>
      </c>
      <c r="AT124" s="135"/>
      <c r="AU124" s="135"/>
    </row>
    <row r="125" spans="2:47" x14ac:dyDescent="0.25">
      <c r="B125" s="47" t="s">
        <v>537</v>
      </c>
      <c r="C125" s="47" t="s">
        <v>536</v>
      </c>
      <c r="D125" s="124">
        <v>100107545.20000002</v>
      </c>
      <c r="E125" s="46">
        <v>520235.33</v>
      </c>
      <c r="F125" s="46">
        <v>501094.04000000004</v>
      </c>
      <c r="G125" s="46">
        <v>1223859.6800000002</v>
      </c>
      <c r="H125" s="46">
        <v>1152247.08</v>
      </c>
      <c r="I125" s="46">
        <v>287497.62999999995</v>
      </c>
      <c r="J125" s="46">
        <v>2462883.36</v>
      </c>
      <c r="K125" s="46">
        <v>1644088.2199999997</v>
      </c>
      <c r="L125" s="46">
        <v>5574475.1499999994</v>
      </c>
      <c r="M125" s="46">
        <v>2824791.6599999997</v>
      </c>
      <c r="N125" s="46">
        <v>1654827.78</v>
      </c>
      <c r="O125" s="46">
        <v>3828394.2299999995</v>
      </c>
      <c r="P125" s="46">
        <v>52122645.420000017</v>
      </c>
      <c r="Q125" s="46">
        <v>2209061.7599999998</v>
      </c>
      <c r="R125" s="135"/>
      <c r="S125" s="46">
        <v>941761.32</v>
      </c>
      <c r="T125" s="46">
        <v>315334.59000000003</v>
      </c>
      <c r="U125" s="46">
        <v>1238636.8399999999</v>
      </c>
      <c r="V125" s="46">
        <v>692431.99999999988</v>
      </c>
      <c r="W125" s="46">
        <v>244296.66</v>
      </c>
      <c r="X125" s="46">
        <v>720762.73</v>
      </c>
      <c r="Y125" s="46">
        <v>1533959.07</v>
      </c>
      <c r="Z125" s="46">
        <v>-7060.94</v>
      </c>
      <c r="AA125" s="46">
        <v>782300.39</v>
      </c>
      <c r="AB125" s="46">
        <v>3575920.6400000001</v>
      </c>
      <c r="AC125" s="46">
        <v>560465.44000000006</v>
      </c>
      <c r="AD125" s="135"/>
      <c r="AE125" s="135"/>
      <c r="AF125" s="46">
        <v>-238821.35</v>
      </c>
      <c r="AG125" s="46">
        <v>502461.31</v>
      </c>
      <c r="AH125" s="46">
        <v>881844.3</v>
      </c>
      <c r="AI125" s="46">
        <v>3329510.11</v>
      </c>
      <c r="AJ125" s="46">
        <v>1701173.54</v>
      </c>
      <c r="AK125" s="46">
        <v>2591813.48</v>
      </c>
      <c r="AL125" s="46">
        <v>55659.4</v>
      </c>
      <c r="AM125" s="46">
        <v>1197967</v>
      </c>
      <c r="AN125" s="46">
        <v>2564083.89</v>
      </c>
      <c r="AO125" s="135"/>
      <c r="AP125" s="135"/>
      <c r="AQ125" s="135"/>
      <c r="AR125" s="46">
        <v>6026.01</v>
      </c>
      <c r="AS125" s="46">
        <v>126869.4</v>
      </c>
      <c r="AT125" s="46">
        <v>271089.69999999995</v>
      </c>
      <c r="AU125" s="46">
        <v>512958.33</v>
      </c>
    </row>
    <row r="126" spans="2:47" x14ac:dyDescent="0.25">
      <c r="B126" s="47" t="s">
        <v>535</v>
      </c>
      <c r="C126" s="47" t="s">
        <v>534</v>
      </c>
      <c r="D126" s="124">
        <v>196304520.34999993</v>
      </c>
      <c r="E126" s="46">
        <v>481582.74000000005</v>
      </c>
      <c r="F126" s="46">
        <v>852489.91</v>
      </c>
      <c r="G126" s="46">
        <v>1526710.31</v>
      </c>
      <c r="H126" s="46">
        <v>1300582.0200000003</v>
      </c>
      <c r="I126" s="46">
        <v>562415.88000000012</v>
      </c>
      <c r="J126" s="46">
        <v>5597857.2400000012</v>
      </c>
      <c r="K126" s="46">
        <v>4062971.3300000005</v>
      </c>
      <c r="L126" s="46">
        <v>9423302.1899999976</v>
      </c>
      <c r="M126" s="46">
        <v>5551585.5399999991</v>
      </c>
      <c r="N126" s="46">
        <v>1929153.91</v>
      </c>
      <c r="O126" s="46">
        <v>4851630.4399999995</v>
      </c>
      <c r="P126" s="46">
        <v>114328655.2</v>
      </c>
      <c r="Q126" s="46">
        <v>4395269.3600000003</v>
      </c>
      <c r="R126" s="46">
        <v>376328.68</v>
      </c>
      <c r="S126" s="46">
        <v>2986577.46</v>
      </c>
      <c r="T126" s="46">
        <v>412900.53</v>
      </c>
      <c r="U126" s="46">
        <v>2846687.54</v>
      </c>
      <c r="V126" s="46">
        <v>1229316.29</v>
      </c>
      <c r="W126" s="46">
        <v>401952.08</v>
      </c>
      <c r="X126" s="46">
        <v>1481220.68</v>
      </c>
      <c r="Y126" s="46">
        <v>2710471.0199999996</v>
      </c>
      <c r="Z126" s="46">
        <v>-8481.1</v>
      </c>
      <c r="AA126" s="46">
        <v>907341.45000000007</v>
      </c>
      <c r="AB126" s="46">
        <v>5448657.75</v>
      </c>
      <c r="AC126" s="46">
        <v>2159001.89</v>
      </c>
      <c r="AD126" s="46">
        <v>145482.73000000001</v>
      </c>
      <c r="AE126" s="135"/>
      <c r="AF126" s="46">
        <v>-975959.94</v>
      </c>
      <c r="AG126" s="46">
        <v>960795.26</v>
      </c>
      <c r="AH126" s="46">
        <v>1269653.7799999998</v>
      </c>
      <c r="AI126" s="46">
        <v>5226519.21</v>
      </c>
      <c r="AJ126" s="46">
        <v>2345647.5299999998</v>
      </c>
      <c r="AK126" s="46">
        <v>3538230.83</v>
      </c>
      <c r="AL126" s="46">
        <v>22479.07</v>
      </c>
      <c r="AM126" s="46">
        <v>2497627.36</v>
      </c>
      <c r="AN126" s="46">
        <v>2766748.74</v>
      </c>
      <c r="AO126" s="46">
        <v>-82876.759999999995</v>
      </c>
      <c r="AP126" s="46">
        <v>255204.06</v>
      </c>
      <c r="AQ126" s="135"/>
      <c r="AR126" s="46">
        <v>8335.5</v>
      </c>
      <c r="AS126" s="46">
        <v>455091.9</v>
      </c>
      <c r="AT126" s="46">
        <v>817808.52</v>
      </c>
      <c r="AU126" s="46">
        <v>1237552.22</v>
      </c>
    </row>
    <row r="127" spans="2:47" x14ac:dyDescent="0.25">
      <c r="B127" s="47" t="s">
        <v>533</v>
      </c>
      <c r="C127" s="47" t="s">
        <v>532</v>
      </c>
      <c r="D127" s="124">
        <v>170489089.47999996</v>
      </c>
      <c r="E127" s="46">
        <v>193729.64</v>
      </c>
      <c r="F127" s="46">
        <v>707163.26000000013</v>
      </c>
      <c r="G127" s="46">
        <v>1801453.1600000001</v>
      </c>
      <c r="H127" s="46">
        <v>1299875.0399999998</v>
      </c>
      <c r="I127" s="46">
        <v>483570.54000000004</v>
      </c>
      <c r="J127" s="46">
        <v>4800531.58</v>
      </c>
      <c r="K127" s="46">
        <v>1525193.81</v>
      </c>
      <c r="L127" s="46">
        <v>8461373.5700000022</v>
      </c>
      <c r="M127" s="46">
        <v>4708477.3900000006</v>
      </c>
      <c r="N127" s="46">
        <v>3503624.8400000003</v>
      </c>
      <c r="O127" s="46">
        <v>8928871.8100000005</v>
      </c>
      <c r="P127" s="46">
        <v>90764135.519999966</v>
      </c>
      <c r="Q127" s="46">
        <v>2007913.1700000002</v>
      </c>
      <c r="R127" s="46">
        <v>103.75</v>
      </c>
      <c r="S127" s="46">
        <v>4782833.9700000007</v>
      </c>
      <c r="T127" s="46">
        <v>588346.41</v>
      </c>
      <c r="U127" s="46">
        <v>840786.52999999991</v>
      </c>
      <c r="V127" s="46">
        <v>1311224.8999999999</v>
      </c>
      <c r="W127" s="46">
        <v>433881.49</v>
      </c>
      <c r="X127" s="46">
        <v>1415445.82</v>
      </c>
      <c r="Y127" s="46">
        <v>2482256.1800000002</v>
      </c>
      <c r="Z127" s="46">
        <v>-22814.97</v>
      </c>
      <c r="AA127" s="46">
        <v>946249.15</v>
      </c>
      <c r="AB127" s="46">
        <v>6622843.6600000001</v>
      </c>
      <c r="AC127" s="46">
        <v>1441216.1099999999</v>
      </c>
      <c r="AD127" s="46">
        <v>387299</v>
      </c>
      <c r="AE127" s="135"/>
      <c r="AF127" s="46">
        <v>-288957.34000000003</v>
      </c>
      <c r="AG127" s="46">
        <v>963919.12999999989</v>
      </c>
      <c r="AH127" s="46">
        <v>1304346.92</v>
      </c>
      <c r="AI127" s="46">
        <v>5079122.25</v>
      </c>
      <c r="AJ127" s="46">
        <v>3397238.65</v>
      </c>
      <c r="AK127" s="46">
        <v>3283195.99</v>
      </c>
      <c r="AL127" s="46">
        <v>101218.5</v>
      </c>
      <c r="AM127" s="46">
        <v>2524028.0299999998</v>
      </c>
      <c r="AN127" s="46">
        <v>3107725.26</v>
      </c>
      <c r="AO127" s="135"/>
      <c r="AP127" s="46">
        <v>385632.75999999995</v>
      </c>
      <c r="AQ127" s="46">
        <v>-6506.8600000000151</v>
      </c>
      <c r="AR127" s="46">
        <v>24457.74</v>
      </c>
      <c r="AS127" s="46">
        <v>219088.04</v>
      </c>
      <c r="AT127" s="46">
        <v>-183897.83</v>
      </c>
      <c r="AU127" s="46">
        <v>162892.90999999997</v>
      </c>
    </row>
    <row r="128" spans="2:47" x14ac:dyDescent="0.25">
      <c r="B128" s="47" t="s">
        <v>531</v>
      </c>
      <c r="C128" s="47" t="s">
        <v>530</v>
      </c>
      <c r="D128" s="124">
        <v>6600305.969999996</v>
      </c>
      <c r="E128" s="46">
        <v>100396.66</v>
      </c>
      <c r="F128" s="46">
        <v>190860.44</v>
      </c>
      <c r="G128" s="46">
        <v>689741.36</v>
      </c>
      <c r="H128" s="46">
        <v>2116.0299999999997</v>
      </c>
      <c r="I128" s="46">
        <v>385.84000000000003</v>
      </c>
      <c r="J128" s="46">
        <v>309599.11000000004</v>
      </c>
      <c r="K128" s="46">
        <v>2483.37</v>
      </c>
      <c r="L128" s="46">
        <v>192127.62000000002</v>
      </c>
      <c r="M128" s="46">
        <v>112825.54000000001</v>
      </c>
      <c r="N128" s="46">
        <v>32059.5</v>
      </c>
      <c r="O128" s="46">
        <v>289752.77999999997</v>
      </c>
      <c r="P128" s="46">
        <v>2926932.52</v>
      </c>
      <c r="Q128" s="46">
        <v>299.22000000000003</v>
      </c>
      <c r="R128" s="135"/>
      <c r="S128" s="46">
        <v>73907.48000000001</v>
      </c>
      <c r="T128" s="46">
        <v>179154.04</v>
      </c>
      <c r="U128" s="46">
        <v>129865.01000000001</v>
      </c>
      <c r="V128" s="46">
        <v>36244.579999999994</v>
      </c>
      <c r="W128" s="135"/>
      <c r="X128" s="46">
        <v>141819.51</v>
      </c>
      <c r="Y128" s="46">
        <v>94992.680000000008</v>
      </c>
      <c r="Z128" s="135"/>
      <c r="AA128" s="46">
        <v>22504.78</v>
      </c>
      <c r="AB128" s="46">
        <v>261242.25</v>
      </c>
      <c r="AC128" s="46">
        <v>22026.95</v>
      </c>
      <c r="AD128" s="46">
        <v>8770.24</v>
      </c>
      <c r="AE128" s="135"/>
      <c r="AF128" s="135"/>
      <c r="AG128" s="135"/>
      <c r="AH128" s="46">
        <v>14211.09</v>
      </c>
      <c r="AI128" s="46">
        <v>114528.20999999999</v>
      </c>
      <c r="AJ128" s="46">
        <v>16351.91</v>
      </c>
      <c r="AK128" s="46">
        <v>43498.02</v>
      </c>
      <c r="AL128" s="46">
        <v>5829.98</v>
      </c>
      <c r="AM128" s="46">
        <v>31294.720000000001</v>
      </c>
      <c r="AN128" s="46">
        <v>102717.65</v>
      </c>
      <c r="AO128" s="135"/>
      <c r="AP128" s="135"/>
      <c r="AQ128" s="135"/>
      <c r="AR128" s="46">
        <v>39616.74</v>
      </c>
      <c r="AS128" s="46">
        <v>412150.14</v>
      </c>
      <c r="AT128" s="135"/>
      <c r="AU128" s="135"/>
    </row>
    <row r="129" spans="2:47" x14ac:dyDescent="0.25">
      <c r="B129" s="47" t="s">
        <v>529</v>
      </c>
      <c r="C129" s="47" t="s">
        <v>528</v>
      </c>
      <c r="D129" s="124">
        <v>2434872.5299999993</v>
      </c>
      <c r="E129" s="135"/>
      <c r="F129" s="135"/>
      <c r="G129" s="135"/>
      <c r="H129" s="135"/>
      <c r="I129" s="135"/>
      <c r="J129" s="135"/>
      <c r="K129" s="135"/>
      <c r="L129" s="46">
        <v>18250.68</v>
      </c>
      <c r="M129" s="46">
        <v>54563.83</v>
      </c>
      <c r="N129" s="135"/>
      <c r="O129" s="135"/>
      <c r="P129" s="46">
        <v>2346113.6099999994</v>
      </c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46">
        <v>15462.16</v>
      </c>
      <c r="AC129" s="46">
        <v>482.25</v>
      </c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</row>
    <row r="130" spans="2:47" x14ac:dyDescent="0.25">
      <c r="B130" s="47" t="s">
        <v>527</v>
      </c>
      <c r="C130" s="47" t="s">
        <v>526</v>
      </c>
      <c r="D130" s="124">
        <v>598868.74</v>
      </c>
      <c r="E130" s="46">
        <v>1699.38</v>
      </c>
      <c r="F130" s="46">
        <v>35353.9</v>
      </c>
      <c r="G130" s="46">
        <v>10241.76</v>
      </c>
      <c r="H130" s="135"/>
      <c r="I130" s="135"/>
      <c r="J130" s="46">
        <v>5000</v>
      </c>
      <c r="K130" s="135"/>
      <c r="L130" s="135"/>
      <c r="M130" s="46">
        <v>5253</v>
      </c>
      <c r="N130" s="46">
        <v>907.44</v>
      </c>
      <c r="O130" s="46">
        <v>13119.34</v>
      </c>
      <c r="P130" s="46">
        <v>364856.62000000005</v>
      </c>
      <c r="Q130" s="46">
        <v>403.5</v>
      </c>
      <c r="R130" s="46">
        <v>51593.03</v>
      </c>
      <c r="S130" s="135"/>
      <c r="T130" s="46">
        <v>465</v>
      </c>
      <c r="U130" s="46">
        <v>4380.22</v>
      </c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46">
        <v>8096.0599999999995</v>
      </c>
      <c r="AI130" s="46">
        <v>44597.26</v>
      </c>
      <c r="AJ130" s="46">
        <v>18761.32</v>
      </c>
      <c r="AK130" s="46">
        <v>14923.68</v>
      </c>
      <c r="AL130" s="46">
        <v>10269.5</v>
      </c>
      <c r="AM130" s="46">
        <v>8947.73</v>
      </c>
      <c r="AN130" s="135"/>
      <c r="AO130" s="135"/>
      <c r="AP130" s="135"/>
      <c r="AQ130" s="135"/>
      <c r="AR130" s="135"/>
      <c r="AS130" s="135"/>
      <c r="AT130" s="135"/>
      <c r="AU130" s="135"/>
    </row>
    <row r="131" spans="2:47" x14ac:dyDescent="0.25">
      <c r="B131" s="47" t="s">
        <v>525</v>
      </c>
      <c r="C131" s="47" t="s">
        <v>524</v>
      </c>
      <c r="D131" s="124">
        <v>2592963.92</v>
      </c>
      <c r="E131" s="46">
        <v>31898.14</v>
      </c>
      <c r="F131" s="46">
        <v>115881.9</v>
      </c>
      <c r="G131" s="46">
        <v>176839.96000000002</v>
      </c>
      <c r="H131" s="46">
        <v>1476.99</v>
      </c>
      <c r="I131" s="135"/>
      <c r="J131" s="46">
        <v>1087.3499999999999</v>
      </c>
      <c r="K131" s="46">
        <v>1249.51</v>
      </c>
      <c r="L131" s="46">
        <v>210769.09</v>
      </c>
      <c r="M131" s="46">
        <v>87374.97</v>
      </c>
      <c r="N131" s="46">
        <v>1856.27</v>
      </c>
      <c r="O131" s="46">
        <v>70416.62999999999</v>
      </c>
      <c r="P131" s="46">
        <v>1082956.3</v>
      </c>
      <c r="Q131" s="46">
        <v>34040.469999999994</v>
      </c>
      <c r="R131" s="135"/>
      <c r="S131" s="46">
        <v>4416.49</v>
      </c>
      <c r="T131" s="46">
        <v>56388.979999999996</v>
      </c>
      <c r="U131" s="46">
        <v>26925.850000000002</v>
      </c>
      <c r="V131" s="46">
        <v>11425.539999999999</v>
      </c>
      <c r="W131" s="46">
        <v>61325.700000000004</v>
      </c>
      <c r="X131" s="46">
        <v>24342.19</v>
      </c>
      <c r="Y131" s="46">
        <v>38705.51</v>
      </c>
      <c r="Z131" s="135"/>
      <c r="AA131" s="46">
        <v>59214.179999999993</v>
      </c>
      <c r="AB131" s="46">
        <v>70276.11</v>
      </c>
      <c r="AC131" s="46">
        <v>7513.79</v>
      </c>
      <c r="AD131" s="46">
        <v>7607.71</v>
      </c>
      <c r="AE131" s="135"/>
      <c r="AF131" s="46">
        <v>-7660.78</v>
      </c>
      <c r="AG131" s="46">
        <v>59480.63</v>
      </c>
      <c r="AH131" s="46">
        <v>6159.34</v>
      </c>
      <c r="AI131" s="46">
        <v>137739.45000000001</v>
      </c>
      <c r="AJ131" s="46">
        <v>9242.0999999999985</v>
      </c>
      <c r="AK131" s="46">
        <v>107248.87</v>
      </c>
      <c r="AL131" s="46">
        <v>2681.9</v>
      </c>
      <c r="AM131" s="46">
        <v>45926.91</v>
      </c>
      <c r="AN131" s="46">
        <v>41187.22</v>
      </c>
      <c r="AO131" s="135"/>
      <c r="AP131" s="135"/>
      <c r="AQ131" s="46">
        <v>1435.05</v>
      </c>
      <c r="AR131" s="46">
        <v>88.34</v>
      </c>
      <c r="AS131" s="46">
        <v>5445.26</v>
      </c>
      <c r="AT131" s="135"/>
      <c r="AU131" s="135"/>
    </row>
    <row r="132" spans="2:47" x14ac:dyDescent="0.25">
      <c r="B132" s="47" t="s">
        <v>523</v>
      </c>
      <c r="C132" s="47" t="s">
        <v>522</v>
      </c>
      <c r="D132" s="124">
        <v>5625323.0200000023</v>
      </c>
      <c r="E132" s="46">
        <v>29408.370000000003</v>
      </c>
      <c r="F132" s="46">
        <v>252852.83</v>
      </c>
      <c r="G132" s="46">
        <v>248418.18</v>
      </c>
      <c r="H132" s="46">
        <v>62334.06</v>
      </c>
      <c r="I132" s="135"/>
      <c r="J132" s="46">
        <v>27203.42</v>
      </c>
      <c r="K132" s="135"/>
      <c r="L132" s="46">
        <v>62768.01</v>
      </c>
      <c r="M132" s="46">
        <v>145414.09</v>
      </c>
      <c r="N132" s="135"/>
      <c r="O132" s="46">
        <v>171944.47</v>
      </c>
      <c r="P132" s="46">
        <v>3357578.330000001</v>
      </c>
      <c r="Q132" s="46">
        <v>164475.69</v>
      </c>
      <c r="R132" s="135"/>
      <c r="S132" s="135"/>
      <c r="T132" s="135"/>
      <c r="U132" s="135"/>
      <c r="V132" s="46">
        <v>42364.13</v>
      </c>
      <c r="W132" s="135"/>
      <c r="X132" s="46">
        <v>74464.45</v>
      </c>
      <c r="Y132" s="46">
        <v>172023.28000000003</v>
      </c>
      <c r="Z132" s="135"/>
      <c r="AA132" s="135"/>
      <c r="AB132" s="46">
        <v>214416.64000000001</v>
      </c>
      <c r="AC132" s="46">
        <v>22042.6</v>
      </c>
      <c r="AD132" s="46">
        <v>14882</v>
      </c>
      <c r="AE132" s="135"/>
      <c r="AF132" s="46">
        <v>-49761.919999999998</v>
      </c>
      <c r="AG132" s="135"/>
      <c r="AH132" s="46">
        <v>13924.42</v>
      </c>
      <c r="AI132" s="46">
        <v>189077.40000000002</v>
      </c>
      <c r="AJ132" s="46">
        <v>180668.37</v>
      </c>
      <c r="AK132" s="46">
        <v>95605.2</v>
      </c>
      <c r="AL132" s="135"/>
      <c r="AM132" s="46">
        <v>45477</v>
      </c>
      <c r="AN132" s="46">
        <v>75401.55</v>
      </c>
      <c r="AO132" s="135"/>
      <c r="AP132" s="135"/>
      <c r="AQ132" s="46">
        <v>12340.449999999999</v>
      </c>
      <c r="AR132" s="135"/>
      <c r="AS132" s="135"/>
      <c r="AT132" s="135"/>
      <c r="AU132" s="135"/>
    </row>
    <row r="133" spans="2:47" x14ac:dyDescent="0.25">
      <c r="B133" s="47" t="s">
        <v>521</v>
      </c>
      <c r="C133" s="47" t="s">
        <v>520</v>
      </c>
      <c r="D133" s="124">
        <v>52890941.699999996</v>
      </c>
      <c r="E133" s="46">
        <v>216603.35</v>
      </c>
      <c r="F133" s="46">
        <v>627639.27</v>
      </c>
      <c r="G133" s="46">
        <v>396684.10000000003</v>
      </c>
      <c r="H133" s="46">
        <v>609255.51</v>
      </c>
      <c r="I133" s="46">
        <v>1918.4</v>
      </c>
      <c r="J133" s="46">
        <v>1184449.3200000003</v>
      </c>
      <c r="K133" s="46">
        <v>171913.36000000004</v>
      </c>
      <c r="L133" s="46">
        <v>3473440.19</v>
      </c>
      <c r="M133" s="46">
        <v>948050.98000000021</v>
      </c>
      <c r="N133" s="46">
        <v>671437.49</v>
      </c>
      <c r="O133" s="46">
        <v>1695142.63</v>
      </c>
      <c r="P133" s="46">
        <v>30544357.680000007</v>
      </c>
      <c r="Q133" s="46">
        <v>1145936.95</v>
      </c>
      <c r="R133" s="135"/>
      <c r="S133" s="46">
        <v>453106.60999999993</v>
      </c>
      <c r="T133" s="46">
        <v>731510.54</v>
      </c>
      <c r="U133" s="46">
        <v>477228.90999999992</v>
      </c>
      <c r="V133" s="46">
        <v>378668.74999999994</v>
      </c>
      <c r="W133" s="46">
        <v>175480.91</v>
      </c>
      <c r="X133" s="46">
        <v>758110.12</v>
      </c>
      <c r="Y133" s="46">
        <v>784560.87</v>
      </c>
      <c r="Z133" s="46">
        <v>-2894.03</v>
      </c>
      <c r="AA133" s="46">
        <v>381025.58999999997</v>
      </c>
      <c r="AB133" s="46">
        <v>1187464.69</v>
      </c>
      <c r="AC133" s="46">
        <v>610896.35</v>
      </c>
      <c r="AD133" s="46">
        <v>45328.89</v>
      </c>
      <c r="AE133" s="135"/>
      <c r="AF133" s="46">
        <v>-219220.75</v>
      </c>
      <c r="AG133" s="46">
        <v>133808.99</v>
      </c>
      <c r="AH133" s="46">
        <v>388608.62</v>
      </c>
      <c r="AI133" s="46">
        <v>1541540.18</v>
      </c>
      <c r="AJ133" s="46">
        <v>381300.16</v>
      </c>
      <c r="AK133" s="46">
        <v>1125156.75</v>
      </c>
      <c r="AL133" s="46">
        <v>7602.68</v>
      </c>
      <c r="AM133" s="46">
        <v>603468.62</v>
      </c>
      <c r="AN133" s="46">
        <v>930078.68</v>
      </c>
      <c r="AO133" s="46">
        <v>164837.34</v>
      </c>
      <c r="AP133" s="135"/>
      <c r="AQ133" s="46">
        <v>104454.84999999999</v>
      </c>
      <c r="AR133" s="46">
        <v>1728.75</v>
      </c>
      <c r="AS133" s="46">
        <v>22531.65</v>
      </c>
      <c r="AT133" s="135"/>
      <c r="AU133" s="46">
        <v>37727.75</v>
      </c>
    </row>
    <row r="134" spans="2:47" x14ac:dyDescent="0.25">
      <c r="B134" s="47" t="s">
        <v>519</v>
      </c>
      <c r="C134" s="47" t="s">
        <v>518</v>
      </c>
      <c r="D134" s="124">
        <v>10758610.369999997</v>
      </c>
      <c r="E134" s="46">
        <v>182679.83000000002</v>
      </c>
      <c r="F134" s="46">
        <v>299964.02</v>
      </c>
      <c r="G134" s="46">
        <v>348508.18</v>
      </c>
      <c r="H134" s="46">
        <v>108470.69</v>
      </c>
      <c r="I134" s="46">
        <v>70702.41</v>
      </c>
      <c r="J134" s="46">
        <v>280853.59000000008</v>
      </c>
      <c r="K134" s="46">
        <v>49363.22</v>
      </c>
      <c r="L134" s="46">
        <v>528448.41999999993</v>
      </c>
      <c r="M134" s="46">
        <v>180739.06</v>
      </c>
      <c r="N134" s="46">
        <v>65135.569999999992</v>
      </c>
      <c r="O134" s="46">
        <v>485058.15</v>
      </c>
      <c r="P134" s="46">
        <v>5195034.3599999994</v>
      </c>
      <c r="Q134" s="46">
        <v>453176.42000000004</v>
      </c>
      <c r="R134" s="135"/>
      <c r="S134" s="46">
        <v>43257.8</v>
      </c>
      <c r="T134" s="46">
        <v>70259.009999999995</v>
      </c>
      <c r="U134" s="46">
        <v>95852.21</v>
      </c>
      <c r="V134" s="46">
        <v>44422.11</v>
      </c>
      <c r="W134" s="135"/>
      <c r="X134" s="46">
        <v>137714.94</v>
      </c>
      <c r="Y134" s="46">
        <v>181666.93</v>
      </c>
      <c r="Z134" s="135"/>
      <c r="AA134" s="46">
        <v>34963.050000000003</v>
      </c>
      <c r="AB134" s="46">
        <v>330502.34999999998</v>
      </c>
      <c r="AC134" s="46">
        <v>102026.27</v>
      </c>
      <c r="AD134" s="46">
        <v>12975.01</v>
      </c>
      <c r="AE134" s="135"/>
      <c r="AF134" s="46">
        <v>-69379.77</v>
      </c>
      <c r="AG134" s="46">
        <v>105338.48000000001</v>
      </c>
      <c r="AH134" s="46">
        <v>39771.9</v>
      </c>
      <c r="AI134" s="46">
        <v>235183.12</v>
      </c>
      <c r="AJ134" s="46">
        <v>390908.61</v>
      </c>
      <c r="AK134" s="46">
        <v>500786.73</v>
      </c>
      <c r="AL134" s="46">
        <v>22870.199999999997</v>
      </c>
      <c r="AM134" s="46">
        <v>124889.64</v>
      </c>
      <c r="AN134" s="46">
        <v>98237.92</v>
      </c>
      <c r="AO134" s="135"/>
      <c r="AP134" s="135"/>
      <c r="AQ134" s="46">
        <v>8229.9399999999987</v>
      </c>
      <c r="AR134" s="135"/>
      <c r="AS134" s="135"/>
      <c r="AT134" s="135"/>
      <c r="AU134" s="135"/>
    </row>
    <row r="135" spans="2:47" x14ac:dyDescent="0.25">
      <c r="B135" s="47" t="s">
        <v>517</v>
      </c>
      <c r="C135" s="47" t="s">
        <v>516</v>
      </c>
      <c r="D135" s="124">
        <v>15831235.35999999</v>
      </c>
      <c r="E135" s="46">
        <v>84714.67</v>
      </c>
      <c r="F135" s="46">
        <v>286345.56</v>
      </c>
      <c r="G135" s="46">
        <v>295476.25</v>
      </c>
      <c r="H135" s="46">
        <v>167747.37</v>
      </c>
      <c r="I135" s="46">
        <v>50044.53</v>
      </c>
      <c r="J135" s="46">
        <v>314435.86999999994</v>
      </c>
      <c r="K135" s="46">
        <v>98232.700000000012</v>
      </c>
      <c r="L135" s="46">
        <v>963564.77</v>
      </c>
      <c r="M135" s="46">
        <v>681299.96</v>
      </c>
      <c r="N135" s="46">
        <v>58505.15</v>
      </c>
      <c r="O135" s="46">
        <v>535023.08999999985</v>
      </c>
      <c r="P135" s="46">
        <v>8605388.9600000009</v>
      </c>
      <c r="Q135" s="46">
        <v>543057.73</v>
      </c>
      <c r="R135" s="135"/>
      <c r="S135" s="46">
        <v>200780.16999999998</v>
      </c>
      <c r="T135" s="46">
        <v>19543.53</v>
      </c>
      <c r="U135" s="46">
        <v>40306.039999999994</v>
      </c>
      <c r="V135" s="46">
        <v>115988.79999999999</v>
      </c>
      <c r="W135" s="46">
        <v>18125</v>
      </c>
      <c r="X135" s="46">
        <v>88254.64</v>
      </c>
      <c r="Y135" s="46">
        <v>285098.83999999997</v>
      </c>
      <c r="Z135" s="46">
        <v>-32206.75</v>
      </c>
      <c r="AA135" s="46">
        <v>110194.48999999999</v>
      </c>
      <c r="AB135" s="46">
        <v>529617.54</v>
      </c>
      <c r="AC135" s="46">
        <v>76634.05</v>
      </c>
      <c r="AD135" s="46">
        <v>48204.32</v>
      </c>
      <c r="AE135" s="135"/>
      <c r="AF135" s="46">
        <v>-115923.49</v>
      </c>
      <c r="AG135" s="46">
        <v>117618.8</v>
      </c>
      <c r="AH135" s="46">
        <v>162441.60000000001</v>
      </c>
      <c r="AI135" s="46">
        <v>485598.86</v>
      </c>
      <c r="AJ135" s="46">
        <v>38515.96</v>
      </c>
      <c r="AK135" s="46">
        <v>333760.51</v>
      </c>
      <c r="AL135" s="46">
        <v>3956.3700000000003</v>
      </c>
      <c r="AM135" s="46">
        <v>150344.68</v>
      </c>
      <c r="AN135" s="46">
        <v>448316.77</v>
      </c>
      <c r="AO135" s="135"/>
      <c r="AP135" s="135"/>
      <c r="AQ135" s="46">
        <v>22228.02</v>
      </c>
      <c r="AR135" s="135"/>
      <c r="AS135" s="135"/>
      <c r="AT135" s="135"/>
      <c r="AU135" s="135"/>
    </row>
    <row r="136" spans="2:47" x14ac:dyDescent="0.25">
      <c r="B136" s="47" t="s">
        <v>515</v>
      </c>
      <c r="C136" s="47" t="s">
        <v>514</v>
      </c>
      <c r="D136" s="124">
        <v>2585187.4200000009</v>
      </c>
      <c r="E136" s="46">
        <v>33026.21</v>
      </c>
      <c r="F136" s="46">
        <v>133895.34</v>
      </c>
      <c r="G136" s="46">
        <v>55881.619999999995</v>
      </c>
      <c r="H136" s="46">
        <v>500</v>
      </c>
      <c r="I136" s="46">
        <v>5084.29</v>
      </c>
      <c r="J136" s="135"/>
      <c r="K136" s="46">
        <v>1866.09</v>
      </c>
      <c r="L136" s="46">
        <v>112095.24</v>
      </c>
      <c r="M136" s="46">
        <v>123058.9</v>
      </c>
      <c r="N136" s="46">
        <v>39875.9</v>
      </c>
      <c r="O136" s="46">
        <v>1152.94</v>
      </c>
      <c r="P136" s="46">
        <v>1221843.5799999998</v>
      </c>
      <c r="Q136" s="46">
        <v>71690.399999999994</v>
      </c>
      <c r="R136" s="46">
        <v>105871.81</v>
      </c>
      <c r="S136" s="46">
        <v>11250.04</v>
      </c>
      <c r="T136" s="46">
        <v>2856.21</v>
      </c>
      <c r="U136" s="46">
        <v>41822.130000000005</v>
      </c>
      <c r="V136" s="46">
        <v>21013.940000000002</v>
      </c>
      <c r="W136" s="46">
        <v>113.4</v>
      </c>
      <c r="X136" s="46">
        <v>32946.99</v>
      </c>
      <c r="Y136" s="46">
        <v>59133.78</v>
      </c>
      <c r="Z136" s="135"/>
      <c r="AA136" s="46">
        <v>66088.38</v>
      </c>
      <c r="AB136" s="46">
        <v>88904.010000000009</v>
      </c>
      <c r="AC136" s="46">
        <v>1523.98</v>
      </c>
      <c r="AD136" s="135"/>
      <c r="AE136" s="135"/>
      <c r="AF136" s="46">
        <v>-37741.11</v>
      </c>
      <c r="AG136" s="46">
        <v>28.23</v>
      </c>
      <c r="AH136" s="46">
        <v>9155.39</v>
      </c>
      <c r="AI136" s="46">
        <v>118812.67</v>
      </c>
      <c r="AJ136" s="46">
        <v>104593.79000000001</v>
      </c>
      <c r="AK136" s="46">
        <v>55431.57</v>
      </c>
      <c r="AL136" s="46">
        <v>7551.0999999999995</v>
      </c>
      <c r="AM136" s="46">
        <v>23734.09</v>
      </c>
      <c r="AN136" s="46">
        <v>68795.97</v>
      </c>
      <c r="AO136" s="135"/>
      <c r="AP136" s="135"/>
      <c r="AQ136" s="46">
        <v>543.42999999999995</v>
      </c>
      <c r="AR136" s="135"/>
      <c r="AS136" s="46">
        <v>2787.11</v>
      </c>
      <c r="AT136" s="135"/>
      <c r="AU136" s="135"/>
    </row>
    <row r="137" spans="2:47" x14ac:dyDescent="0.25">
      <c r="B137" s="47" t="s">
        <v>513</v>
      </c>
      <c r="C137" s="47" t="s">
        <v>512</v>
      </c>
      <c r="D137" s="124">
        <v>2901806.1099999994</v>
      </c>
      <c r="E137" s="46">
        <v>7842.8600000000006</v>
      </c>
      <c r="F137" s="46">
        <v>103040.97</v>
      </c>
      <c r="G137" s="46">
        <v>52707.30000000001</v>
      </c>
      <c r="H137" s="135"/>
      <c r="I137" s="135"/>
      <c r="J137" s="135"/>
      <c r="K137" s="46">
        <v>4178.1000000000004</v>
      </c>
      <c r="L137" s="46">
        <v>91190.93</v>
      </c>
      <c r="M137" s="135"/>
      <c r="N137" s="135"/>
      <c r="O137" s="135"/>
      <c r="P137" s="46">
        <v>1708904.82</v>
      </c>
      <c r="Q137" s="46">
        <v>154633.81999999998</v>
      </c>
      <c r="R137" s="46">
        <v>20866.25</v>
      </c>
      <c r="S137" s="135"/>
      <c r="T137" s="135"/>
      <c r="U137" s="46">
        <v>2974.29</v>
      </c>
      <c r="V137" s="46">
        <v>38277.599999999999</v>
      </c>
      <c r="W137" s="135"/>
      <c r="X137" s="135"/>
      <c r="Y137" s="135"/>
      <c r="Z137" s="135"/>
      <c r="AA137" s="46">
        <v>109879.54</v>
      </c>
      <c r="AB137" s="46">
        <v>91779.62</v>
      </c>
      <c r="AC137" s="46">
        <v>11830.220000000001</v>
      </c>
      <c r="AD137" s="135"/>
      <c r="AE137" s="135"/>
      <c r="AF137" s="135"/>
      <c r="AG137" s="135"/>
      <c r="AH137" s="46">
        <v>7308.12</v>
      </c>
      <c r="AI137" s="46">
        <v>111948.80000000002</v>
      </c>
      <c r="AJ137" s="46">
        <v>216398.93</v>
      </c>
      <c r="AK137" s="46">
        <v>106470.51</v>
      </c>
      <c r="AL137" s="46">
        <v>6764.98</v>
      </c>
      <c r="AM137" s="46">
        <v>43179.85</v>
      </c>
      <c r="AN137" s="46">
        <v>11628.6</v>
      </c>
      <c r="AO137" s="135"/>
      <c r="AP137" s="135"/>
      <c r="AQ137" s="135"/>
      <c r="AR137" s="135"/>
      <c r="AS137" s="135"/>
      <c r="AT137" s="135"/>
      <c r="AU137" s="135"/>
    </row>
    <row r="138" spans="2:47" x14ac:dyDescent="0.25">
      <c r="B138" s="47" t="s">
        <v>511</v>
      </c>
      <c r="C138" s="47" t="s">
        <v>510</v>
      </c>
      <c r="D138" s="124">
        <v>1732438.3199999994</v>
      </c>
      <c r="E138" s="46">
        <v>7189.89</v>
      </c>
      <c r="F138" s="46">
        <v>52441.339999999989</v>
      </c>
      <c r="G138" s="46">
        <v>155069.84999999998</v>
      </c>
      <c r="H138" s="135"/>
      <c r="I138" s="46">
        <v>1500</v>
      </c>
      <c r="J138" s="135"/>
      <c r="K138" s="46">
        <v>3298.09</v>
      </c>
      <c r="L138" s="46">
        <v>139121.51</v>
      </c>
      <c r="M138" s="135"/>
      <c r="N138" s="46">
        <v>255.92000000000002</v>
      </c>
      <c r="O138" s="46">
        <v>26357.68</v>
      </c>
      <c r="P138" s="46">
        <v>802614.40000000014</v>
      </c>
      <c r="Q138" s="46">
        <v>30606.18</v>
      </c>
      <c r="R138" s="46">
        <v>33204.080000000002</v>
      </c>
      <c r="S138" s="46">
        <v>8396.7000000000007</v>
      </c>
      <c r="T138" s="46">
        <v>16340.730000000001</v>
      </c>
      <c r="U138" s="46">
        <v>43415.829999999994</v>
      </c>
      <c r="V138" s="46">
        <v>7932.37</v>
      </c>
      <c r="W138" s="135"/>
      <c r="X138" s="46">
        <v>28772.06</v>
      </c>
      <c r="Y138" s="46">
        <v>52890.350000000006</v>
      </c>
      <c r="Z138" s="135"/>
      <c r="AA138" s="46">
        <v>7987.99</v>
      </c>
      <c r="AB138" s="46">
        <v>140887.93999999997</v>
      </c>
      <c r="AC138" s="46">
        <v>11012.08</v>
      </c>
      <c r="AD138" s="135"/>
      <c r="AE138" s="135"/>
      <c r="AF138" s="46">
        <v>-6929.78</v>
      </c>
      <c r="AG138" s="135"/>
      <c r="AH138" s="46">
        <v>14860.95</v>
      </c>
      <c r="AI138" s="46">
        <v>56121.74</v>
      </c>
      <c r="AJ138" s="46">
        <v>10832.76</v>
      </c>
      <c r="AK138" s="46">
        <v>44580.73</v>
      </c>
      <c r="AL138" s="46">
        <v>1059.3</v>
      </c>
      <c r="AM138" s="46">
        <v>18512.98</v>
      </c>
      <c r="AN138" s="46">
        <v>21608.239999999998</v>
      </c>
      <c r="AO138" s="46">
        <v>742.27</v>
      </c>
      <c r="AP138" s="135"/>
      <c r="AQ138" s="135"/>
      <c r="AR138" s="135"/>
      <c r="AS138" s="46">
        <v>1754.14</v>
      </c>
      <c r="AT138" s="135"/>
      <c r="AU138" s="135"/>
    </row>
    <row r="139" spans="2:47" x14ac:dyDescent="0.25">
      <c r="B139" s="47" t="s">
        <v>509</v>
      </c>
      <c r="C139" s="47" t="s">
        <v>508</v>
      </c>
      <c r="D139" s="124">
        <v>4047699.6600000006</v>
      </c>
      <c r="E139" s="46">
        <v>32889.229999999996</v>
      </c>
      <c r="F139" s="46">
        <v>150137.52000000002</v>
      </c>
      <c r="G139" s="46">
        <v>106393.29999999999</v>
      </c>
      <c r="H139" s="46">
        <v>11395.49</v>
      </c>
      <c r="I139" s="46">
        <v>3154.69</v>
      </c>
      <c r="J139" s="46">
        <v>11842.83</v>
      </c>
      <c r="K139" s="46">
        <v>57290.01</v>
      </c>
      <c r="L139" s="46">
        <v>230335.27000000002</v>
      </c>
      <c r="M139" s="46">
        <v>67086.109999999986</v>
      </c>
      <c r="N139" s="46">
        <v>48406.44</v>
      </c>
      <c r="O139" s="46">
        <v>19825.099999999999</v>
      </c>
      <c r="P139" s="46">
        <v>2396836.4600000004</v>
      </c>
      <c r="Q139" s="46">
        <v>126441.34</v>
      </c>
      <c r="R139" s="46">
        <v>39951.5</v>
      </c>
      <c r="S139" s="46">
        <v>3940.88</v>
      </c>
      <c r="T139" s="46">
        <v>40286.04</v>
      </c>
      <c r="U139" s="46">
        <v>12082.239999999998</v>
      </c>
      <c r="V139" s="46">
        <v>29542.21</v>
      </c>
      <c r="W139" s="135"/>
      <c r="X139" s="46">
        <v>40880.639999999999</v>
      </c>
      <c r="Y139" s="46">
        <v>55552</v>
      </c>
      <c r="Z139" s="135"/>
      <c r="AA139" s="46">
        <v>10299.530000000001</v>
      </c>
      <c r="AB139" s="46">
        <v>128724.85</v>
      </c>
      <c r="AC139" s="46">
        <v>29724.92</v>
      </c>
      <c r="AD139" s="46">
        <v>6180</v>
      </c>
      <c r="AE139" s="135"/>
      <c r="AF139" s="46">
        <v>-45319.26</v>
      </c>
      <c r="AG139" s="135"/>
      <c r="AH139" s="46">
        <v>3199.4900000000002</v>
      </c>
      <c r="AI139" s="46">
        <v>110766.43</v>
      </c>
      <c r="AJ139" s="46">
        <v>157917.81</v>
      </c>
      <c r="AK139" s="46">
        <v>82856.990000000005</v>
      </c>
      <c r="AL139" s="46">
        <v>867.82</v>
      </c>
      <c r="AM139" s="46">
        <v>45852</v>
      </c>
      <c r="AN139" s="46">
        <v>28103.89</v>
      </c>
      <c r="AO139" s="135"/>
      <c r="AP139" s="135"/>
      <c r="AQ139" s="46">
        <v>2536.5499999999997</v>
      </c>
      <c r="AR139" s="135"/>
      <c r="AS139" s="46">
        <v>17368.919999999998</v>
      </c>
      <c r="AT139" s="46">
        <v>-17368.919999999998</v>
      </c>
      <c r="AU139" s="46">
        <v>1719.34</v>
      </c>
    </row>
    <row r="140" spans="2:47" x14ac:dyDescent="0.25">
      <c r="B140" s="47" t="s">
        <v>507</v>
      </c>
      <c r="C140" s="47" t="s">
        <v>506</v>
      </c>
      <c r="D140" s="124">
        <v>2873211.0600000005</v>
      </c>
      <c r="E140" s="46">
        <v>24246.22</v>
      </c>
      <c r="F140" s="46">
        <v>103354.1</v>
      </c>
      <c r="G140" s="46">
        <v>136681.84999999998</v>
      </c>
      <c r="H140" s="135"/>
      <c r="I140" s="135"/>
      <c r="J140" s="135"/>
      <c r="K140" s="46">
        <v>4400.8599999999997</v>
      </c>
      <c r="L140" s="46">
        <v>186079.06999999998</v>
      </c>
      <c r="M140" s="46">
        <v>76413.240000000005</v>
      </c>
      <c r="N140" s="135"/>
      <c r="O140" s="46">
        <v>600.92999999999995</v>
      </c>
      <c r="P140" s="46">
        <v>1375835.06</v>
      </c>
      <c r="Q140" s="46">
        <v>88526.890000000014</v>
      </c>
      <c r="R140" s="46">
        <v>124810.49</v>
      </c>
      <c r="S140" s="46">
        <v>5756.93</v>
      </c>
      <c r="T140" s="46">
        <v>89887.140000000014</v>
      </c>
      <c r="U140" s="46">
        <v>23511.439999999999</v>
      </c>
      <c r="V140" s="46">
        <v>13711.05</v>
      </c>
      <c r="W140" s="135"/>
      <c r="X140" s="46">
        <v>49210.68</v>
      </c>
      <c r="Y140" s="46">
        <v>96710.73000000001</v>
      </c>
      <c r="Z140" s="135"/>
      <c r="AA140" s="46">
        <v>3685.38</v>
      </c>
      <c r="AB140" s="46">
        <v>64483.92</v>
      </c>
      <c r="AC140" s="46">
        <v>39506.939999999995</v>
      </c>
      <c r="AD140" s="46">
        <v>3607.52</v>
      </c>
      <c r="AE140" s="135"/>
      <c r="AF140" s="46">
        <v>-15709.9</v>
      </c>
      <c r="AG140" s="135"/>
      <c r="AH140" s="46">
        <v>41040.11</v>
      </c>
      <c r="AI140" s="46">
        <v>91307.400000000009</v>
      </c>
      <c r="AJ140" s="46">
        <v>105901.91</v>
      </c>
      <c r="AK140" s="46">
        <v>82848.070000000007</v>
      </c>
      <c r="AL140" s="46">
        <v>9484.73</v>
      </c>
      <c r="AM140" s="46">
        <v>17404.48</v>
      </c>
      <c r="AN140" s="46">
        <v>23208.93</v>
      </c>
      <c r="AO140" s="135"/>
      <c r="AP140" s="135"/>
      <c r="AQ140" s="46">
        <v>6704.89</v>
      </c>
      <c r="AR140" s="135"/>
      <c r="AS140" s="46">
        <v>9960</v>
      </c>
      <c r="AT140" s="46">
        <v>-9960</v>
      </c>
      <c r="AU140" s="135"/>
    </row>
    <row r="141" spans="2:47" x14ac:dyDescent="0.25">
      <c r="B141" s="47" t="s">
        <v>505</v>
      </c>
      <c r="C141" s="47" t="s">
        <v>504</v>
      </c>
      <c r="D141" s="124">
        <v>2965600.6399999992</v>
      </c>
      <c r="E141" s="46">
        <v>8842.2999999999993</v>
      </c>
      <c r="F141" s="46">
        <v>178731.41999999998</v>
      </c>
      <c r="G141" s="46">
        <v>90673.5</v>
      </c>
      <c r="H141" s="46">
        <v>718.45999999999992</v>
      </c>
      <c r="I141" s="46">
        <v>1940</v>
      </c>
      <c r="J141" s="135"/>
      <c r="K141" s="46">
        <v>900.57</v>
      </c>
      <c r="L141" s="46">
        <v>223743.87</v>
      </c>
      <c r="M141" s="46">
        <v>131432.47</v>
      </c>
      <c r="N141" s="46">
        <v>67823.58</v>
      </c>
      <c r="O141" s="46">
        <v>2787.49</v>
      </c>
      <c r="P141" s="46">
        <v>1114171.74</v>
      </c>
      <c r="Q141" s="46">
        <v>88443.26999999999</v>
      </c>
      <c r="R141" s="46">
        <v>196294</v>
      </c>
      <c r="S141" s="46">
        <v>2294.7600000000002</v>
      </c>
      <c r="T141" s="46">
        <v>22480.02</v>
      </c>
      <c r="U141" s="135"/>
      <c r="V141" s="46">
        <v>13995.61</v>
      </c>
      <c r="W141" s="46">
        <v>10950.64</v>
      </c>
      <c r="X141" s="46">
        <v>48586.96</v>
      </c>
      <c r="Y141" s="46">
        <v>78004.36</v>
      </c>
      <c r="Z141" s="135"/>
      <c r="AA141" s="135"/>
      <c r="AB141" s="46">
        <v>135469.25</v>
      </c>
      <c r="AC141" s="135"/>
      <c r="AD141" s="135"/>
      <c r="AE141" s="135"/>
      <c r="AF141" s="135"/>
      <c r="AG141" s="46">
        <v>42509.23</v>
      </c>
      <c r="AH141" s="46">
        <v>42914.48</v>
      </c>
      <c r="AI141" s="46">
        <v>153337.62</v>
      </c>
      <c r="AJ141" s="46">
        <v>39418.69</v>
      </c>
      <c r="AK141" s="46">
        <v>87530.08</v>
      </c>
      <c r="AL141" s="46">
        <v>2356.09</v>
      </c>
      <c r="AM141" s="46">
        <v>22774.33</v>
      </c>
      <c r="AN141" s="46">
        <v>99196.63</v>
      </c>
      <c r="AO141" s="135"/>
      <c r="AP141" s="135"/>
      <c r="AQ141" s="46">
        <v>36332.79</v>
      </c>
      <c r="AR141" s="135"/>
      <c r="AS141" s="46">
        <v>6721.43</v>
      </c>
      <c r="AT141" s="46">
        <v>14225</v>
      </c>
      <c r="AU141" s="135"/>
    </row>
    <row r="142" spans="2:47" x14ac:dyDescent="0.25">
      <c r="B142" s="47" t="s">
        <v>503</v>
      </c>
      <c r="C142" s="47" t="s">
        <v>502</v>
      </c>
      <c r="D142" s="124">
        <v>903146.21000000008</v>
      </c>
      <c r="E142" s="135"/>
      <c r="F142" s="46">
        <v>55867.670000000006</v>
      </c>
      <c r="G142" s="46">
        <v>30291.550000000003</v>
      </c>
      <c r="H142" s="135"/>
      <c r="I142" s="135"/>
      <c r="J142" s="135"/>
      <c r="K142" s="135"/>
      <c r="L142" s="46">
        <v>2250</v>
      </c>
      <c r="M142" s="46">
        <v>1379.8799999999999</v>
      </c>
      <c r="N142" s="135"/>
      <c r="O142" s="46">
        <v>74356.55</v>
      </c>
      <c r="P142" s="46">
        <v>432851.99000000017</v>
      </c>
      <c r="Q142" s="135"/>
      <c r="R142" s="46">
        <v>39906.239999999998</v>
      </c>
      <c r="S142" s="46">
        <v>51470.81</v>
      </c>
      <c r="T142" s="135"/>
      <c r="U142" s="46">
        <v>12261.43</v>
      </c>
      <c r="V142" s="46">
        <v>3950.56</v>
      </c>
      <c r="W142" s="135"/>
      <c r="X142" s="46">
        <v>1875.39</v>
      </c>
      <c r="Y142" s="135"/>
      <c r="Z142" s="135"/>
      <c r="AA142" s="46">
        <v>25752.9</v>
      </c>
      <c r="AB142" s="46">
        <v>82909.330000000016</v>
      </c>
      <c r="AC142" s="46">
        <v>8881.93</v>
      </c>
      <c r="AD142" s="46">
        <v>4080</v>
      </c>
      <c r="AE142" s="135"/>
      <c r="AF142" s="135"/>
      <c r="AG142" s="135"/>
      <c r="AH142" s="46">
        <v>2445.75</v>
      </c>
      <c r="AI142" s="46">
        <v>23099.69</v>
      </c>
      <c r="AJ142" s="46">
        <v>5999.98</v>
      </c>
      <c r="AK142" s="46">
        <v>23784.92</v>
      </c>
      <c r="AL142" s="135"/>
      <c r="AM142" s="46">
        <v>4080</v>
      </c>
      <c r="AN142" s="46">
        <v>13918.03</v>
      </c>
      <c r="AO142" s="135"/>
      <c r="AP142" s="135"/>
      <c r="AQ142" s="135"/>
      <c r="AR142" s="135"/>
      <c r="AS142" s="46">
        <v>1731.61</v>
      </c>
      <c r="AT142" s="135"/>
      <c r="AU142" s="135"/>
    </row>
    <row r="143" spans="2:47" x14ac:dyDescent="0.25">
      <c r="B143" s="47" t="s">
        <v>501</v>
      </c>
      <c r="C143" s="47" t="s">
        <v>500</v>
      </c>
      <c r="D143" s="124">
        <v>38047770.31000001</v>
      </c>
      <c r="E143" s="46">
        <v>81726.559999999998</v>
      </c>
      <c r="F143" s="46">
        <v>274209.55</v>
      </c>
      <c r="G143" s="46">
        <v>355280.62</v>
      </c>
      <c r="H143" s="46">
        <v>49129.77</v>
      </c>
      <c r="I143" s="46">
        <v>8848.09</v>
      </c>
      <c r="J143" s="46">
        <v>202831.43999999997</v>
      </c>
      <c r="K143" s="46">
        <v>167955.42000000004</v>
      </c>
      <c r="L143" s="46">
        <v>896406.65</v>
      </c>
      <c r="M143" s="46">
        <v>370727.89</v>
      </c>
      <c r="N143" s="46">
        <v>57004.36</v>
      </c>
      <c r="O143" s="46">
        <v>212517.15999999997</v>
      </c>
      <c r="P143" s="46">
        <v>30590248.750000011</v>
      </c>
      <c r="Q143" s="46">
        <v>499864.33999999997</v>
      </c>
      <c r="R143" s="46">
        <v>140200.87</v>
      </c>
      <c r="S143" s="46">
        <v>310541.38</v>
      </c>
      <c r="T143" s="46">
        <v>247751.05000000002</v>
      </c>
      <c r="U143" s="46">
        <v>309103.74</v>
      </c>
      <c r="V143" s="46">
        <v>121264.19</v>
      </c>
      <c r="W143" s="46">
        <v>35507.130000000005</v>
      </c>
      <c r="X143" s="46">
        <v>200423.65</v>
      </c>
      <c r="Y143" s="46">
        <v>275367.27999999997</v>
      </c>
      <c r="Z143" s="135"/>
      <c r="AA143" s="46">
        <v>54888.020000000004</v>
      </c>
      <c r="AB143" s="46">
        <v>585746.75</v>
      </c>
      <c r="AC143" s="46">
        <v>196890.08000000002</v>
      </c>
      <c r="AD143" s="46">
        <v>21483.01</v>
      </c>
      <c r="AE143" s="135"/>
      <c r="AF143" s="46">
        <v>-163911.28</v>
      </c>
      <c r="AG143" s="46">
        <v>109478.84</v>
      </c>
      <c r="AH143" s="46">
        <v>102063.37</v>
      </c>
      <c r="AI143" s="46">
        <v>515771.43</v>
      </c>
      <c r="AJ143" s="46">
        <v>241969.96999999997</v>
      </c>
      <c r="AK143" s="46">
        <v>376437.33</v>
      </c>
      <c r="AL143" s="46">
        <v>16627.77</v>
      </c>
      <c r="AM143" s="46">
        <v>161514.29</v>
      </c>
      <c r="AN143" s="46">
        <v>363007.77</v>
      </c>
      <c r="AO143" s="135"/>
      <c r="AP143" s="135"/>
      <c r="AQ143" s="46">
        <v>58893.07</v>
      </c>
      <c r="AR143" s="135"/>
      <c r="AS143" s="135"/>
      <c r="AT143" s="135"/>
      <c r="AU143" s="135"/>
    </row>
    <row r="144" spans="2:47" x14ac:dyDescent="0.25">
      <c r="B144" s="47" t="s">
        <v>499</v>
      </c>
      <c r="C144" s="47" t="s">
        <v>498</v>
      </c>
      <c r="D144" s="124">
        <v>21571216.210000001</v>
      </c>
      <c r="E144" s="46">
        <v>175033.35</v>
      </c>
      <c r="F144" s="46">
        <v>317951.81</v>
      </c>
      <c r="G144" s="46">
        <v>682819.21</v>
      </c>
      <c r="H144" s="46">
        <v>174</v>
      </c>
      <c r="I144" s="135"/>
      <c r="J144" s="46">
        <v>465168.24</v>
      </c>
      <c r="K144" s="46">
        <v>145696.60999999999</v>
      </c>
      <c r="L144" s="46">
        <v>1251540.0200000003</v>
      </c>
      <c r="M144" s="46">
        <v>444514.33</v>
      </c>
      <c r="N144" s="46">
        <v>141498.63999999998</v>
      </c>
      <c r="O144" s="46">
        <v>246486.34</v>
      </c>
      <c r="P144" s="46">
        <v>10460379.789999999</v>
      </c>
      <c r="Q144" s="46">
        <v>570631.03</v>
      </c>
      <c r="R144" s="46">
        <v>2202703.58</v>
      </c>
      <c r="S144" s="46">
        <v>151712.13</v>
      </c>
      <c r="T144" s="46">
        <v>234424.39</v>
      </c>
      <c r="U144" s="46">
        <v>60743.57</v>
      </c>
      <c r="V144" s="46">
        <v>104990.6</v>
      </c>
      <c r="W144" s="46">
        <v>64411.11</v>
      </c>
      <c r="X144" s="46">
        <v>75215.740000000005</v>
      </c>
      <c r="Y144" s="46">
        <v>440065.64</v>
      </c>
      <c r="Z144" s="135"/>
      <c r="AA144" s="46">
        <v>365802.16000000003</v>
      </c>
      <c r="AB144" s="46">
        <v>617222.89999999991</v>
      </c>
      <c r="AC144" s="46">
        <v>247362.66</v>
      </c>
      <c r="AD144" s="135"/>
      <c r="AE144" s="135"/>
      <c r="AF144" s="46">
        <v>-222494.83</v>
      </c>
      <c r="AG144" s="46">
        <v>24.75</v>
      </c>
      <c r="AH144" s="46">
        <v>180317.76</v>
      </c>
      <c r="AI144" s="46">
        <v>643366.65999999992</v>
      </c>
      <c r="AJ144" s="46">
        <v>423458.01</v>
      </c>
      <c r="AK144" s="46">
        <v>469881.98</v>
      </c>
      <c r="AL144" s="46">
        <v>1950.09</v>
      </c>
      <c r="AM144" s="46">
        <v>150739</v>
      </c>
      <c r="AN144" s="46">
        <v>182819.39</v>
      </c>
      <c r="AO144" s="135"/>
      <c r="AP144" s="135"/>
      <c r="AQ144" s="46">
        <v>81574.350000000006</v>
      </c>
      <c r="AR144" s="46">
        <v>3949.95</v>
      </c>
      <c r="AS144" s="46">
        <v>20279.37</v>
      </c>
      <c r="AT144" s="46">
        <v>105269.9</v>
      </c>
      <c r="AU144" s="46">
        <v>63531.98</v>
      </c>
    </row>
    <row r="145" spans="2:47" x14ac:dyDescent="0.25">
      <c r="B145" s="47" t="s">
        <v>497</v>
      </c>
      <c r="C145" s="47" t="s">
        <v>496</v>
      </c>
      <c r="D145" s="124">
        <v>5344179.2</v>
      </c>
      <c r="E145" s="46">
        <v>24533.759999999998</v>
      </c>
      <c r="F145" s="46">
        <v>158379.81000000003</v>
      </c>
      <c r="G145" s="46">
        <v>36965.859999999993</v>
      </c>
      <c r="H145" s="46">
        <v>31305.72</v>
      </c>
      <c r="I145" s="135"/>
      <c r="J145" s="135"/>
      <c r="K145" s="46">
        <v>524</v>
      </c>
      <c r="L145" s="46">
        <v>305983.44</v>
      </c>
      <c r="M145" s="46">
        <v>99519.260000000009</v>
      </c>
      <c r="N145" s="135"/>
      <c r="O145" s="135"/>
      <c r="P145" s="46">
        <v>2688561.02</v>
      </c>
      <c r="Q145" s="46">
        <v>191394.06000000003</v>
      </c>
      <c r="R145" s="46">
        <v>387242.04</v>
      </c>
      <c r="S145" s="46">
        <v>641.30999999999995</v>
      </c>
      <c r="T145" s="46">
        <v>26171.46</v>
      </c>
      <c r="U145" s="46">
        <v>90975.81</v>
      </c>
      <c r="V145" s="135"/>
      <c r="W145" s="135"/>
      <c r="X145" s="46">
        <v>93078.44</v>
      </c>
      <c r="Y145" s="46">
        <v>123472.43</v>
      </c>
      <c r="Z145" s="135"/>
      <c r="AA145" s="135"/>
      <c r="AB145" s="46">
        <v>255298.28</v>
      </c>
      <c r="AC145" s="135"/>
      <c r="AD145" s="135"/>
      <c r="AE145" s="135"/>
      <c r="AF145" s="135"/>
      <c r="AG145" s="135"/>
      <c r="AH145" s="46">
        <v>79029.569999999992</v>
      </c>
      <c r="AI145" s="46">
        <v>392358.33999999997</v>
      </c>
      <c r="AJ145" s="46">
        <v>114482.81999999999</v>
      </c>
      <c r="AK145" s="46">
        <v>140435.72</v>
      </c>
      <c r="AL145" s="46">
        <v>351.71</v>
      </c>
      <c r="AM145" s="46">
        <v>34447.449999999997</v>
      </c>
      <c r="AN145" s="46">
        <v>65700.87</v>
      </c>
      <c r="AO145" s="135"/>
      <c r="AP145" s="135"/>
      <c r="AQ145" s="46">
        <v>3326.0200000000004</v>
      </c>
      <c r="AR145" s="135"/>
      <c r="AS145" s="135"/>
      <c r="AT145" s="135"/>
      <c r="AU145" s="135"/>
    </row>
    <row r="146" spans="2:47" x14ac:dyDescent="0.25">
      <c r="B146" s="47" t="s">
        <v>495</v>
      </c>
      <c r="C146" s="47" t="s">
        <v>494</v>
      </c>
      <c r="D146" s="124">
        <v>12376174.320000008</v>
      </c>
      <c r="E146" s="46">
        <v>77277.279999999999</v>
      </c>
      <c r="F146" s="46">
        <v>297529.63</v>
      </c>
      <c r="G146" s="46">
        <v>326155.50000000006</v>
      </c>
      <c r="H146" s="46">
        <v>29204.880000000001</v>
      </c>
      <c r="I146" s="46">
        <v>102486.27</v>
      </c>
      <c r="J146" s="46">
        <v>83914.73000000001</v>
      </c>
      <c r="K146" s="46">
        <v>72150.239999999991</v>
      </c>
      <c r="L146" s="46">
        <v>797753.34000000008</v>
      </c>
      <c r="M146" s="46">
        <v>128225.64000000003</v>
      </c>
      <c r="N146" s="46">
        <v>126835.28</v>
      </c>
      <c r="O146" s="46">
        <v>404137.41000000003</v>
      </c>
      <c r="P146" s="46">
        <v>6675209.8099999996</v>
      </c>
      <c r="Q146" s="46">
        <v>444325.18999999994</v>
      </c>
      <c r="R146" s="46">
        <v>341597.83</v>
      </c>
      <c r="S146" s="46">
        <v>49495.590000000011</v>
      </c>
      <c r="T146" s="46">
        <v>189035.36000000002</v>
      </c>
      <c r="U146" s="46">
        <v>146629.43</v>
      </c>
      <c r="V146" s="46">
        <v>85766.75999999998</v>
      </c>
      <c r="W146" s="135"/>
      <c r="X146" s="46">
        <v>26571.27</v>
      </c>
      <c r="Y146" s="46">
        <v>196287.86000000002</v>
      </c>
      <c r="Z146" s="135"/>
      <c r="AA146" s="46">
        <v>40287.990000000005</v>
      </c>
      <c r="AB146" s="46">
        <v>338843.55</v>
      </c>
      <c r="AC146" s="46">
        <v>41859.619999999995</v>
      </c>
      <c r="AD146" s="46">
        <v>16275.55</v>
      </c>
      <c r="AE146" s="135"/>
      <c r="AF146" s="46">
        <v>-43995.68</v>
      </c>
      <c r="AG146" s="135"/>
      <c r="AH146" s="46">
        <v>87211.159999999989</v>
      </c>
      <c r="AI146" s="46">
        <v>308960.11</v>
      </c>
      <c r="AJ146" s="46">
        <v>350267.79000000004</v>
      </c>
      <c r="AK146" s="46">
        <v>187046.95</v>
      </c>
      <c r="AL146" s="46">
        <v>14708.77</v>
      </c>
      <c r="AM146" s="46">
        <v>168968.42</v>
      </c>
      <c r="AN146" s="46">
        <v>231883.69</v>
      </c>
      <c r="AO146" s="135"/>
      <c r="AP146" s="135"/>
      <c r="AQ146" s="46">
        <v>33267.1</v>
      </c>
      <c r="AR146" s="135"/>
      <c r="AS146" s="135"/>
      <c r="AT146" s="135"/>
      <c r="AU146" s="135"/>
    </row>
    <row r="147" spans="2:47" x14ac:dyDescent="0.25">
      <c r="B147" s="47" t="s">
        <v>493</v>
      </c>
      <c r="C147" s="47" t="s">
        <v>492</v>
      </c>
      <c r="D147" s="124">
        <v>1322075.3900000001</v>
      </c>
      <c r="E147" s="46">
        <v>9808.4600000000009</v>
      </c>
      <c r="F147" s="46">
        <v>86663.66</v>
      </c>
      <c r="G147" s="46">
        <v>157663.28</v>
      </c>
      <c r="H147" s="135"/>
      <c r="I147" s="46">
        <v>2723.3199999999997</v>
      </c>
      <c r="J147" s="46">
        <v>4695.34</v>
      </c>
      <c r="K147" s="46">
        <v>464.73</v>
      </c>
      <c r="L147" s="135"/>
      <c r="M147" s="46">
        <v>39003.89</v>
      </c>
      <c r="N147" s="46">
        <v>24120.79</v>
      </c>
      <c r="O147" s="46">
        <v>10215.92</v>
      </c>
      <c r="P147" s="46">
        <v>681754.06000000017</v>
      </c>
      <c r="Q147" s="135"/>
      <c r="R147" s="46">
        <v>69145.679999999993</v>
      </c>
      <c r="S147" s="46">
        <v>6779</v>
      </c>
      <c r="T147" s="46">
        <v>3387.86</v>
      </c>
      <c r="U147" s="46">
        <v>2869.13</v>
      </c>
      <c r="V147" s="46">
        <v>7080.1799999999994</v>
      </c>
      <c r="W147" s="135"/>
      <c r="X147" s="46">
        <v>19755.080000000002</v>
      </c>
      <c r="Y147" s="46">
        <v>24998.940000000002</v>
      </c>
      <c r="Z147" s="135"/>
      <c r="AA147" s="135"/>
      <c r="AB147" s="46">
        <v>29270.54</v>
      </c>
      <c r="AC147" s="46">
        <v>7245.07</v>
      </c>
      <c r="AD147" s="46">
        <v>2037.84</v>
      </c>
      <c r="AE147" s="135"/>
      <c r="AF147" s="46">
        <v>-3021.96</v>
      </c>
      <c r="AG147" s="135"/>
      <c r="AH147" s="46">
        <v>4605.5300000000007</v>
      </c>
      <c r="AI147" s="46">
        <v>77432.13</v>
      </c>
      <c r="AJ147" s="46">
        <v>11960.23</v>
      </c>
      <c r="AK147" s="46">
        <v>13038.720000000001</v>
      </c>
      <c r="AL147" s="46">
        <v>2963.57</v>
      </c>
      <c r="AM147" s="46">
        <v>8424.02</v>
      </c>
      <c r="AN147" s="46">
        <v>8600.5499999999993</v>
      </c>
      <c r="AO147" s="135"/>
      <c r="AP147" s="135"/>
      <c r="AQ147" s="135"/>
      <c r="AR147" s="135"/>
      <c r="AS147" s="46">
        <v>8389.83</v>
      </c>
      <c r="AT147" s="135"/>
      <c r="AU147" s="135"/>
    </row>
    <row r="148" spans="2:47" x14ac:dyDescent="0.25">
      <c r="B148" s="47" t="s">
        <v>491</v>
      </c>
      <c r="C148" s="47" t="s">
        <v>490</v>
      </c>
      <c r="D148" s="124">
        <v>9492650.5299999993</v>
      </c>
      <c r="E148" s="46">
        <v>62764.880000000005</v>
      </c>
      <c r="F148" s="46">
        <v>198794.47</v>
      </c>
      <c r="G148" s="46">
        <v>234103.22</v>
      </c>
      <c r="H148" s="46">
        <v>1188.3</v>
      </c>
      <c r="I148" s="46">
        <v>2090.7800000000002</v>
      </c>
      <c r="J148" s="46">
        <v>2140.87</v>
      </c>
      <c r="K148" s="46">
        <v>38813.79</v>
      </c>
      <c r="L148" s="46">
        <v>512585.3</v>
      </c>
      <c r="M148" s="46">
        <v>173196.55</v>
      </c>
      <c r="N148" s="46">
        <v>109826.89000000001</v>
      </c>
      <c r="O148" s="46">
        <v>331826.45</v>
      </c>
      <c r="P148" s="46">
        <v>5544648.0299999965</v>
      </c>
      <c r="Q148" s="46">
        <v>249135.41999999998</v>
      </c>
      <c r="R148" s="46">
        <v>38303.14</v>
      </c>
      <c r="S148" s="46">
        <v>2387.14</v>
      </c>
      <c r="T148" s="46">
        <v>48764.45</v>
      </c>
      <c r="U148" s="46">
        <v>90221.739999999991</v>
      </c>
      <c r="V148" s="46">
        <v>74215.490000000005</v>
      </c>
      <c r="W148" s="46">
        <v>66693.7</v>
      </c>
      <c r="X148" s="46">
        <v>175644.01</v>
      </c>
      <c r="Y148" s="46">
        <v>197647.91999999998</v>
      </c>
      <c r="Z148" s="135"/>
      <c r="AA148" s="46">
        <v>30381.510000000002</v>
      </c>
      <c r="AB148" s="46">
        <v>386061.12</v>
      </c>
      <c r="AC148" s="46">
        <v>75303.87</v>
      </c>
      <c r="AD148" s="46">
        <v>21268.16</v>
      </c>
      <c r="AE148" s="135"/>
      <c r="AF148" s="46">
        <v>-43718.12</v>
      </c>
      <c r="AG148" s="46">
        <v>95294.97</v>
      </c>
      <c r="AH148" s="46">
        <v>47909.8</v>
      </c>
      <c r="AI148" s="46">
        <v>247338.76</v>
      </c>
      <c r="AJ148" s="46">
        <v>57891.56</v>
      </c>
      <c r="AK148" s="46">
        <v>195712.64000000001</v>
      </c>
      <c r="AL148" s="135"/>
      <c r="AM148" s="46">
        <v>184405.26</v>
      </c>
      <c r="AN148" s="46">
        <v>26162.79</v>
      </c>
      <c r="AO148" s="135"/>
      <c r="AP148" s="135"/>
      <c r="AQ148" s="46">
        <v>13517.15</v>
      </c>
      <c r="AR148" s="135"/>
      <c r="AS148" s="135"/>
      <c r="AT148" s="135"/>
      <c r="AU148" s="46">
        <v>128.52000000000001</v>
      </c>
    </row>
    <row r="149" spans="2:47" x14ac:dyDescent="0.25">
      <c r="B149" s="47" t="s">
        <v>489</v>
      </c>
      <c r="C149" s="47" t="s">
        <v>488</v>
      </c>
      <c r="D149" s="124">
        <v>8706912.6700000037</v>
      </c>
      <c r="E149" s="46">
        <v>108243.56</v>
      </c>
      <c r="F149" s="46">
        <v>364193.82</v>
      </c>
      <c r="G149" s="46">
        <v>69342.42</v>
      </c>
      <c r="H149" s="46">
        <v>68508.790000000008</v>
      </c>
      <c r="I149" s="46">
        <v>34523.71</v>
      </c>
      <c r="J149" s="46">
        <v>64052.71</v>
      </c>
      <c r="K149" s="46">
        <v>22229.29</v>
      </c>
      <c r="L149" s="46">
        <v>551760.32000000007</v>
      </c>
      <c r="M149" s="46">
        <v>140839.07</v>
      </c>
      <c r="N149" s="46">
        <v>8896</v>
      </c>
      <c r="O149" s="46">
        <v>270501.75</v>
      </c>
      <c r="P149" s="46">
        <v>4421145.9499999993</v>
      </c>
      <c r="Q149" s="46">
        <v>223239.68000000002</v>
      </c>
      <c r="R149" s="46">
        <v>66090.899999999994</v>
      </c>
      <c r="S149" s="46">
        <v>354968.91</v>
      </c>
      <c r="T149" s="46">
        <v>56973.41</v>
      </c>
      <c r="U149" s="135"/>
      <c r="V149" s="46">
        <v>55635.630000000005</v>
      </c>
      <c r="W149" s="46">
        <v>58316.369999999995</v>
      </c>
      <c r="X149" s="46">
        <v>102645.81</v>
      </c>
      <c r="Y149" s="46">
        <v>72428.78</v>
      </c>
      <c r="Z149" s="135"/>
      <c r="AA149" s="46">
        <v>111644.89000000001</v>
      </c>
      <c r="AB149" s="46">
        <v>286508.69999999995</v>
      </c>
      <c r="AC149" s="46">
        <v>46639.23</v>
      </c>
      <c r="AD149" s="46">
        <v>27554</v>
      </c>
      <c r="AE149" s="135"/>
      <c r="AF149" s="46">
        <v>-64112.79</v>
      </c>
      <c r="AG149" s="135"/>
      <c r="AH149" s="46">
        <v>184896.7</v>
      </c>
      <c r="AI149" s="46">
        <v>286774.63999999996</v>
      </c>
      <c r="AJ149" s="46">
        <v>129938.01999999999</v>
      </c>
      <c r="AK149" s="46">
        <v>253335.13</v>
      </c>
      <c r="AL149" s="46">
        <v>185059.91</v>
      </c>
      <c r="AM149" s="46">
        <v>67644</v>
      </c>
      <c r="AN149" s="46">
        <v>65393.93</v>
      </c>
      <c r="AO149" s="135"/>
      <c r="AP149" s="135"/>
      <c r="AQ149" s="135"/>
      <c r="AR149" s="135"/>
      <c r="AS149" s="46">
        <v>11099.43</v>
      </c>
      <c r="AT149" s="135"/>
      <c r="AU149" s="135"/>
    </row>
    <row r="150" spans="2:47" x14ac:dyDescent="0.25">
      <c r="B150" s="47" t="s">
        <v>487</v>
      </c>
      <c r="C150" s="47" t="s">
        <v>486</v>
      </c>
      <c r="D150" s="124">
        <v>9923231.1600000039</v>
      </c>
      <c r="E150" s="46">
        <v>49212.26</v>
      </c>
      <c r="F150" s="46">
        <v>194609.06999999998</v>
      </c>
      <c r="G150" s="46">
        <v>264807.96000000002</v>
      </c>
      <c r="H150" s="46">
        <v>5251.18</v>
      </c>
      <c r="I150" s="46">
        <v>1136.75</v>
      </c>
      <c r="J150" s="46">
        <v>10357.219999999999</v>
      </c>
      <c r="K150" s="46">
        <v>33433.420000000006</v>
      </c>
      <c r="L150" s="46">
        <v>545210.7300000001</v>
      </c>
      <c r="M150" s="46">
        <v>176689.3</v>
      </c>
      <c r="N150" s="46">
        <v>141867.44</v>
      </c>
      <c r="O150" s="46">
        <v>63197.79</v>
      </c>
      <c r="P150" s="46">
        <v>5839048.3499999996</v>
      </c>
      <c r="Q150" s="46">
        <v>391066.43000000005</v>
      </c>
      <c r="R150" s="135"/>
      <c r="S150" s="46">
        <v>12404.44</v>
      </c>
      <c r="T150" s="46">
        <v>64669.290000000008</v>
      </c>
      <c r="U150" s="46">
        <v>38035.760000000002</v>
      </c>
      <c r="V150" s="46">
        <v>58203.87</v>
      </c>
      <c r="W150" s="46">
        <v>70472.83</v>
      </c>
      <c r="X150" s="46">
        <v>167640.37</v>
      </c>
      <c r="Y150" s="46">
        <v>184329.79</v>
      </c>
      <c r="Z150" s="135"/>
      <c r="AA150" s="135"/>
      <c r="AB150" s="46">
        <v>364089.34</v>
      </c>
      <c r="AC150" s="46">
        <v>3819.49</v>
      </c>
      <c r="AD150" s="135"/>
      <c r="AE150" s="135"/>
      <c r="AF150" s="46">
        <v>-12515.43</v>
      </c>
      <c r="AG150" s="46">
        <v>36544.36</v>
      </c>
      <c r="AH150" s="46">
        <v>20567.510000000002</v>
      </c>
      <c r="AI150" s="46">
        <v>494708.16</v>
      </c>
      <c r="AJ150" s="46">
        <v>243192.32000000001</v>
      </c>
      <c r="AK150" s="46">
        <v>228357.11</v>
      </c>
      <c r="AL150" s="135"/>
      <c r="AM150" s="46">
        <v>171881.37</v>
      </c>
      <c r="AN150" s="46">
        <v>31086.63</v>
      </c>
      <c r="AO150" s="135"/>
      <c r="AP150" s="135"/>
      <c r="AQ150" s="46">
        <v>29856.05</v>
      </c>
      <c r="AR150" s="135"/>
      <c r="AS150" s="135"/>
      <c r="AT150" s="135"/>
      <c r="AU150" s="135"/>
    </row>
    <row r="151" spans="2:47" x14ac:dyDescent="0.25">
      <c r="B151" s="47" t="s">
        <v>485</v>
      </c>
      <c r="C151" s="47" t="s">
        <v>484</v>
      </c>
      <c r="D151" s="124">
        <v>14402440.590000004</v>
      </c>
      <c r="E151" s="46">
        <v>97418.310000000012</v>
      </c>
      <c r="F151" s="46">
        <v>164002.34999999998</v>
      </c>
      <c r="G151" s="46">
        <v>502018.76</v>
      </c>
      <c r="H151" s="135"/>
      <c r="I151" s="46">
        <v>51401.85</v>
      </c>
      <c r="J151" s="46">
        <v>301745.05</v>
      </c>
      <c r="K151" s="46">
        <v>79336.070000000007</v>
      </c>
      <c r="L151" s="46">
        <v>703050.07000000007</v>
      </c>
      <c r="M151" s="46">
        <v>377260.24000000005</v>
      </c>
      <c r="N151" s="46">
        <v>50228.69</v>
      </c>
      <c r="O151" s="46">
        <v>311133.16000000003</v>
      </c>
      <c r="P151" s="46">
        <v>7883677.929999996</v>
      </c>
      <c r="Q151" s="46">
        <v>338793.92999999993</v>
      </c>
      <c r="R151" s="46">
        <v>376610.92</v>
      </c>
      <c r="S151" s="46">
        <v>59169.08</v>
      </c>
      <c r="T151" s="46">
        <v>221215.99</v>
      </c>
      <c r="U151" s="46">
        <v>279108.18999999994</v>
      </c>
      <c r="V151" s="46">
        <v>89101.47</v>
      </c>
      <c r="W151" s="135"/>
      <c r="X151" s="46">
        <v>48599.57</v>
      </c>
      <c r="Y151" s="46">
        <v>503812.74</v>
      </c>
      <c r="Z151" s="135"/>
      <c r="AA151" s="46">
        <v>97109.45</v>
      </c>
      <c r="AB151" s="46">
        <v>395578.72000000003</v>
      </c>
      <c r="AC151" s="46">
        <v>86603.97</v>
      </c>
      <c r="AD151" s="46">
        <v>115539.58</v>
      </c>
      <c r="AE151" s="135"/>
      <c r="AF151" s="46">
        <v>-21094.34</v>
      </c>
      <c r="AG151" s="46">
        <v>113482.68</v>
      </c>
      <c r="AH151" s="46">
        <v>66951.27</v>
      </c>
      <c r="AI151" s="46">
        <v>554671.56999999995</v>
      </c>
      <c r="AJ151" s="46">
        <v>198869.15</v>
      </c>
      <c r="AK151" s="46">
        <v>198261.95</v>
      </c>
      <c r="AL151" s="46">
        <v>9543.11</v>
      </c>
      <c r="AM151" s="46">
        <v>56380.03</v>
      </c>
      <c r="AN151" s="46">
        <v>76307.09</v>
      </c>
      <c r="AO151" s="135"/>
      <c r="AP151" s="135"/>
      <c r="AQ151" s="46">
        <v>7934.3600000000006</v>
      </c>
      <c r="AR151" s="135"/>
      <c r="AS151" s="46">
        <v>8617.6299999999992</v>
      </c>
      <c r="AT151" s="135"/>
      <c r="AU151" s="135"/>
    </row>
    <row r="152" spans="2:47" x14ac:dyDescent="0.25">
      <c r="B152" s="47" t="s">
        <v>483</v>
      </c>
      <c r="C152" s="47" t="s">
        <v>482</v>
      </c>
      <c r="D152" s="124">
        <v>1934754.13</v>
      </c>
      <c r="E152" s="46">
        <v>6904.3700000000008</v>
      </c>
      <c r="F152" s="46">
        <v>37928.630000000005</v>
      </c>
      <c r="G152" s="46">
        <v>123290.86</v>
      </c>
      <c r="H152" s="46">
        <v>699</v>
      </c>
      <c r="I152" s="135"/>
      <c r="J152" s="135"/>
      <c r="K152" s="135"/>
      <c r="L152" s="46">
        <v>162641.98000000001</v>
      </c>
      <c r="M152" s="135"/>
      <c r="N152" s="135"/>
      <c r="O152" s="46">
        <v>38258.869999999995</v>
      </c>
      <c r="P152" s="46">
        <v>870062.34</v>
      </c>
      <c r="Q152" s="135"/>
      <c r="R152" s="46">
        <v>131992.47999999998</v>
      </c>
      <c r="S152" s="46">
        <v>2125</v>
      </c>
      <c r="T152" s="135"/>
      <c r="U152" s="135"/>
      <c r="V152" s="46">
        <v>2450</v>
      </c>
      <c r="W152" s="135"/>
      <c r="X152" s="46">
        <v>30085.47</v>
      </c>
      <c r="Y152" s="46">
        <v>56835.439999999995</v>
      </c>
      <c r="Z152" s="135"/>
      <c r="AA152" s="135"/>
      <c r="AB152" s="46">
        <v>219751.49</v>
      </c>
      <c r="AC152" s="135"/>
      <c r="AD152" s="135"/>
      <c r="AE152" s="135"/>
      <c r="AF152" s="46">
        <v>-6416.59</v>
      </c>
      <c r="AG152" s="135"/>
      <c r="AH152" s="46">
        <v>18525.760000000002</v>
      </c>
      <c r="AI152" s="46">
        <v>60705.93</v>
      </c>
      <c r="AJ152" s="46">
        <v>58309.909999999996</v>
      </c>
      <c r="AK152" s="46">
        <v>56207.130000000005</v>
      </c>
      <c r="AL152" s="135"/>
      <c r="AM152" s="46">
        <v>52222.8</v>
      </c>
      <c r="AN152" s="46">
        <v>12173.26</v>
      </c>
      <c r="AO152" s="135"/>
      <c r="AP152" s="135"/>
      <c r="AQ152" s="135"/>
      <c r="AR152" s="135"/>
      <c r="AS152" s="135"/>
      <c r="AT152" s="135"/>
      <c r="AU152" s="135"/>
    </row>
    <row r="153" spans="2:47" x14ac:dyDescent="0.25">
      <c r="B153" s="47" t="s">
        <v>481</v>
      </c>
      <c r="C153" s="47" t="s">
        <v>480</v>
      </c>
      <c r="D153" s="124">
        <v>14774353.260000002</v>
      </c>
      <c r="E153" s="46">
        <v>115679.19</v>
      </c>
      <c r="F153" s="46">
        <v>266823.86</v>
      </c>
      <c r="G153" s="46">
        <v>164563.28</v>
      </c>
      <c r="H153" s="46">
        <v>68819.48</v>
      </c>
      <c r="I153" s="46">
        <v>47722.67</v>
      </c>
      <c r="J153" s="46">
        <v>145899.96000000002</v>
      </c>
      <c r="K153" s="46">
        <v>97524.02</v>
      </c>
      <c r="L153" s="46">
        <v>724612.77999999991</v>
      </c>
      <c r="M153" s="46">
        <v>394312.90999999992</v>
      </c>
      <c r="N153" s="46">
        <v>81729.070000000007</v>
      </c>
      <c r="O153" s="46">
        <v>798216.37</v>
      </c>
      <c r="P153" s="46">
        <v>8114649.0999999996</v>
      </c>
      <c r="Q153" s="46">
        <v>538401.41</v>
      </c>
      <c r="R153" s="135"/>
      <c r="S153" s="46">
        <v>147234.94000000003</v>
      </c>
      <c r="T153" s="46">
        <v>76730.260000000009</v>
      </c>
      <c r="U153" s="46">
        <v>88938.84</v>
      </c>
      <c r="V153" s="46">
        <v>50258.57</v>
      </c>
      <c r="W153" s="135"/>
      <c r="X153" s="46">
        <v>64870.87</v>
      </c>
      <c r="Y153" s="46">
        <v>328666.40000000002</v>
      </c>
      <c r="Z153" s="135"/>
      <c r="AA153" s="46">
        <v>144993.38</v>
      </c>
      <c r="AB153" s="46">
        <v>600175.96000000008</v>
      </c>
      <c r="AC153" s="46">
        <v>141771.62</v>
      </c>
      <c r="AD153" s="46">
        <v>20833.810000000001</v>
      </c>
      <c r="AE153" s="135"/>
      <c r="AF153" s="46">
        <v>-89486.35</v>
      </c>
      <c r="AG153" s="46">
        <v>87779.47</v>
      </c>
      <c r="AH153" s="46">
        <v>43370.840000000004</v>
      </c>
      <c r="AI153" s="46">
        <v>116919.22</v>
      </c>
      <c r="AJ153" s="46">
        <v>671687.55</v>
      </c>
      <c r="AK153" s="46">
        <v>333854.07</v>
      </c>
      <c r="AL153" s="46">
        <v>433.43</v>
      </c>
      <c r="AM153" s="46">
        <v>179723.49</v>
      </c>
      <c r="AN153" s="46">
        <v>204765.47</v>
      </c>
      <c r="AO153" s="46">
        <v>854.74</v>
      </c>
      <c r="AP153" s="135"/>
      <c r="AQ153" s="46">
        <v>575.79</v>
      </c>
      <c r="AR153" s="46">
        <v>52.97</v>
      </c>
      <c r="AS153" s="135"/>
      <c r="AT153" s="135"/>
      <c r="AU153" s="46">
        <v>393.82000000000005</v>
      </c>
    </row>
    <row r="154" spans="2:47" x14ac:dyDescent="0.25">
      <c r="B154" s="47" t="s">
        <v>479</v>
      </c>
      <c r="C154" s="47" t="s">
        <v>478</v>
      </c>
      <c r="D154" s="124">
        <v>13999125.719999999</v>
      </c>
      <c r="E154" s="46">
        <v>168386.31</v>
      </c>
      <c r="F154" s="46">
        <v>190857.83000000002</v>
      </c>
      <c r="G154" s="46">
        <v>347822.37</v>
      </c>
      <c r="H154" s="46">
        <v>39440.229999999996</v>
      </c>
      <c r="I154" s="46">
        <v>11371.24</v>
      </c>
      <c r="J154" s="46">
        <v>94472.590000000011</v>
      </c>
      <c r="K154" s="46">
        <v>9341.630000000001</v>
      </c>
      <c r="L154" s="46">
        <v>687841.86</v>
      </c>
      <c r="M154" s="46">
        <v>268794.02</v>
      </c>
      <c r="N154" s="46">
        <v>366737.92000000004</v>
      </c>
      <c r="O154" s="46">
        <v>281917.07999999996</v>
      </c>
      <c r="P154" s="46">
        <v>7876987.9600000009</v>
      </c>
      <c r="Q154" s="46">
        <v>447900.95999999996</v>
      </c>
      <c r="R154" s="46">
        <v>638.70000000000005</v>
      </c>
      <c r="S154" s="46">
        <v>49910.279999999992</v>
      </c>
      <c r="T154" s="46">
        <v>55981.19</v>
      </c>
      <c r="U154" s="46">
        <v>103906.59999999999</v>
      </c>
      <c r="V154" s="46">
        <v>98889.260000000009</v>
      </c>
      <c r="W154" s="46">
        <v>101841.03</v>
      </c>
      <c r="X154" s="46">
        <v>183831.86</v>
      </c>
      <c r="Y154" s="46">
        <v>254455.26</v>
      </c>
      <c r="Z154" s="135"/>
      <c r="AA154" s="46">
        <v>130836.41</v>
      </c>
      <c r="AB154" s="46">
        <v>500796.17</v>
      </c>
      <c r="AC154" s="46">
        <v>172588.45</v>
      </c>
      <c r="AD154" s="46">
        <v>99504.18</v>
      </c>
      <c r="AE154" s="135"/>
      <c r="AF154" s="46">
        <v>-145273.51999999999</v>
      </c>
      <c r="AG154" s="46">
        <v>153019.22</v>
      </c>
      <c r="AH154" s="46">
        <v>19912.870000000003</v>
      </c>
      <c r="AI154" s="46">
        <v>381362.46</v>
      </c>
      <c r="AJ154" s="46">
        <v>340377.94999999995</v>
      </c>
      <c r="AK154" s="46">
        <v>334829.49</v>
      </c>
      <c r="AL154" s="135"/>
      <c r="AM154" s="46">
        <v>99504.18</v>
      </c>
      <c r="AN154" s="46">
        <v>250588.49</v>
      </c>
      <c r="AO154" s="135"/>
      <c r="AP154" s="135"/>
      <c r="AQ154" s="46">
        <v>19753.190000000002</v>
      </c>
      <c r="AR154" s="135"/>
      <c r="AS154" s="135"/>
      <c r="AT154" s="135"/>
      <c r="AU154" s="135"/>
    </row>
    <row r="155" spans="2:47" x14ac:dyDescent="0.25">
      <c r="B155" s="47" t="s">
        <v>477</v>
      </c>
      <c r="C155" s="47" t="s">
        <v>476</v>
      </c>
      <c r="D155" s="124">
        <v>5905584.450000002</v>
      </c>
      <c r="E155" s="46">
        <v>15560.45</v>
      </c>
      <c r="F155" s="46">
        <v>83318.61</v>
      </c>
      <c r="G155" s="46">
        <v>196602.86</v>
      </c>
      <c r="H155" s="135"/>
      <c r="I155" s="135"/>
      <c r="J155" s="135"/>
      <c r="K155" s="46">
        <v>62069.78</v>
      </c>
      <c r="L155" s="46">
        <v>320480.78999999998</v>
      </c>
      <c r="M155" s="46">
        <v>107361.7</v>
      </c>
      <c r="N155" s="46">
        <v>4607.7700000000004</v>
      </c>
      <c r="O155" s="46">
        <v>61731.13</v>
      </c>
      <c r="P155" s="46">
        <v>3379466.3799999994</v>
      </c>
      <c r="Q155" s="46">
        <v>314992.92</v>
      </c>
      <c r="R155" s="46">
        <v>51622.22</v>
      </c>
      <c r="S155" s="46">
        <v>21376.970000000005</v>
      </c>
      <c r="T155" s="46">
        <v>69520.539999999994</v>
      </c>
      <c r="U155" s="46">
        <v>45082.86</v>
      </c>
      <c r="V155" s="46">
        <v>36847.759999999995</v>
      </c>
      <c r="W155" s="135"/>
      <c r="X155" s="46">
        <v>94171.96</v>
      </c>
      <c r="Y155" s="46">
        <v>127751.18</v>
      </c>
      <c r="Z155" s="135"/>
      <c r="AA155" s="46">
        <v>6908.77</v>
      </c>
      <c r="AB155" s="46">
        <v>199078.77</v>
      </c>
      <c r="AC155" s="46">
        <v>17941.760000000002</v>
      </c>
      <c r="AD155" s="46">
        <v>27100.71</v>
      </c>
      <c r="AE155" s="135"/>
      <c r="AF155" s="46">
        <v>-77759.11</v>
      </c>
      <c r="AG155" s="135"/>
      <c r="AH155" s="46">
        <v>75215.61</v>
      </c>
      <c r="AI155" s="46">
        <v>128674.25</v>
      </c>
      <c r="AJ155" s="46">
        <v>274171.36</v>
      </c>
      <c r="AK155" s="46">
        <v>98226.53</v>
      </c>
      <c r="AL155" s="135"/>
      <c r="AM155" s="46">
        <v>98186.07</v>
      </c>
      <c r="AN155" s="46">
        <v>26784.73</v>
      </c>
      <c r="AO155" s="135"/>
      <c r="AP155" s="135"/>
      <c r="AQ155" s="46">
        <v>30760.49</v>
      </c>
      <c r="AR155" s="135"/>
      <c r="AS155" s="46">
        <v>7728.63</v>
      </c>
      <c r="AT155" s="135"/>
      <c r="AU155" s="135"/>
    </row>
    <row r="156" spans="2:47" x14ac:dyDescent="0.25">
      <c r="B156" s="47" t="s">
        <v>475</v>
      </c>
      <c r="C156" s="47" t="s">
        <v>474</v>
      </c>
      <c r="D156" s="124">
        <v>54372400.48999995</v>
      </c>
      <c r="E156" s="46">
        <v>187845.47000000003</v>
      </c>
      <c r="F156" s="46">
        <v>606913.94999999995</v>
      </c>
      <c r="G156" s="46">
        <v>900413.64999999991</v>
      </c>
      <c r="H156" s="46">
        <v>409228.26</v>
      </c>
      <c r="I156" s="46">
        <v>150723.95000000001</v>
      </c>
      <c r="J156" s="46">
        <v>1114480.27</v>
      </c>
      <c r="K156" s="46">
        <v>359551.93000000005</v>
      </c>
      <c r="L156" s="46">
        <v>2983841.9099999997</v>
      </c>
      <c r="M156" s="46">
        <v>1474610.9699999997</v>
      </c>
      <c r="N156" s="46">
        <v>506341.70000000007</v>
      </c>
      <c r="O156" s="46">
        <v>1853381.87</v>
      </c>
      <c r="P156" s="46">
        <v>31556977.84999999</v>
      </c>
      <c r="Q156" s="46">
        <v>1087128.7</v>
      </c>
      <c r="R156" s="135"/>
      <c r="S156" s="46">
        <v>1251414.3499999999</v>
      </c>
      <c r="T156" s="46">
        <v>625062.77999999991</v>
      </c>
      <c r="U156" s="46">
        <v>419468.50000000006</v>
      </c>
      <c r="V156" s="46">
        <v>317721.88</v>
      </c>
      <c r="W156" s="46">
        <v>657109.73</v>
      </c>
      <c r="X156" s="46">
        <v>92466.94</v>
      </c>
      <c r="Y156" s="46">
        <v>637554.12</v>
      </c>
      <c r="Z156" s="135"/>
      <c r="AA156" s="46">
        <v>21461.919999999998</v>
      </c>
      <c r="AB156" s="46">
        <v>1647700.6600000001</v>
      </c>
      <c r="AC156" s="46">
        <v>23603.65</v>
      </c>
      <c r="AD156" s="46">
        <v>41941.43</v>
      </c>
      <c r="AE156" s="135"/>
      <c r="AF156" s="46">
        <v>-71023.94</v>
      </c>
      <c r="AG156" s="46">
        <v>220028.21000000002</v>
      </c>
      <c r="AH156" s="46">
        <v>359941.71</v>
      </c>
      <c r="AI156" s="46">
        <v>1644455.7599999998</v>
      </c>
      <c r="AJ156" s="46">
        <v>753491.99</v>
      </c>
      <c r="AK156" s="46">
        <v>788670.3</v>
      </c>
      <c r="AL156" s="46">
        <v>258331.96999999997</v>
      </c>
      <c r="AM156" s="46">
        <v>531725.17000000004</v>
      </c>
      <c r="AN156" s="46">
        <v>772387.84000000008</v>
      </c>
      <c r="AO156" s="135"/>
      <c r="AP156" s="135"/>
      <c r="AQ156" s="46">
        <v>130589.34</v>
      </c>
      <c r="AR156" s="46">
        <v>4899.47</v>
      </c>
      <c r="AS156" s="46">
        <v>44612.17</v>
      </c>
      <c r="AT156" s="46">
        <v>-49511.64</v>
      </c>
      <c r="AU156" s="46">
        <v>56855.7</v>
      </c>
    </row>
    <row r="157" spans="2:47" x14ac:dyDescent="0.25">
      <c r="B157" s="47" t="s">
        <v>473</v>
      </c>
      <c r="C157" s="47" t="s">
        <v>472</v>
      </c>
      <c r="D157" s="124">
        <v>7661177.6999999983</v>
      </c>
      <c r="E157" s="46">
        <v>41683.279999999999</v>
      </c>
      <c r="F157" s="46">
        <v>210152.97999999998</v>
      </c>
      <c r="G157" s="46">
        <v>243727.58</v>
      </c>
      <c r="H157" s="135"/>
      <c r="I157" s="46">
        <v>145.72</v>
      </c>
      <c r="J157" s="46">
        <v>33857.71</v>
      </c>
      <c r="K157" s="46">
        <v>66077.94</v>
      </c>
      <c r="L157" s="46">
        <v>412897.08999999997</v>
      </c>
      <c r="M157" s="46">
        <v>244909.92000000004</v>
      </c>
      <c r="N157" s="46">
        <v>210186.62</v>
      </c>
      <c r="O157" s="46">
        <v>172519.57</v>
      </c>
      <c r="P157" s="46">
        <v>3587023.51</v>
      </c>
      <c r="Q157" s="46">
        <v>231933.47000000003</v>
      </c>
      <c r="R157" s="46">
        <v>178230.34</v>
      </c>
      <c r="S157" s="46">
        <v>54123.939999999995</v>
      </c>
      <c r="T157" s="46">
        <v>153595.26999999999</v>
      </c>
      <c r="U157" s="135"/>
      <c r="V157" s="46">
        <v>3442.48</v>
      </c>
      <c r="W157" s="46">
        <v>80069.95</v>
      </c>
      <c r="X157" s="46">
        <v>141859.10999999999</v>
      </c>
      <c r="Y157" s="46">
        <v>62950.720000000001</v>
      </c>
      <c r="Z157" s="135"/>
      <c r="AA157" s="46">
        <v>101697.53</v>
      </c>
      <c r="AB157" s="46">
        <v>349556.93</v>
      </c>
      <c r="AC157" s="46">
        <v>120914.98000000001</v>
      </c>
      <c r="AD157" s="46">
        <v>43648.61</v>
      </c>
      <c r="AE157" s="135"/>
      <c r="AF157" s="46">
        <v>-136297.26999999999</v>
      </c>
      <c r="AG157" s="46">
        <v>84082.39</v>
      </c>
      <c r="AH157" s="46">
        <v>20626.95</v>
      </c>
      <c r="AI157" s="46">
        <v>250101.90999999995</v>
      </c>
      <c r="AJ157" s="46">
        <v>30345.410000000003</v>
      </c>
      <c r="AK157" s="46">
        <v>174788.15</v>
      </c>
      <c r="AL157" s="46">
        <v>181190.39</v>
      </c>
      <c r="AM157" s="46">
        <v>134566.95000000001</v>
      </c>
      <c r="AN157" s="46">
        <v>117848.28</v>
      </c>
      <c r="AO157" s="135"/>
      <c r="AP157" s="135"/>
      <c r="AQ157" s="46">
        <v>46653.840000000004</v>
      </c>
      <c r="AR157" s="135"/>
      <c r="AS157" s="46">
        <v>12065.45</v>
      </c>
      <c r="AT157" s="135"/>
      <c r="AU157" s="135"/>
    </row>
    <row r="158" spans="2:47" x14ac:dyDescent="0.25">
      <c r="B158" s="47" t="s">
        <v>471</v>
      </c>
      <c r="C158" s="47" t="s">
        <v>470</v>
      </c>
      <c r="D158" s="124">
        <v>61508670.449999943</v>
      </c>
      <c r="E158" s="46">
        <v>290707.38</v>
      </c>
      <c r="F158" s="46">
        <v>724960.24</v>
      </c>
      <c r="G158" s="46">
        <v>471824.78</v>
      </c>
      <c r="H158" s="46">
        <v>433661.49</v>
      </c>
      <c r="I158" s="46">
        <v>37385.78</v>
      </c>
      <c r="J158" s="46">
        <v>1039923.92</v>
      </c>
      <c r="K158" s="46">
        <v>518218.9</v>
      </c>
      <c r="L158" s="46">
        <v>3492628.4800000004</v>
      </c>
      <c r="M158" s="46">
        <v>1594693.0099999998</v>
      </c>
      <c r="N158" s="46">
        <v>360324.16</v>
      </c>
      <c r="O158" s="46">
        <v>3943903.72</v>
      </c>
      <c r="P158" s="46">
        <v>32326099.949999981</v>
      </c>
      <c r="Q158" s="46">
        <v>890450.23</v>
      </c>
      <c r="R158" s="46">
        <v>709816.04</v>
      </c>
      <c r="S158" s="46">
        <v>1151350.7700000003</v>
      </c>
      <c r="T158" s="46">
        <v>73100.58</v>
      </c>
      <c r="U158" s="46">
        <v>817021.03</v>
      </c>
      <c r="V158" s="46">
        <v>368899.55</v>
      </c>
      <c r="W158" s="46">
        <v>975965.39999999991</v>
      </c>
      <c r="X158" s="46">
        <v>172648.77</v>
      </c>
      <c r="Y158" s="46">
        <v>1204043.42</v>
      </c>
      <c r="Z158" s="135"/>
      <c r="AA158" s="46">
        <v>637917.30000000005</v>
      </c>
      <c r="AB158" s="46">
        <v>1814555.48</v>
      </c>
      <c r="AC158" s="46">
        <v>1253688.98</v>
      </c>
      <c r="AD158" s="46">
        <v>75220.88</v>
      </c>
      <c r="AE158" s="135"/>
      <c r="AF158" s="46">
        <v>-523426.87</v>
      </c>
      <c r="AG158" s="46">
        <v>239850.09999999998</v>
      </c>
      <c r="AH158" s="46">
        <v>120219.25999999998</v>
      </c>
      <c r="AI158" s="46">
        <v>2352063.94</v>
      </c>
      <c r="AJ158" s="46">
        <v>264236.82999999996</v>
      </c>
      <c r="AK158" s="46">
        <v>875932.2</v>
      </c>
      <c r="AL158" s="46">
        <v>142454.08000000002</v>
      </c>
      <c r="AM158" s="46">
        <v>711844.70000000007</v>
      </c>
      <c r="AN158" s="46">
        <v>1529141.5400000003</v>
      </c>
      <c r="AO158" s="135"/>
      <c r="AP158" s="135"/>
      <c r="AQ158" s="46">
        <v>58705.13</v>
      </c>
      <c r="AR158" s="135"/>
      <c r="AS158" s="135"/>
      <c r="AT158" s="135"/>
      <c r="AU158" s="46">
        <v>358639.3</v>
      </c>
    </row>
    <row r="159" spans="2:47" x14ac:dyDescent="0.25">
      <c r="B159" s="47" t="s">
        <v>469</v>
      </c>
      <c r="C159" s="47" t="s">
        <v>468</v>
      </c>
      <c r="D159" s="124">
        <v>2589119.1299999994</v>
      </c>
      <c r="E159" s="46">
        <v>18928.11</v>
      </c>
      <c r="F159" s="46">
        <v>26295.86</v>
      </c>
      <c r="G159" s="46">
        <v>88410.53</v>
      </c>
      <c r="H159" s="46">
        <v>902.25</v>
      </c>
      <c r="I159" s="46">
        <v>977.82</v>
      </c>
      <c r="J159" s="46">
        <v>3978.59</v>
      </c>
      <c r="K159" s="46">
        <v>33149.11</v>
      </c>
      <c r="L159" s="46">
        <v>252219.01</v>
      </c>
      <c r="M159" s="46">
        <v>123355.26</v>
      </c>
      <c r="N159" s="46">
        <v>13992.51</v>
      </c>
      <c r="O159" s="46">
        <v>50644.7</v>
      </c>
      <c r="P159" s="46">
        <v>1218143.4499999997</v>
      </c>
      <c r="Q159" s="46">
        <v>60618.14</v>
      </c>
      <c r="R159" s="46">
        <v>63980.68</v>
      </c>
      <c r="S159" s="46">
        <v>14375.32</v>
      </c>
      <c r="T159" s="46">
        <v>4409.95</v>
      </c>
      <c r="U159" s="46">
        <v>481.6</v>
      </c>
      <c r="V159" s="46">
        <v>17877.059999999998</v>
      </c>
      <c r="W159" s="135"/>
      <c r="X159" s="46">
        <v>27081.09</v>
      </c>
      <c r="Y159" s="46">
        <v>73622.509999999995</v>
      </c>
      <c r="Z159" s="135"/>
      <c r="AA159" s="46">
        <v>28859.800000000003</v>
      </c>
      <c r="AB159" s="46">
        <v>91012.2</v>
      </c>
      <c r="AC159" s="46">
        <v>40309.21</v>
      </c>
      <c r="AD159" s="46">
        <v>11438.35</v>
      </c>
      <c r="AE159" s="135"/>
      <c r="AF159" s="46">
        <v>-11823</v>
      </c>
      <c r="AG159" s="135"/>
      <c r="AH159" s="46">
        <v>51745.35</v>
      </c>
      <c r="AI159" s="46">
        <v>97504.85</v>
      </c>
      <c r="AJ159" s="46">
        <v>21481.72</v>
      </c>
      <c r="AK159" s="46">
        <v>88349.89</v>
      </c>
      <c r="AL159" s="46">
        <v>71.8</v>
      </c>
      <c r="AM159" s="46">
        <v>52759.839999999997</v>
      </c>
      <c r="AN159" s="46">
        <v>17242.91</v>
      </c>
      <c r="AO159" s="135"/>
      <c r="AP159" s="135"/>
      <c r="AQ159" s="46">
        <v>6722.66</v>
      </c>
      <c r="AR159" s="135"/>
      <c r="AS159" s="135"/>
      <c r="AT159" s="135"/>
      <c r="AU159" s="135"/>
    </row>
    <row r="160" spans="2:47" x14ac:dyDescent="0.25">
      <c r="B160" s="47" t="s">
        <v>467</v>
      </c>
      <c r="C160" s="47" t="s">
        <v>466</v>
      </c>
      <c r="D160" s="124">
        <v>12174878.680000013</v>
      </c>
      <c r="E160" s="46">
        <v>86308.81</v>
      </c>
      <c r="F160" s="46">
        <v>299419.23</v>
      </c>
      <c r="G160" s="46">
        <v>262909.41000000003</v>
      </c>
      <c r="H160" s="46">
        <v>100133.92</v>
      </c>
      <c r="I160" s="46">
        <v>6366.16</v>
      </c>
      <c r="J160" s="46">
        <v>189533.24999999997</v>
      </c>
      <c r="K160" s="46">
        <v>6160.78</v>
      </c>
      <c r="L160" s="46">
        <v>465670.97000000003</v>
      </c>
      <c r="M160" s="46">
        <v>224324.24000000002</v>
      </c>
      <c r="N160" s="46">
        <v>214488.76</v>
      </c>
      <c r="O160" s="46">
        <v>373570.07</v>
      </c>
      <c r="P160" s="46">
        <v>5606198.0600000024</v>
      </c>
      <c r="Q160" s="46">
        <v>361321.19</v>
      </c>
      <c r="R160" s="135"/>
      <c r="S160" s="46">
        <v>49579.1</v>
      </c>
      <c r="T160" s="46">
        <v>340804.54000000004</v>
      </c>
      <c r="U160" s="46">
        <v>196305.28000000003</v>
      </c>
      <c r="V160" s="46">
        <v>70788.13</v>
      </c>
      <c r="W160" s="46">
        <v>64304.570000000007</v>
      </c>
      <c r="X160" s="46">
        <v>147505.23000000001</v>
      </c>
      <c r="Y160" s="46">
        <v>238394.16000000003</v>
      </c>
      <c r="Z160" s="135"/>
      <c r="AA160" s="46">
        <v>116824.79</v>
      </c>
      <c r="AB160" s="46">
        <v>634476.08000000007</v>
      </c>
      <c r="AC160" s="46">
        <v>156648.49000000002</v>
      </c>
      <c r="AD160" s="46">
        <v>38387.660000000003</v>
      </c>
      <c r="AE160" s="135"/>
      <c r="AF160" s="46">
        <v>-29889.65</v>
      </c>
      <c r="AG160" s="46">
        <v>110093.07999999999</v>
      </c>
      <c r="AH160" s="46">
        <v>132414.16999999998</v>
      </c>
      <c r="AI160" s="46">
        <v>406148.24</v>
      </c>
      <c r="AJ160" s="46">
        <v>512181.77999999997</v>
      </c>
      <c r="AK160" s="46">
        <v>308988.90999999997</v>
      </c>
      <c r="AL160" s="135"/>
      <c r="AM160" s="46">
        <v>146979.32</v>
      </c>
      <c r="AN160" s="46">
        <v>246653.05000000005</v>
      </c>
      <c r="AO160" s="135"/>
      <c r="AP160" s="135"/>
      <c r="AQ160" s="46">
        <v>90886.9</v>
      </c>
      <c r="AR160" s="135"/>
      <c r="AS160" s="135"/>
      <c r="AT160" s="135"/>
      <c r="AU160" s="135"/>
    </row>
    <row r="161" spans="2:47" x14ac:dyDescent="0.25">
      <c r="B161" s="47" t="s">
        <v>465</v>
      </c>
      <c r="C161" s="47" t="s">
        <v>464</v>
      </c>
      <c r="D161" s="124">
        <v>2723149.240000003</v>
      </c>
      <c r="E161" s="46">
        <v>12291.78</v>
      </c>
      <c r="F161" s="46">
        <v>157728.33000000002</v>
      </c>
      <c r="G161" s="46">
        <v>102892.21</v>
      </c>
      <c r="H161" s="46">
        <v>8063.77</v>
      </c>
      <c r="I161" s="135"/>
      <c r="J161" s="46">
        <v>68158.05</v>
      </c>
      <c r="K161" s="46">
        <v>2161.48</v>
      </c>
      <c r="L161" s="46">
        <v>150534.28999999998</v>
      </c>
      <c r="M161" s="46">
        <v>44519.21</v>
      </c>
      <c r="N161" s="46">
        <v>29863.579999999998</v>
      </c>
      <c r="O161" s="46">
        <v>57469.53</v>
      </c>
      <c r="P161" s="46">
        <v>1244179.5799999998</v>
      </c>
      <c r="Q161" s="46">
        <v>152659.85999999999</v>
      </c>
      <c r="R161" s="46">
        <v>21276.690000000002</v>
      </c>
      <c r="S161" s="46">
        <v>9740.77</v>
      </c>
      <c r="T161" s="46">
        <v>26615.86</v>
      </c>
      <c r="U161" s="46">
        <v>38051.69</v>
      </c>
      <c r="V161" s="46">
        <v>13370.42</v>
      </c>
      <c r="W161" s="135"/>
      <c r="X161" s="46">
        <v>59671.81</v>
      </c>
      <c r="Y161" s="46">
        <v>91362.09</v>
      </c>
      <c r="Z161" s="135"/>
      <c r="AA161" s="46">
        <v>52601.320000000007</v>
      </c>
      <c r="AB161" s="46">
        <v>195754.74</v>
      </c>
      <c r="AC161" s="46">
        <v>39068.67</v>
      </c>
      <c r="AD161" s="46">
        <v>21410.11</v>
      </c>
      <c r="AE161" s="135"/>
      <c r="AF161" s="46">
        <v>-67152.17</v>
      </c>
      <c r="AG161" s="135"/>
      <c r="AH161" s="46">
        <v>47774.76</v>
      </c>
      <c r="AI161" s="46">
        <v>10295.42</v>
      </c>
      <c r="AJ161" s="46">
        <v>38609.61</v>
      </c>
      <c r="AK161" s="46">
        <v>57060.42</v>
      </c>
      <c r="AL161" s="135"/>
      <c r="AM161" s="46">
        <v>26333.61</v>
      </c>
      <c r="AN161" s="46">
        <v>10781.75</v>
      </c>
      <c r="AO161" s="135"/>
      <c r="AP161" s="135"/>
      <c r="AQ161" s="135"/>
      <c r="AR161" s="135"/>
      <c r="AS161" s="135"/>
      <c r="AT161" s="135"/>
      <c r="AU161" s="135"/>
    </row>
    <row r="162" spans="2:47" x14ac:dyDescent="0.25">
      <c r="B162" s="47" t="s">
        <v>463</v>
      </c>
      <c r="C162" s="47" t="s">
        <v>462</v>
      </c>
      <c r="D162" s="124">
        <v>3348212.83</v>
      </c>
      <c r="E162" s="46">
        <v>6126.16</v>
      </c>
      <c r="F162" s="46">
        <v>97825.329999999987</v>
      </c>
      <c r="G162" s="46">
        <v>138866.4</v>
      </c>
      <c r="H162" s="135"/>
      <c r="I162" s="46">
        <v>3112.4</v>
      </c>
      <c r="J162" s="135"/>
      <c r="K162" s="46">
        <v>2467.34</v>
      </c>
      <c r="L162" s="46">
        <v>147871.20000000001</v>
      </c>
      <c r="M162" s="46">
        <v>18094.830000000002</v>
      </c>
      <c r="N162" s="135"/>
      <c r="O162" s="46">
        <v>78007.13</v>
      </c>
      <c r="P162" s="46">
        <v>1444703.7300000002</v>
      </c>
      <c r="Q162" s="46">
        <v>92604.19</v>
      </c>
      <c r="R162" s="135"/>
      <c r="S162" s="46">
        <v>9639.8100000000013</v>
      </c>
      <c r="T162" s="46">
        <v>40720.19</v>
      </c>
      <c r="U162" s="46">
        <v>20960.400000000001</v>
      </c>
      <c r="V162" s="46">
        <v>14614.16</v>
      </c>
      <c r="W162" s="46">
        <v>60913.31</v>
      </c>
      <c r="X162" s="46">
        <v>53962.37</v>
      </c>
      <c r="Y162" s="46">
        <v>19244.34</v>
      </c>
      <c r="Z162" s="135"/>
      <c r="AA162" s="46">
        <v>78149.78</v>
      </c>
      <c r="AB162" s="46">
        <v>529238.81000000006</v>
      </c>
      <c r="AC162" s="46">
        <v>46874.2</v>
      </c>
      <c r="AD162" s="46">
        <v>43637.99</v>
      </c>
      <c r="AE162" s="135"/>
      <c r="AF162" s="46">
        <v>-22347</v>
      </c>
      <c r="AG162" s="46">
        <v>94869.46</v>
      </c>
      <c r="AH162" s="46">
        <v>14514.83</v>
      </c>
      <c r="AI162" s="46">
        <v>53251.81</v>
      </c>
      <c r="AJ162" s="46">
        <v>26840.219999999998</v>
      </c>
      <c r="AK162" s="46">
        <v>128826.62</v>
      </c>
      <c r="AL162" s="46">
        <v>2744.29</v>
      </c>
      <c r="AM162" s="46">
        <v>44506.14</v>
      </c>
      <c r="AN162" s="46">
        <v>38589.07</v>
      </c>
      <c r="AO162" s="46">
        <v>11582.32</v>
      </c>
      <c r="AP162" s="135"/>
      <c r="AQ162" s="46">
        <v>7201</v>
      </c>
      <c r="AR162" s="135"/>
      <c r="AS162" s="135"/>
      <c r="AT162" s="135"/>
      <c r="AU162" s="135"/>
    </row>
    <row r="163" spans="2:47" x14ac:dyDescent="0.25">
      <c r="B163" s="47" t="s">
        <v>461</v>
      </c>
      <c r="C163" s="47" t="s">
        <v>460</v>
      </c>
      <c r="D163" s="124">
        <v>4848662.8099999996</v>
      </c>
      <c r="E163" s="46">
        <v>23746.26</v>
      </c>
      <c r="F163" s="46">
        <v>214362.36</v>
      </c>
      <c r="G163" s="46">
        <v>76413.16</v>
      </c>
      <c r="H163" s="46">
        <v>657</v>
      </c>
      <c r="I163" s="46">
        <v>2747.39</v>
      </c>
      <c r="J163" s="135"/>
      <c r="K163" s="46">
        <v>25596.97</v>
      </c>
      <c r="L163" s="46">
        <v>306723.63</v>
      </c>
      <c r="M163" s="46">
        <v>109394.12</v>
      </c>
      <c r="N163" s="46">
        <v>30371.18</v>
      </c>
      <c r="O163" s="46">
        <v>127354.44</v>
      </c>
      <c r="P163" s="46">
        <v>2549909.7100000004</v>
      </c>
      <c r="Q163" s="46">
        <v>195068.85</v>
      </c>
      <c r="R163" s="135"/>
      <c r="S163" s="46">
        <v>8775.75</v>
      </c>
      <c r="T163" s="46">
        <v>32440.22</v>
      </c>
      <c r="U163" s="46">
        <v>31242.71</v>
      </c>
      <c r="V163" s="46">
        <v>31741</v>
      </c>
      <c r="W163" s="135"/>
      <c r="X163" s="46">
        <v>58224.22</v>
      </c>
      <c r="Y163" s="46">
        <v>93928.05</v>
      </c>
      <c r="Z163" s="135"/>
      <c r="AA163" s="46">
        <v>46966.03</v>
      </c>
      <c r="AB163" s="46">
        <v>235724.82</v>
      </c>
      <c r="AC163" s="46">
        <v>109384.07</v>
      </c>
      <c r="AD163" s="46">
        <v>19890.05</v>
      </c>
      <c r="AE163" s="135"/>
      <c r="AF163" s="46">
        <v>-38515.199999999997</v>
      </c>
      <c r="AG163" s="135"/>
      <c r="AH163" s="46">
        <v>44819.100000000006</v>
      </c>
      <c r="AI163" s="46">
        <v>138510.42000000001</v>
      </c>
      <c r="AJ163" s="46">
        <v>78979.429999999993</v>
      </c>
      <c r="AK163" s="46">
        <v>160353.45000000001</v>
      </c>
      <c r="AL163" s="46">
        <v>1150</v>
      </c>
      <c r="AM163" s="46">
        <v>73748.320000000007</v>
      </c>
      <c r="AN163" s="46">
        <v>39153.53</v>
      </c>
      <c r="AO163" s="135"/>
      <c r="AP163" s="135"/>
      <c r="AQ163" s="46">
        <v>19801.77</v>
      </c>
      <c r="AR163" s="135"/>
      <c r="AS163" s="135"/>
      <c r="AT163" s="135"/>
      <c r="AU163" s="135"/>
    </row>
    <row r="164" spans="2:47" x14ac:dyDescent="0.25">
      <c r="B164" s="47" t="s">
        <v>459</v>
      </c>
      <c r="C164" s="47" t="s">
        <v>458</v>
      </c>
      <c r="D164" s="124">
        <v>4664910.32</v>
      </c>
      <c r="E164" s="46">
        <v>23550.109999999997</v>
      </c>
      <c r="F164" s="46">
        <v>172722.15</v>
      </c>
      <c r="G164" s="46">
        <v>66815.81</v>
      </c>
      <c r="H164" s="135"/>
      <c r="I164" s="46">
        <v>3112.4</v>
      </c>
      <c r="J164" s="46">
        <v>8000</v>
      </c>
      <c r="K164" s="46">
        <v>45264.63</v>
      </c>
      <c r="L164" s="46">
        <v>280773.76000000001</v>
      </c>
      <c r="M164" s="46">
        <v>99961.87</v>
      </c>
      <c r="N164" s="135"/>
      <c r="O164" s="46">
        <v>78899.94</v>
      </c>
      <c r="P164" s="46">
        <v>2608788.4300000002</v>
      </c>
      <c r="Q164" s="46">
        <v>181272.95</v>
      </c>
      <c r="R164" s="135"/>
      <c r="S164" s="46">
        <v>53602.89</v>
      </c>
      <c r="T164" s="46">
        <v>28250.74</v>
      </c>
      <c r="U164" s="46">
        <v>45365.61</v>
      </c>
      <c r="V164" s="46">
        <v>28040.34</v>
      </c>
      <c r="W164" s="46">
        <v>2875</v>
      </c>
      <c r="X164" s="46">
        <v>44371.09</v>
      </c>
      <c r="Y164" s="46">
        <v>81762.39</v>
      </c>
      <c r="Z164" s="135"/>
      <c r="AA164" s="135"/>
      <c r="AB164" s="46">
        <v>74262.240000000005</v>
      </c>
      <c r="AC164" s="135"/>
      <c r="AD164" s="135"/>
      <c r="AE164" s="135"/>
      <c r="AF164" s="135"/>
      <c r="AG164" s="135"/>
      <c r="AH164" s="46">
        <v>16711.32</v>
      </c>
      <c r="AI164" s="46">
        <v>313498.55999999994</v>
      </c>
      <c r="AJ164" s="46">
        <v>8315.43</v>
      </c>
      <c r="AK164" s="46">
        <v>190246.95</v>
      </c>
      <c r="AL164" s="46">
        <v>823.61</v>
      </c>
      <c r="AM164" s="46">
        <v>83031.59</v>
      </c>
      <c r="AN164" s="46">
        <v>77068.009999999995</v>
      </c>
      <c r="AO164" s="46">
        <v>44015.85</v>
      </c>
      <c r="AP164" s="135"/>
      <c r="AQ164" s="46">
        <v>3506.65</v>
      </c>
      <c r="AR164" s="135"/>
      <c r="AS164" s="135"/>
      <c r="AT164" s="135"/>
      <c r="AU164" s="135"/>
    </row>
    <row r="165" spans="2:47" x14ac:dyDescent="0.25">
      <c r="B165" s="47" t="s">
        <v>457</v>
      </c>
      <c r="C165" s="47" t="s">
        <v>456</v>
      </c>
      <c r="D165" s="124">
        <v>3850116.9600000004</v>
      </c>
      <c r="E165" s="46">
        <v>22291.85</v>
      </c>
      <c r="F165" s="46">
        <v>118665.72</v>
      </c>
      <c r="G165" s="46">
        <v>136653.75</v>
      </c>
      <c r="H165" s="46">
        <v>607.24</v>
      </c>
      <c r="I165" s="135"/>
      <c r="J165" s="135"/>
      <c r="K165" s="46">
        <v>25755.4</v>
      </c>
      <c r="L165" s="46">
        <v>242136.24000000002</v>
      </c>
      <c r="M165" s="46">
        <v>92795.849999999991</v>
      </c>
      <c r="N165" s="46">
        <v>672.35</v>
      </c>
      <c r="O165" s="46">
        <v>126618.43000000001</v>
      </c>
      <c r="P165" s="46">
        <v>2075039.81</v>
      </c>
      <c r="Q165" s="46">
        <v>98986</v>
      </c>
      <c r="R165" s="135"/>
      <c r="S165" s="46">
        <v>30643.340000000004</v>
      </c>
      <c r="T165" s="135"/>
      <c r="U165" s="46">
        <v>8753.35</v>
      </c>
      <c r="V165" s="46">
        <v>18469.16</v>
      </c>
      <c r="W165" s="46">
        <v>58226.06</v>
      </c>
      <c r="X165" s="46">
        <v>66771.92</v>
      </c>
      <c r="Y165" s="46">
        <v>58130.58</v>
      </c>
      <c r="Z165" s="135"/>
      <c r="AA165" s="46">
        <v>59429.04</v>
      </c>
      <c r="AB165" s="46">
        <v>249507.08</v>
      </c>
      <c r="AC165" s="46">
        <v>1572.64</v>
      </c>
      <c r="AD165" s="46">
        <v>14314.37</v>
      </c>
      <c r="AE165" s="135"/>
      <c r="AF165" s="46">
        <v>-25791.21</v>
      </c>
      <c r="AG165" s="135"/>
      <c r="AH165" s="46">
        <v>46690.5</v>
      </c>
      <c r="AI165" s="46">
        <v>89631.24</v>
      </c>
      <c r="AJ165" s="46">
        <v>46520.74</v>
      </c>
      <c r="AK165" s="46">
        <v>91352.34</v>
      </c>
      <c r="AL165" s="46">
        <v>6874.02</v>
      </c>
      <c r="AM165" s="46">
        <v>46535.37</v>
      </c>
      <c r="AN165" s="46">
        <v>32273</v>
      </c>
      <c r="AO165" s="135"/>
      <c r="AP165" s="135"/>
      <c r="AQ165" s="46">
        <v>9990.7799999999988</v>
      </c>
      <c r="AR165" s="135"/>
      <c r="AS165" s="135"/>
      <c r="AT165" s="135"/>
      <c r="AU165" s="135"/>
    </row>
    <row r="166" spans="2:47" x14ac:dyDescent="0.25">
      <c r="B166" s="47" t="s">
        <v>455</v>
      </c>
      <c r="C166" s="47" t="s">
        <v>454</v>
      </c>
      <c r="D166" s="124">
        <v>11240063.399999999</v>
      </c>
      <c r="E166" s="46">
        <v>46302.5</v>
      </c>
      <c r="F166" s="46">
        <v>431895.42</v>
      </c>
      <c r="G166" s="46">
        <v>212340.74000000005</v>
      </c>
      <c r="H166" s="46">
        <v>20091.71</v>
      </c>
      <c r="I166" s="135"/>
      <c r="J166" s="46">
        <v>9458.5999999999985</v>
      </c>
      <c r="K166" s="46">
        <v>59400.25</v>
      </c>
      <c r="L166" s="46">
        <v>496575.72000000009</v>
      </c>
      <c r="M166" s="46">
        <v>226092.46</v>
      </c>
      <c r="N166" s="46">
        <v>42392.149999999994</v>
      </c>
      <c r="O166" s="46">
        <v>373171.67</v>
      </c>
      <c r="P166" s="46">
        <v>5963570.6999999993</v>
      </c>
      <c r="Q166" s="46">
        <v>466922.18000000005</v>
      </c>
      <c r="R166" s="135"/>
      <c r="S166" s="46">
        <v>91295.73000000001</v>
      </c>
      <c r="T166" s="46">
        <v>590474.68000000005</v>
      </c>
      <c r="U166" s="46">
        <v>19677.669999999998</v>
      </c>
      <c r="V166" s="46">
        <v>74365.190000000017</v>
      </c>
      <c r="W166" s="135"/>
      <c r="X166" s="46">
        <v>168025.56</v>
      </c>
      <c r="Y166" s="46">
        <v>161206.89000000001</v>
      </c>
      <c r="Z166" s="135"/>
      <c r="AA166" s="46">
        <v>32037.43</v>
      </c>
      <c r="AB166" s="46">
        <v>453775.62</v>
      </c>
      <c r="AC166" s="46">
        <v>194476.24</v>
      </c>
      <c r="AD166" s="46">
        <v>21447.94</v>
      </c>
      <c r="AE166" s="135"/>
      <c r="AF166" s="46">
        <v>-125301.67</v>
      </c>
      <c r="AG166" s="46">
        <v>92567.64</v>
      </c>
      <c r="AH166" s="46">
        <v>96846.6</v>
      </c>
      <c r="AI166" s="46">
        <v>332165.89999999997</v>
      </c>
      <c r="AJ166" s="46">
        <v>210110.22</v>
      </c>
      <c r="AK166" s="46">
        <v>285883.53999999998</v>
      </c>
      <c r="AL166" s="135"/>
      <c r="AM166" s="46">
        <v>126451.69</v>
      </c>
      <c r="AN166" s="46">
        <v>6948.43</v>
      </c>
      <c r="AO166" s="135"/>
      <c r="AP166" s="135"/>
      <c r="AQ166" s="46">
        <v>59394</v>
      </c>
      <c r="AR166" s="135"/>
      <c r="AS166" s="135"/>
      <c r="AT166" s="135"/>
      <c r="AU166" s="135"/>
    </row>
    <row r="167" spans="2:47" x14ac:dyDescent="0.25">
      <c r="B167" s="47" t="s">
        <v>453</v>
      </c>
      <c r="C167" s="47" t="s">
        <v>452</v>
      </c>
      <c r="D167" s="124">
        <v>3668235.1600000015</v>
      </c>
      <c r="E167" s="46">
        <v>19096.490000000002</v>
      </c>
      <c r="F167" s="46">
        <v>209453.33000000002</v>
      </c>
      <c r="G167" s="46">
        <v>141262.10999999999</v>
      </c>
      <c r="H167" s="46">
        <v>522.72</v>
      </c>
      <c r="I167" s="46">
        <v>2784.06</v>
      </c>
      <c r="J167" s="135"/>
      <c r="K167" s="135"/>
      <c r="L167" s="46">
        <v>311935.24</v>
      </c>
      <c r="M167" s="46">
        <v>99784.31</v>
      </c>
      <c r="N167" s="46">
        <v>1320.7</v>
      </c>
      <c r="O167" s="46">
        <v>103687.07999999999</v>
      </c>
      <c r="P167" s="46">
        <v>1864507.81</v>
      </c>
      <c r="Q167" s="46">
        <v>22762.14</v>
      </c>
      <c r="R167" s="46">
        <v>154092.78999999998</v>
      </c>
      <c r="S167" s="46">
        <v>57981.520000000004</v>
      </c>
      <c r="T167" s="46">
        <v>6997.6</v>
      </c>
      <c r="U167" s="46">
        <v>14208</v>
      </c>
      <c r="V167" s="46">
        <v>16767.849999999999</v>
      </c>
      <c r="W167" s="135"/>
      <c r="X167" s="46">
        <v>6604.89</v>
      </c>
      <c r="Y167" s="46">
        <v>76560.460000000006</v>
      </c>
      <c r="Z167" s="135"/>
      <c r="AA167" s="46">
        <v>11347.75</v>
      </c>
      <c r="AB167" s="46">
        <v>109714.22</v>
      </c>
      <c r="AC167" s="46">
        <v>16977.34</v>
      </c>
      <c r="AD167" s="46">
        <v>3318.52</v>
      </c>
      <c r="AE167" s="135"/>
      <c r="AF167" s="135"/>
      <c r="AG167" s="135"/>
      <c r="AH167" s="46">
        <v>11272.54</v>
      </c>
      <c r="AI167" s="46">
        <v>156956.10999999999</v>
      </c>
      <c r="AJ167" s="46">
        <v>70043.040000000008</v>
      </c>
      <c r="AK167" s="46">
        <v>66195.679999999993</v>
      </c>
      <c r="AL167" s="46">
        <v>1959.58</v>
      </c>
      <c r="AM167" s="46">
        <v>39775.58</v>
      </c>
      <c r="AN167" s="46">
        <v>70345.7</v>
      </c>
      <c r="AO167" s="135"/>
      <c r="AP167" s="135"/>
      <c r="AQ167" s="135"/>
      <c r="AR167" s="135"/>
      <c r="AS167" s="135"/>
      <c r="AT167" s="135"/>
      <c r="AU167" s="135"/>
    </row>
    <row r="168" spans="2:47" x14ac:dyDescent="0.25">
      <c r="B168" s="47" t="s">
        <v>451</v>
      </c>
      <c r="C168" s="47" t="s">
        <v>450</v>
      </c>
      <c r="D168" s="124">
        <v>4112389.2299999986</v>
      </c>
      <c r="E168" s="46">
        <v>11531.67</v>
      </c>
      <c r="F168" s="46">
        <v>162366.15</v>
      </c>
      <c r="G168" s="46">
        <v>141552.44999999998</v>
      </c>
      <c r="H168" s="46">
        <v>95474.13</v>
      </c>
      <c r="I168" s="135"/>
      <c r="J168" s="135"/>
      <c r="K168" s="135"/>
      <c r="L168" s="46">
        <v>278852</v>
      </c>
      <c r="M168" s="46">
        <v>16533.330000000002</v>
      </c>
      <c r="N168" s="46">
        <v>34955.689999999995</v>
      </c>
      <c r="O168" s="46">
        <v>469.9</v>
      </c>
      <c r="P168" s="46">
        <v>2342039.14</v>
      </c>
      <c r="Q168" s="46">
        <v>38612.44000000001</v>
      </c>
      <c r="R168" s="46">
        <v>217203.47</v>
      </c>
      <c r="S168" s="46">
        <v>15091.930000000002</v>
      </c>
      <c r="T168" s="46">
        <v>27521.85</v>
      </c>
      <c r="U168" s="135"/>
      <c r="V168" s="46">
        <v>32509.79</v>
      </c>
      <c r="W168" s="46">
        <v>5019.75</v>
      </c>
      <c r="X168" s="46">
        <v>48645.16</v>
      </c>
      <c r="Y168" s="46">
        <v>70854.490000000005</v>
      </c>
      <c r="Z168" s="135"/>
      <c r="AA168" s="46">
        <v>9574.25</v>
      </c>
      <c r="AB168" s="46">
        <v>164581.47</v>
      </c>
      <c r="AC168" s="135"/>
      <c r="AD168" s="46">
        <v>6739.29</v>
      </c>
      <c r="AE168" s="135"/>
      <c r="AF168" s="46">
        <v>-11679.85</v>
      </c>
      <c r="AG168" s="135"/>
      <c r="AH168" s="46">
        <v>18552.78</v>
      </c>
      <c r="AI168" s="46">
        <v>158536.44999999998</v>
      </c>
      <c r="AJ168" s="46">
        <v>31201.54</v>
      </c>
      <c r="AK168" s="46">
        <v>82113.27</v>
      </c>
      <c r="AL168" s="46">
        <v>10260.48</v>
      </c>
      <c r="AM168" s="46">
        <v>54834.01</v>
      </c>
      <c r="AN168" s="46">
        <v>48442.2</v>
      </c>
      <c r="AO168" s="135"/>
      <c r="AP168" s="135"/>
      <c r="AQ168" s="135"/>
      <c r="AR168" s="135"/>
      <c r="AS168" s="135"/>
      <c r="AT168" s="135"/>
      <c r="AU168" s="135"/>
    </row>
    <row r="169" spans="2:47" x14ac:dyDescent="0.25">
      <c r="B169" s="47" t="s">
        <v>449</v>
      </c>
      <c r="C169" s="47" t="s">
        <v>448</v>
      </c>
      <c r="D169" s="124">
        <v>80123890.279999942</v>
      </c>
      <c r="E169" s="46">
        <v>146797.76000000001</v>
      </c>
      <c r="F169" s="46">
        <v>458791.04</v>
      </c>
      <c r="G169" s="46">
        <v>873298.08</v>
      </c>
      <c r="H169" s="46">
        <v>741946.79999999993</v>
      </c>
      <c r="I169" s="46">
        <v>195726.3</v>
      </c>
      <c r="J169" s="46">
        <v>2729729.2900000005</v>
      </c>
      <c r="K169" s="46">
        <v>452956.95000000007</v>
      </c>
      <c r="L169" s="46">
        <v>4339183.6100000003</v>
      </c>
      <c r="M169" s="46">
        <v>2342747.6899999995</v>
      </c>
      <c r="N169" s="46">
        <v>2111460.5500000003</v>
      </c>
      <c r="O169" s="46">
        <v>3076951.72</v>
      </c>
      <c r="P169" s="46">
        <v>44138439.559999995</v>
      </c>
      <c r="Q169" s="46">
        <v>1388983.9600000002</v>
      </c>
      <c r="R169" s="135"/>
      <c r="S169" s="46">
        <v>1131127.71</v>
      </c>
      <c r="T169" s="46">
        <v>1096453</v>
      </c>
      <c r="U169" s="46">
        <v>438.68</v>
      </c>
      <c r="V169" s="46">
        <v>409727.37000000005</v>
      </c>
      <c r="W169" s="46">
        <v>235052.81</v>
      </c>
      <c r="X169" s="46">
        <v>1227683.22</v>
      </c>
      <c r="Y169" s="46">
        <v>1070932.4300000002</v>
      </c>
      <c r="Z169" s="46">
        <v>-16123.95</v>
      </c>
      <c r="AA169" s="46">
        <v>429646.82</v>
      </c>
      <c r="AB169" s="46">
        <v>2505326.39</v>
      </c>
      <c r="AC169" s="46">
        <v>543126.25999999989</v>
      </c>
      <c r="AD169" s="46">
        <v>106268.23</v>
      </c>
      <c r="AE169" s="135"/>
      <c r="AF169" s="46">
        <v>-165632.01</v>
      </c>
      <c r="AG169" s="46">
        <v>302732.88999999996</v>
      </c>
      <c r="AH169" s="46">
        <v>331686.20999999996</v>
      </c>
      <c r="AI169" s="46">
        <v>2760233.8200000008</v>
      </c>
      <c r="AJ169" s="46">
        <v>1719721.06</v>
      </c>
      <c r="AK169" s="46">
        <v>1624906.09</v>
      </c>
      <c r="AL169" s="46">
        <v>12587.06</v>
      </c>
      <c r="AM169" s="46">
        <v>308433.83</v>
      </c>
      <c r="AN169" s="46">
        <v>948022.09</v>
      </c>
      <c r="AO169" s="135"/>
      <c r="AP169" s="135"/>
      <c r="AQ169" s="46">
        <v>-6189.43</v>
      </c>
      <c r="AR169" s="46">
        <v>17112.189999999999</v>
      </c>
      <c r="AS169" s="46">
        <v>48703.86</v>
      </c>
      <c r="AT169" s="135"/>
      <c r="AU169" s="46">
        <v>484900.33999999997</v>
      </c>
    </row>
    <row r="170" spans="2:47" x14ac:dyDescent="0.25">
      <c r="B170" s="47" t="s">
        <v>447</v>
      </c>
      <c r="C170" s="47" t="s">
        <v>446</v>
      </c>
      <c r="D170" s="124">
        <v>14415373.469999997</v>
      </c>
      <c r="E170" s="46">
        <v>170260.21</v>
      </c>
      <c r="F170" s="46">
        <v>229976.38999999998</v>
      </c>
      <c r="G170" s="46">
        <v>153669.74</v>
      </c>
      <c r="H170" s="46">
        <v>1118.4000000000001</v>
      </c>
      <c r="I170" s="46">
        <v>466.05</v>
      </c>
      <c r="J170" s="46">
        <v>78780.800000000003</v>
      </c>
      <c r="K170" s="46">
        <v>11817.57</v>
      </c>
      <c r="L170" s="46">
        <v>403300.87</v>
      </c>
      <c r="M170" s="46">
        <v>93747.39</v>
      </c>
      <c r="N170" s="46">
        <v>55516.53</v>
      </c>
      <c r="O170" s="46">
        <v>283394.96000000002</v>
      </c>
      <c r="P170" s="46">
        <v>11360845.08</v>
      </c>
      <c r="Q170" s="46">
        <v>157331.18</v>
      </c>
      <c r="R170" s="135"/>
      <c r="S170" s="46">
        <v>77383.340000000011</v>
      </c>
      <c r="T170" s="46">
        <v>70783.319999999992</v>
      </c>
      <c r="U170" s="46">
        <v>28668.26</v>
      </c>
      <c r="V170" s="46">
        <v>30347.46</v>
      </c>
      <c r="W170" s="46">
        <v>762.3</v>
      </c>
      <c r="X170" s="46">
        <v>95542.25</v>
      </c>
      <c r="Y170" s="46">
        <v>113720.63</v>
      </c>
      <c r="Z170" s="135"/>
      <c r="AA170" s="46">
        <v>101312.57</v>
      </c>
      <c r="AB170" s="46">
        <v>341014.49</v>
      </c>
      <c r="AC170" s="46">
        <v>19364.5</v>
      </c>
      <c r="AD170" s="46">
        <v>1854.13</v>
      </c>
      <c r="AE170" s="135"/>
      <c r="AF170" s="46">
        <v>-52048.99</v>
      </c>
      <c r="AG170" s="135"/>
      <c r="AH170" s="46">
        <v>21884</v>
      </c>
      <c r="AI170" s="46">
        <v>205208.42</v>
      </c>
      <c r="AJ170" s="46">
        <v>103561.33</v>
      </c>
      <c r="AK170" s="46">
        <v>91021.74</v>
      </c>
      <c r="AL170" s="46">
        <v>15379.779999999999</v>
      </c>
      <c r="AM170" s="46">
        <v>6475.47</v>
      </c>
      <c r="AN170" s="46">
        <v>36170.29</v>
      </c>
      <c r="AO170" s="135"/>
      <c r="AP170" s="135"/>
      <c r="AQ170" s="46">
        <v>94919.65</v>
      </c>
      <c r="AR170" s="46">
        <v>3037.11</v>
      </c>
      <c r="AS170" s="46">
        <v>8786.25</v>
      </c>
      <c r="AT170" s="135"/>
      <c r="AU170" s="135"/>
    </row>
    <row r="171" spans="2:47" x14ac:dyDescent="0.25">
      <c r="B171" s="47" t="s">
        <v>445</v>
      </c>
      <c r="C171" s="47" t="s">
        <v>444</v>
      </c>
      <c r="D171" s="124">
        <v>15942002.910000006</v>
      </c>
      <c r="E171" s="46">
        <v>81580.19</v>
      </c>
      <c r="F171" s="46">
        <v>398078.26</v>
      </c>
      <c r="G171" s="46">
        <v>344521.18000000005</v>
      </c>
      <c r="H171" s="46">
        <v>337814.86</v>
      </c>
      <c r="I171" s="46">
        <v>1455.39</v>
      </c>
      <c r="J171" s="46">
        <v>249640.01</v>
      </c>
      <c r="K171" s="46">
        <v>24970.91</v>
      </c>
      <c r="L171" s="46">
        <v>875958.35000000009</v>
      </c>
      <c r="M171" s="46">
        <v>287423.88999999996</v>
      </c>
      <c r="N171" s="46">
        <v>303299.06</v>
      </c>
      <c r="O171" s="46">
        <v>610922.83000000007</v>
      </c>
      <c r="P171" s="46">
        <v>8282832.5699999975</v>
      </c>
      <c r="Q171" s="46">
        <v>41042.33</v>
      </c>
      <c r="R171" s="46">
        <v>454116.08999999997</v>
      </c>
      <c r="S171" s="46">
        <v>292344.82999999996</v>
      </c>
      <c r="T171" s="46">
        <v>105395.28</v>
      </c>
      <c r="U171" s="46">
        <v>131788.07999999999</v>
      </c>
      <c r="V171" s="46">
        <v>125220.09999999999</v>
      </c>
      <c r="W171" s="46">
        <v>15055.01</v>
      </c>
      <c r="X171" s="46">
        <v>231328.63999999998</v>
      </c>
      <c r="Y171" s="46">
        <v>245359.28</v>
      </c>
      <c r="Z171" s="135"/>
      <c r="AA171" s="135"/>
      <c r="AB171" s="46">
        <v>733958.40999999992</v>
      </c>
      <c r="AC171" s="46">
        <v>86254.41</v>
      </c>
      <c r="AD171" s="46">
        <v>15358.64</v>
      </c>
      <c r="AE171" s="135"/>
      <c r="AF171" s="46">
        <v>-18283.73</v>
      </c>
      <c r="AG171" s="46">
        <v>187408.16999999998</v>
      </c>
      <c r="AH171" s="46">
        <v>57103.509999999995</v>
      </c>
      <c r="AI171" s="46">
        <v>444331.49</v>
      </c>
      <c r="AJ171" s="46">
        <v>156740.56</v>
      </c>
      <c r="AK171" s="46">
        <v>240581.07</v>
      </c>
      <c r="AL171" s="46">
        <v>26214.75</v>
      </c>
      <c r="AM171" s="46">
        <v>151329.74</v>
      </c>
      <c r="AN171" s="46">
        <v>317093.51</v>
      </c>
      <c r="AO171" s="46">
        <v>11025.3</v>
      </c>
      <c r="AP171" s="46">
        <v>1312.85</v>
      </c>
      <c r="AQ171" s="46">
        <v>80467.209999999992</v>
      </c>
      <c r="AR171" s="135"/>
      <c r="AS171" s="46">
        <v>10959.88</v>
      </c>
      <c r="AT171" s="135"/>
      <c r="AU171" s="135"/>
    </row>
    <row r="172" spans="2:47" x14ac:dyDescent="0.25">
      <c r="B172" s="47" t="s">
        <v>443</v>
      </c>
      <c r="C172" s="47" t="s">
        <v>442</v>
      </c>
      <c r="D172" s="124">
        <v>40308850.129999988</v>
      </c>
      <c r="E172" s="46">
        <v>133144.63</v>
      </c>
      <c r="F172" s="46">
        <v>496265.5</v>
      </c>
      <c r="G172" s="46">
        <v>634350.62</v>
      </c>
      <c r="H172" s="46">
        <v>393263.31</v>
      </c>
      <c r="I172" s="46">
        <v>77617.570000000007</v>
      </c>
      <c r="J172" s="46">
        <v>1141937.4099999999</v>
      </c>
      <c r="K172" s="46">
        <v>207255.83000000002</v>
      </c>
      <c r="L172" s="46">
        <v>2522360.2800000003</v>
      </c>
      <c r="M172" s="46">
        <v>1103703.0900000001</v>
      </c>
      <c r="N172" s="46">
        <v>272922.57000000007</v>
      </c>
      <c r="O172" s="46">
        <v>1619685.95</v>
      </c>
      <c r="P172" s="46">
        <v>21879920.139999997</v>
      </c>
      <c r="Q172" s="46">
        <v>368815.27999999997</v>
      </c>
      <c r="R172" s="46">
        <v>246456.02</v>
      </c>
      <c r="S172" s="46">
        <v>255163.17</v>
      </c>
      <c r="T172" s="46">
        <v>396036.34</v>
      </c>
      <c r="U172" s="46">
        <v>212433.44999999998</v>
      </c>
      <c r="V172" s="46">
        <v>299208.24</v>
      </c>
      <c r="W172" s="46">
        <v>140763.20000000001</v>
      </c>
      <c r="X172" s="46">
        <v>762603.65</v>
      </c>
      <c r="Y172" s="46">
        <v>659797.79</v>
      </c>
      <c r="Z172" s="46">
        <v>-2316.65</v>
      </c>
      <c r="AA172" s="46">
        <v>265003.07</v>
      </c>
      <c r="AB172" s="46">
        <v>1747291.18</v>
      </c>
      <c r="AC172" s="46">
        <v>274671.92</v>
      </c>
      <c r="AD172" s="46">
        <v>42658.58</v>
      </c>
      <c r="AE172" s="135"/>
      <c r="AF172" s="46">
        <v>-163591.14000000001</v>
      </c>
      <c r="AG172" s="46">
        <v>127706.48000000001</v>
      </c>
      <c r="AH172" s="46">
        <v>274965.23</v>
      </c>
      <c r="AI172" s="46">
        <v>1083905.3599999999</v>
      </c>
      <c r="AJ172" s="46">
        <v>679481.35</v>
      </c>
      <c r="AK172" s="46">
        <v>490988.88</v>
      </c>
      <c r="AL172" s="46">
        <v>820.28</v>
      </c>
      <c r="AM172" s="46">
        <v>321541.56</v>
      </c>
      <c r="AN172" s="46">
        <v>864426.44</v>
      </c>
      <c r="AO172" s="135"/>
      <c r="AP172" s="46">
        <v>36506.86</v>
      </c>
      <c r="AQ172" s="135"/>
      <c r="AR172" s="46">
        <v>2261.64</v>
      </c>
      <c r="AS172" s="46">
        <v>105393.48</v>
      </c>
      <c r="AT172" s="46">
        <v>333431.57</v>
      </c>
      <c r="AU172" s="135"/>
    </row>
    <row r="173" spans="2:47" x14ac:dyDescent="0.25">
      <c r="B173" s="47" t="s">
        <v>441</v>
      </c>
      <c r="C173" s="47" t="s">
        <v>440</v>
      </c>
      <c r="D173" s="124">
        <v>7770165.0800000019</v>
      </c>
      <c r="E173" s="46">
        <v>81725.81</v>
      </c>
      <c r="F173" s="46">
        <v>343830.77</v>
      </c>
      <c r="G173" s="46">
        <v>352689.44</v>
      </c>
      <c r="H173" s="46">
        <v>8676.16</v>
      </c>
      <c r="I173" s="46">
        <v>2177.0100000000002</v>
      </c>
      <c r="J173" s="46">
        <v>88537.47</v>
      </c>
      <c r="K173" s="46">
        <v>61065.459999999992</v>
      </c>
      <c r="L173" s="46">
        <v>575479.48</v>
      </c>
      <c r="M173" s="46">
        <v>104706.02</v>
      </c>
      <c r="N173" s="46">
        <v>44648.869999999995</v>
      </c>
      <c r="O173" s="46">
        <v>290330.13</v>
      </c>
      <c r="P173" s="46">
        <v>3707076.4000000004</v>
      </c>
      <c r="Q173" s="46">
        <v>48389.82</v>
      </c>
      <c r="R173" s="46">
        <v>170038.16</v>
      </c>
      <c r="S173" s="46">
        <v>63368.100000000006</v>
      </c>
      <c r="T173" s="46">
        <v>99182.689999999988</v>
      </c>
      <c r="U173" s="46">
        <v>30794.129999999997</v>
      </c>
      <c r="V173" s="46">
        <v>32214.300000000003</v>
      </c>
      <c r="W173" s="46">
        <v>66866.539999999994</v>
      </c>
      <c r="X173" s="46">
        <v>121962.61</v>
      </c>
      <c r="Y173" s="46">
        <v>172275.15999999997</v>
      </c>
      <c r="Z173" s="135"/>
      <c r="AA173" s="46">
        <v>111279.17</v>
      </c>
      <c r="AB173" s="46">
        <v>407017</v>
      </c>
      <c r="AC173" s="46">
        <v>68824.570000000007</v>
      </c>
      <c r="AD173" s="46">
        <v>17970.79</v>
      </c>
      <c r="AE173" s="135"/>
      <c r="AF173" s="46">
        <v>-5465.89</v>
      </c>
      <c r="AG173" s="135"/>
      <c r="AH173" s="46">
        <v>17790</v>
      </c>
      <c r="AI173" s="46">
        <v>259363.4</v>
      </c>
      <c r="AJ173" s="46">
        <v>141203.06</v>
      </c>
      <c r="AK173" s="46">
        <v>109194.64</v>
      </c>
      <c r="AL173" s="46">
        <v>280.48</v>
      </c>
      <c r="AM173" s="46">
        <v>80097.240000000005</v>
      </c>
      <c r="AN173" s="46">
        <v>96576.09</v>
      </c>
      <c r="AO173" s="135"/>
      <c r="AP173" s="135"/>
      <c r="AQ173" s="135"/>
      <c r="AR173" s="135"/>
      <c r="AS173" s="135"/>
      <c r="AT173" s="135"/>
      <c r="AU173" s="135"/>
    </row>
    <row r="174" spans="2:47" x14ac:dyDescent="0.25">
      <c r="B174" s="47" t="s">
        <v>439</v>
      </c>
      <c r="C174" s="47" t="s">
        <v>438</v>
      </c>
      <c r="D174" s="124">
        <v>4652195.9300000006</v>
      </c>
      <c r="E174" s="46">
        <v>42800.799999999996</v>
      </c>
      <c r="F174" s="46">
        <v>111800.12</v>
      </c>
      <c r="G174" s="46">
        <v>108598.14</v>
      </c>
      <c r="H174" s="46">
        <v>132420.95000000001</v>
      </c>
      <c r="I174" s="46">
        <v>1624.96</v>
      </c>
      <c r="J174" s="46">
        <v>40339.94</v>
      </c>
      <c r="K174" s="135"/>
      <c r="L174" s="46">
        <v>243882.71999999997</v>
      </c>
      <c r="M174" s="46">
        <v>108028.16</v>
      </c>
      <c r="N174" s="46">
        <v>34894.21</v>
      </c>
      <c r="O174" s="46">
        <v>201486.14</v>
      </c>
      <c r="P174" s="46">
        <v>1537943.6000000008</v>
      </c>
      <c r="Q174" s="46">
        <v>55272.93</v>
      </c>
      <c r="R174" s="46">
        <v>700196.54999999993</v>
      </c>
      <c r="S174" s="46">
        <v>77988.680000000008</v>
      </c>
      <c r="T174" s="46">
        <v>78225.260000000009</v>
      </c>
      <c r="U174" s="46">
        <v>60486.85</v>
      </c>
      <c r="V174" s="46">
        <v>17113.5</v>
      </c>
      <c r="W174" s="46">
        <v>771.54</v>
      </c>
      <c r="X174" s="46">
        <v>71249.09</v>
      </c>
      <c r="Y174" s="46">
        <v>237683.50000000003</v>
      </c>
      <c r="Z174" s="135"/>
      <c r="AA174" s="46">
        <v>35240.31</v>
      </c>
      <c r="AB174" s="46">
        <v>104261.63999999998</v>
      </c>
      <c r="AC174" s="46">
        <v>45773.86</v>
      </c>
      <c r="AD174" s="46">
        <v>11751.83</v>
      </c>
      <c r="AE174" s="135"/>
      <c r="AF174" s="46">
        <v>-32849.51</v>
      </c>
      <c r="AG174" s="46">
        <v>39049.689999999995</v>
      </c>
      <c r="AH174" s="46">
        <v>55318.400000000001</v>
      </c>
      <c r="AI174" s="46">
        <v>51302.17</v>
      </c>
      <c r="AJ174" s="46">
        <v>238498.21</v>
      </c>
      <c r="AK174" s="46">
        <v>94828.83</v>
      </c>
      <c r="AL174" s="46">
        <v>11837.400000000001</v>
      </c>
      <c r="AM174" s="46">
        <v>37384.720000000001</v>
      </c>
      <c r="AN174" s="46">
        <v>91977.87</v>
      </c>
      <c r="AO174" s="135"/>
      <c r="AP174" s="135"/>
      <c r="AQ174" s="46">
        <v>2304.23</v>
      </c>
      <c r="AR174" s="46">
        <v>171.51</v>
      </c>
      <c r="AS174" s="46">
        <v>2537.13</v>
      </c>
      <c r="AT174" s="135"/>
      <c r="AU174" s="135"/>
    </row>
    <row r="175" spans="2:47" x14ac:dyDescent="0.25">
      <c r="B175" s="47" t="s">
        <v>437</v>
      </c>
      <c r="C175" s="47" t="s">
        <v>436</v>
      </c>
      <c r="D175" s="124">
        <v>82187741.590000093</v>
      </c>
      <c r="E175" s="46">
        <v>76487.539999999994</v>
      </c>
      <c r="F175" s="46">
        <v>482545.09</v>
      </c>
      <c r="G175" s="46">
        <v>2247301.09</v>
      </c>
      <c r="H175" s="46">
        <v>378177.38</v>
      </c>
      <c r="I175" s="46">
        <v>76302.31</v>
      </c>
      <c r="J175" s="46">
        <v>1157431.1099999999</v>
      </c>
      <c r="K175" s="46">
        <v>189192.54</v>
      </c>
      <c r="L175" s="46">
        <v>1912410.4</v>
      </c>
      <c r="M175" s="46">
        <v>1532214.48</v>
      </c>
      <c r="N175" s="46">
        <v>202142.93</v>
      </c>
      <c r="O175" s="46">
        <v>775366.44000000006</v>
      </c>
      <c r="P175" s="46">
        <v>62447308.530000009</v>
      </c>
      <c r="Q175" s="46">
        <v>766088</v>
      </c>
      <c r="R175" s="135"/>
      <c r="S175" s="46">
        <v>893322.04999999993</v>
      </c>
      <c r="T175" s="46">
        <v>731463.47</v>
      </c>
      <c r="U175" s="46">
        <v>453039</v>
      </c>
      <c r="V175" s="46">
        <v>555453.1</v>
      </c>
      <c r="W175" s="46">
        <v>34995.56</v>
      </c>
      <c r="X175" s="46">
        <v>81669.84</v>
      </c>
      <c r="Y175" s="46">
        <v>795524.36</v>
      </c>
      <c r="Z175" s="135"/>
      <c r="AA175" s="46">
        <v>162067.07999999999</v>
      </c>
      <c r="AB175" s="46">
        <v>803043.69</v>
      </c>
      <c r="AC175" s="46">
        <v>76121.05</v>
      </c>
      <c r="AD175" s="46">
        <v>22845.59</v>
      </c>
      <c r="AE175" s="135"/>
      <c r="AF175" s="46">
        <v>-90048.09</v>
      </c>
      <c r="AG175" s="46">
        <v>328909.43</v>
      </c>
      <c r="AH175" s="46">
        <v>703005.17999999993</v>
      </c>
      <c r="AI175" s="46">
        <v>1161113.0799999998</v>
      </c>
      <c r="AJ175" s="46">
        <v>1464489.3399999999</v>
      </c>
      <c r="AK175" s="46">
        <v>859481.7</v>
      </c>
      <c r="AL175" s="46">
        <v>61529.48</v>
      </c>
      <c r="AM175" s="46">
        <v>331767.26</v>
      </c>
      <c r="AN175" s="46">
        <v>372902.7</v>
      </c>
      <c r="AO175" s="46">
        <v>832.18</v>
      </c>
      <c r="AP175" s="135"/>
      <c r="AQ175" s="46">
        <v>112159</v>
      </c>
      <c r="AR175" s="46">
        <v>4175.12</v>
      </c>
      <c r="AS175" s="46">
        <v>24912.58</v>
      </c>
      <c r="AT175" s="135"/>
      <c r="AU175" s="135"/>
    </row>
    <row r="176" spans="2:47" x14ac:dyDescent="0.25">
      <c r="B176" s="47" t="s">
        <v>435</v>
      </c>
      <c r="C176" s="47" t="s">
        <v>434</v>
      </c>
      <c r="D176" s="124">
        <v>19332805.819999989</v>
      </c>
      <c r="E176" s="46">
        <v>54788.5</v>
      </c>
      <c r="F176" s="46">
        <v>330360.48</v>
      </c>
      <c r="G176" s="46">
        <v>356388.94999999995</v>
      </c>
      <c r="H176" s="46">
        <v>15950.04</v>
      </c>
      <c r="I176" s="46">
        <v>6773.94</v>
      </c>
      <c r="J176" s="46">
        <v>755407.26</v>
      </c>
      <c r="K176" s="46">
        <v>192661.42</v>
      </c>
      <c r="L176" s="46">
        <v>1041875.95</v>
      </c>
      <c r="M176" s="46">
        <v>475689.15</v>
      </c>
      <c r="N176" s="46">
        <v>57836.69</v>
      </c>
      <c r="O176" s="46">
        <v>226356.51999999996</v>
      </c>
      <c r="P176" s="46">
        <v>10265822.860000001</v>
      </c>
      <c r="Q176" s="46">
        <v>1083972.56</v>
      </c>
      <c r="R176" s="135"/>
      <c r="S176" s="46">
        <v>81305.840000000011</v>
      </c>
      <c r="T176" s="46">
        <v>141842.04</v>
      </c>
      <c r="U176" s="46">
        <v>393460.79</v>
      </c>
      <c r="V176" s="46">
        <v>149243.99</v>
      </c>
      <c r="W176" s="46">
        <v>46453.04</v>
      </c>
      <c r="X176" s="46">
        <v>100301.46</v>
      </c>
      <c r="Y176" s="46">
        <v>577305.26</v>
      </c>
      <c r="Z176" s="135"/>
      <c r="AA176" s="46">
        <v>135790.56999999998</v>
      </c>
      <c r="AB176" s="46">
        <v>564289.57000000007</v>
      </c>
      <c r="AC176" s="46">
        <v>277360.49</v>
      </c>
      <c r="AD176" s="46">
        <v>15185.52</v>
      </c>
      <c r="AE176" s="135"/>
      <c r="AF176" s="46">
        <v>-232211.65</v>
      </c>
      <c r="AG176" s="46">
        <v>107107.8</v>
      </c>
      <c r="AH176" s="46">
        <v>135160.29999999999</v>
      </c>
      <c r="AI176" s="46">
        <v>624568.56999999995</v>
      </c>
      <c r="AJ176" s="46">
        <v>318370.82</v>
      </c>
      <c r="AK176" s="46">
        <v>526430.78</v>
      </c>
      <c r="AL176" s="46">
        <v>8062</v>
      </c>
      <c r="AM176" s="46">
        <v>168675.19</v>
      </c>
      <c r="AN176" s="46">
        <v>267189.58999999997</v>
      </c>
      <c r="AO176" s="135"/>
      <c r="AP176" s="135"/>
      <c r="AQ176" s="46">
        <v>34954.18</v>
      </c>
      <c r="AR176" s="46">
        <v>879.78</v>
      </c>
      <c r="AS176" s="46">
        <v>20448.18</v>
      </c>
      <c r="AT176" s="46">
        <v>6747.3899999999994</v>
      </c>
      <c r="AU176" s="135"/>
    </row>
    <row r="177" spans="2:47" x14ac:dyDescent="0.25">
      <c r="B177" s="47" t="s">
        <v>433</v>
      </c>
      <c r="C177" s="47" t="s">
        <v>432</v>
      </c>
      <c r="D177" s="124">
        <v>16510729.580000006</v>
      </c>
      <c r="E177" s="46">
        <v>32078.43</v>
      </c>
      <c r="F177" s="46">
        <v>405307.61</v>
      </c>
      <c r="G177" s="46">
        <v>334285.29999999993</v>
      </c>
      <c r="H177" s="46">
        <v>13279.470000000001</v>
      </c>
      <c r="I177" s="46">
        <v>7738.9400000000005</v>
      </c>
      <c r="J177" s="46">
        <v>303034.43</v>
      </c>
      <c r="K177" s="46">
        <v>55599.93</v>
      </c>
      <c r="L177" s="46">
        <v>715960.92</v>
      </c>
      <c r="M177" s="46">
        <v>447337.48999999993</v>
      </c>
      <c r="N177" s="46">
        <v>4077.25</v>
      </c>
      <c r="O177" s="46">
        <v>590091.17000000004</v>
      </c>
      <c r="P177" s="46">
        <v>9153215.3599999994</v>
      </c>
      <c r="Q177" s="46">
        <v>510058.59</v>
      </c>
      <c r="R177" s="135"/>
      <c r="S177" s="46">
        <v>159013.03000000003</v>
      </c>
      <c r="T177" s="46">
        <v>346891.88000000012</v>
      </c>
      <c r="U177" s="46">
        <v>406220.57999999996</v>
      </c>
      <c r="V177" s="46">
        <v>106844.23</v>
      </c>
      <c r="W177" s="46">
        <v>390.39</v>
      </c>
      <c r="X177" s="46">
        <v>15125.43</v>
      </c>
      <c r="Y177" s="46">
        <v>570159.30000000005</v>
      </c>
      <c r="Z177" s="135"/>
      <c r="AA177" s="46">
        <v>24980.9</v>
      </c>
      <c r="AB177" s="46">
        <v>297644.39999999997</v>
      </c>
      <c r="AC177" s="46">
        <v>98568.18</v>
      </c>
      <c r="AD177" s="46">
        <v>13076.42</v>
      </c>
      <c r="AE177" s="135"/>
      <c r="AF177" s="46">
        <v>-181789.35</v>
      </c>
      <c r="AG177" s="46">
        <v>69766.91</v>
      </c>
      <c r="AH177" s="46">
        <v>95530.200000000012</v>
      </c>
      <c r="AI177" s="46">
        <v>538912.22</v>
      </c>
      <c r="AJ177" s="46">
        <v>276959.11</v>
      </c>
      <c r="AK177" s="46">
        <v>242706.34</v>
      </c>
      <c r="AL177" s="46">
        <v>11062.08</v>
      </c>
      <c r="AM177" s="46">
        <v>161840.15</v>
      </c>
      <c r="AN177" s="46">
        <v>577146.03999999992</v>
      </c>
      <c r="AO177" s="135"/>
      <c r="AP177" s="135"/>
      <c r="AQ177" s="46">
        <v>107616.25</v>
      </c>
      <c r="AR177" s="46">
        <v>1438.05</v>
      </c>
      <c r="AS177" s="46">
        <v>23816.55</v>
      </c>
      <c r="AT177" s="46">
        <v>-25254.6</v>
      </c>
      <c r="AU177" s="135"/>
    </row>
    <row r="178" spans="2:47" x14ac:dyDescent="0.25">
      <c r="B178" s="47" t="s">
        <v>431</v>
      </c>
      <c r="C178" s="47" t="s">
        <v>430</v>
      </c>
      <c r="D178" s="124">
        <v>5765465.790000001</v>
      </c>
      <c r="E178" s="46">
        <v>45101.450000000004</v>
      </c>
      <c r="F178" s="46">
        <v>216215.18000000002</v>
      </c>
      <c r="G178" s="46">
        <v>281275.81999999995</v>
      </c>
      <c r="H178" s="46">
        <v>1102.9000000000001</v>
      </c>
      <c r="I178" s="135"/>
      <c r="J178" s="46">
        <v>11054.06</v>
      </c>
      <c r="K178" s="46">
        <v>50535.839999999997</v>
      </c>
      <c r="L178" s="46">
        <v>239571.94</v>
      </c>
      <c r="M178" s="46">
        <v>42379.009999999995</v>
      </c>
      <c r="N178" s="135"/>
      <c r="O178" s="46">
        <v>237226.58999999997</v>
      </c>
      <c r="P178" s="46">
        <v>3065755.81</v>
      </c>
      <c r="Q178" s="46">
        <v>229316.91999999998</v>
      </c>
      <c r="R178" s="135"/>
      <c r="S178" s="46">
        <v>14080.31</v>
      </c>
      <c r="T178" s="46">
        <v>8588.65</v>
      </c>
      <c r="U178" s="135"/>
      <c r="V178" s="46">
        <v>34347.93</v>
      </c>
      <c r="W178" s="135"/>
      <c r="X178" s="46">
        <v>117605.84</v>
      </c>
      <c r="Y178" s="46">
        <v>110903.35999999999</v>
      </c>
      <c r="Z178" s="135"/>
      <c r="AA178" s="46">
        <v>74999.13</v>
      </c>
      <c r="AB178" s="46">
        <v>157943.22</v>
      </c>
      <c r="AC178" s="46">
        <v>16939.07</v>
      </c>
      <c r="AD178" s="46">
        <v>31888.83</v>
      </c>
      <c r="AE178" s="135"/>
      <c r="AF178" s="46">
        <v>-51339.91</v>
      </c>
      <c r="AG178" s="135"/>
      <c r="AH178" s="46">
        <v>74624.950000000012</v>
      </c>
      <c r="AI178" s="46">
        <v>222896.86</v>
      </c>
      <c r="AJ178" s="46">
        <v>138854.88</v>
      </c>
      <c r="AK178" s="46">
        <v>143789.34</v>
      </c>
      <c r="AL178" s="135"/>
      <c r="AM178" s="46">
        <v>108136.72</v>
      </c>
      <c r="AN178" s="46">
        <v>122680.67</v>
      </c>
      <c r="AO178" s="46">
        <v>4962.3500000000004</v>
      </c>
      <c r="AP178" s="135"/>
      <c r="AQ178" s="46">
        <v>6954.64</v>
      </c>
      <c r="AR178" s="46">
        <v>192.15</v>
      </c>
      <c r="AS178" s="46">
        <v>6881.28</v>
      </c>
      <c r="AT178" s="135"/>
      <c r="AU178" s="135"/>
    </row>
    <row r="179" spans="2:47" x14ac:dyDescent="0.25">
      <c r="B179" s="47" t="s">
        <v>429</v>
      </c>
      <c r="C179" s="47" t="s">
        <v>428</v>
      </c>
      <c r="D179" s="124">
        <v>13905047.769999998</v>
      </c>
      <c r="E179" s="46">
        <v>40395.74</v>
      </c>
      <c r="F179" s="46">
        <v>326092.13</v>
      </c>
      <c r="G179" s="46">
        <v>338266.61</v>
      </c>
      <c r="H179" s="46">
        <v>8575.56</v>
      </c>
      <c r="I179" s="46">
        <v>31568.09</v>
      </c>
      <c r="J179" s="46">
        <v>128642.52</v>
      </c>
      <c r="K179" s="46">
        <v>17476.71</v>
      </c>
      <c r="L179" s="46">
        <v>840443.94</v>
      </c>
      <c r="M179" s="46">
        <v>271046.01</v>
      </c>
      <c r="N179" s="135"/>
      <c r="O179" s="46">
        <v>138777.22999999998</v>
      </c>
      <c r="P179" s="46">
        <v>7769036.6299999999</v>
      </c>
      <c r="Q179" s="46">
        <v>674120.88</v>
      </c>
      <c r="R179" s="135"/>
      <c r="S179" s="46">
        <v>99787.94</v>
      </c>
      <c r="T179" s="46">
        <v>1068</v>
      </c>
      <c r="U179" s="46">
        <v>112120.04000000001</v>
      </c>
      <c r="V179" s="46">
        <v>93795.69</v>
      </c>
      <c r="W179" s="46">
        <v>12575.06</v>
      </c>
      <c r="X179" s="46">
        <v>174463.85</v>
      </c>
      <c r="Y179" s="46">
        <v>271932.22000000003</v>
      </c>
      <c r="Z179" s="135"/>
      <c r="AA179" s="46">
        <v>74827.360000000001</v>
      </c>
      <c r="AB179" s="46">
        <v>816694.59</v>
      </c>
      <c r="AC179" s="46">
        <v>132752.18</v>
      </c>
      <c r="AD179" s="46">
        <v>44649.61</v>
      </c>
      <c r="AE179" s="135"/>
      <c r="AF179" s="46">
        <v>-228646.39999999999</v>
      </c>
      <c r="AG179" s="46">
        <v>38030.97</v>
      </c>
      <c r="AH179" s="46">
        <v>108419.51000000001</v>
      </c>
      <c r="AI179" s="46">
        <v>745450.04999999993</v>
      </c>
      <c r="AJ179" s="46">
        <v>136366.44999999998</v>
      </c>
      <c r="AK179" s="46">
        <v>253069.2</v>
      </c>
      <c r="AL179" s="46">
        <v>6856</v>
      </c>
      <c r="AM179" s="46">
        <v>232707.4</v>
      </c>
      <c r="AN179" s="46">
        <v>37244.21</v>
      </c>
      <c r="AO179" s="135"/>
      <c r="AP179" s="135"/>
      <c r="AQ179" s="46">
        <v>40047.25</v>
      </c>
      <c r="AR179" s="46">
        <v>1075.19</v>
      </c>
      <c r="AS179" s="46">
        <v>56588.95</v>
      </c>
      <c r="AT179" s="135"/>
      <c r="AU179" s="46">
        <v>58730.400000000009</v>
      </c>
    </row>
    <row r="180" spans="2:47" x14ac:dyDescent="0.25">
      <c r="B180" s="47" t="s">
        <v>427</v>
      </c>
      <c r="C180" s="47" t="s">
        <v>426</v>
      </c>
      <c r="D180" s="124">
        <v>19467911.550000008</v>
      </c>
      <c r="E180" s="46">
        <v>48348.77</v>
      </c>
      <c r="F180" s="46">
        <v>307168.02999999997</v>
      </c>
      <c r="G180" s="46">
        <v>481501.09</v>
      </c>
      <c r="H180" s="46">
        <v>4728.41</v>
      </c>
      <c r="I180" s="46">
        <v>7645.11</v>
      </c>
      <c r="J180" s="46">
        <v>533061.46</v>
      </c>
      <c r="K180" s="46">
        <v>193483.19</v>
      </c>
      <c r="L180" s="46">
        <v>1228979.77</v>
      </c>
      <c r="M180" s="46">
        <v>417890.89</v>
      </c>
      <c r="N180" s="46">
        <v>20.8</v>
      </c>
      <c r="O180" s="46">
        <v>223121.69000000003</v>
      </c>
      <c r="P180" s="46">
        <v>10870309.979999997</v>
      </c>
      <c r="Q180" s="46">
        <v>660059.33000000007</v>
      </c>
      <c r="R180" s="135"/>
      <c r="S180" s="46">
        <v>118516.78000000001</v>
      </c>
      <c r="T180" s="46">
        <v>344484.96</v>
      </c>
      <c r="U180" s="46">
        <v>13671.810000000001</v>
      </c>
      <c r="V180" s="46">
        <v>88848.55</v>
      </c>
      <c r="W180" s="46">
        <v>79840.5</v>
      </c>
      <c r="X180" s="46">
        <v>80214.350000000006</v>
      </c>
      <c r="Y180" s="46">
        <v>486638.33999999997</v>
      </c>
      <c r="Z180" s="135"/>
      <c r="AA180" s="46">
        <v>134718.63</v>
      </c>
      <c r="AB180" s="46">
        <v>906218.26</v>
      </c>
      <c r="AC180" s="46">
        <v>153079.09</v>
      </c>
      <c r="AD180" s="46">
        <v>38134.15</v>
      </c>
      <c r="AE180" s="135"/>
      <c r="AF180" s="46">
        <v>-173460.23</v>
      </c>
      <c r="AG180" s="46">
        <v>118787.86</v>
      </c>
      <c r="AH180" s="46">
        <v>74364.450000000012</v>
      </c>
      <c r="AI180" s="46">
        <v>488856.17</v>
      </c>
      <c r="AJ180" s="46">
        <v>532659.82000000007</v>
      </c>
      <c r="AK180" s="46">
        <v>394050.17</v>
      </c>
      <c r="AL180" s="135"/>
      <c r="AM180" s="46">
        <v>175278.63</v>
      </c>
      <c r="AN180" s="46">
        <v>348994.15</v>
      </c>
      <c r="AO180" s="135"/>
      <c r="AP180" s="135"/>
      <c r="AQ180" s="46">
        <v>65590.47</v>
      </c>
      <c r="AR180" s="46">
        <v>2232.0500000000002</v>
      </c>
      <c r="AS180" s="46">
        <v>19874.07</v>
      </c>
      <c r="AT180" s="135"/>
      <c r="AU180" s="135"/>
    </row>
    <row r="181" spans="2:47" x14ac:dyDescent="0.25">
      <c r="B181" s="47" t="s">
        <v>425</v>
      </c>
      <c r="C181" s="47" t="s">
        <v>424</v>
      </c>
      <c r="D181" s="124">
        <v>10656527.189999994</v>
      </c>
      <c r="E181" s="46">
        <v>38071.74</v>
      </c>
      <c r="F181" s="46">
        <v>340053.03</v>
      </c>
      <c r="G181" s="46">
        <v>303150.71000000002</v>
      </c>
      <c r="H181" s="46">
        <v>25071.839999999997</v>
      </c>
      <c r="I181" s="135"/>
      <c r="J181" s="46">
        <v>308538.57000000007</v>
      </c>
      <c r="K181" s="46">
        <v>64756.479999999996</v>
      </c>
      <c r="L181" s="46">
        <v>599672.95999999985</v>
      </c>
      <c r="M181" s="46">
        <v>234680.46999999997</v>
      </c>
      <c r="N181" s="46">
        <v>28874.260000000002</v>
      </c>
      <c r="O181" s="46">
        <v>126095.98000000001</v>
      </c>
      <c r="P181" s="46">
        <v>5350038.6500000013</v>
      </c>
      <c r="Q181" s="46">
        <v>382800.8</v>
      </c>
      <c r="R181" s="135"/>
      <c r="S181" s="46">
        <v>23641.420000000002</v>
      </c>
      <c r="T181" s="46">
        <v>91099.14</v>
      </c>
      <c r="U181" s="46">
        <v>20418.27</v>
      </c>
      <c r="V181" s="46">
        <v>88831.609999999986</v>
      </c>
      <c r="W181" s="135"/>
      <c r="X181" s="46">
        <v>200078.93</v>
      </c>
      <c r="Y181" s="46">
        <v>200255.28000000003</v>
      </c>
      <c r="Z181" s="135"/>
      <c r="AA181" s="46">
        <v>51193.740000000005</v>
      </c>
      <c r="AB181" s="46">
        <v>216135.97</v>
      </c>
      <c r="AC181" s="46">
        <v>22574.68</v>
      </c>
      <c r="AD181" s="46">
        <v>12431.99</v>
      </c>
      <c r="AE181" s="135"/>
      <c r="AF181" s="46">
        <v>-70410.460000000006</v>
      </c>
      <c r="AG181" s="135"/>
      <c r="AH181" s="46">
        <v>101261.26</v>
      </c>
      <c r="AI181" s="46">
        <v>352151.22000000003</v>
      </c>
      <c r="AJ181" s="46">
        <v>1086880.6700000002</v>
      </c>
      <c r="AK181" s="46">
        <v>244179.86</v>
      </c>
      <c r="AL181" s="135"/>
      <c r="AM181" s="46">
        <v>118708.91</v>
      </c>
      <c r="AN181" s="46">
        <v>58043.770000000004</v>
      </c>
      <c r="AO181" s="135"/>
      <c r="AP181" s="135"/>
      <c r="AQ181" s="46">
        <v>37245.439999999995</v>
      </c>
      <c r="AR181" s="135"/>
      <c r="AS181" s="135"/>
      <c r="AT181" s="135"/>
      <c r="AU181" s="135"/>
    </row>
    <row r="182" spans="2:47" x14ac:dyDescent="0.25">
      <c r="B182" s="47" t="s">
        <v>423</v>
      </c>
      <c r="C182" s="47" t="s">
        <v>422</v>
      </c>
      <c r="D182" s="124">
        <v>19754302.579999991</v>
      </c>
      <c r="E182" s="46">
        <v>84434.68</v>
      </c>
      <c r="F182" s="46">
        <v>222725.88</v>
      </c>
      <c r="G182" s="46">
        <v>365449.56</v>
      </c>
      <c r="H182" s="46">
        <v>166357.02999999997</v>
      </c>
      <c r="I182" s="46">
        <v>10300</v>
      </c>
      <c r="J182" s="46">
        <v>331251.41000000003</v>
      </c>
      <c r="K182" s="46">
        <v>98863.25</v>
      </c>
      <c r="L182" s="46">
        <v>1265065.4100000001</v>
      </c>
      <c r="M182" s="46">
        <v>361029.77</v>
      </c>
      <c r="N182" s="46">
        <v>169020.23</v>
      </c>
      <c r="O182" s="46">
        <v>351239.9</v>
      </c>
      <c r="P182" s="46">
        <v>8676427.9300000016</v>
      </c>
      <c r="Q182" s="46">
        <v>507360.33999999997</v>
      </c>
      <c r="R182" s="46">
        <v>2699231.49</v>
      </c>
      <c r="S182" s="46">
        <v>166235.57000000004</v>
      </c>
      <c r="T182" s="46">
        <v>96003.55</v>
      </c>
      <c r="U182" s="46">
        <v>105604.88</v>
      </c>
      <c r="V182" s="46">
        <v>98779.23000000001</v>
      </c>
      <c r="W182" s="46">
        <v>67822.149999999994</v>
      </c>
      <c r="X182" s="46">
        <v>342948.83</v>
      </c>
      <c r="Y182" s="46">
        <v>287096.37</v>
      </c>
      <c r="Z182" s="46">
        <v>-1687.45</v>
      </c>
      <c r="AA182" s="46">
        <v>167077.19</v>
      </c>
      <c r="AB182" s="46">
        <v>956335.17</v>
      </c>
      <c r="AC182" s="46">
        <v>184947.37</v>
      </c>
      <c r="AD182" s="46">
        <v>1112</v>
      </c>
      <c r="AE182" s="135"/>
      <c r="AF182" s="46">
        <v>-176585.85</v>
      </c>
      <c r="AG182" s="46">
        <v>116149.96</v>
      </c>
      <c r="AH182" s="46">
        <v>30128.18</v>
      </c>
      <c r="AI182" s="46">
        <v>543766.15</v>
      </c>
      <c r="AJ182" s="46">
        <v>415273.56000000006</v>
      </c>
      <c r="AK182" s="46">
        <v>448353.32</v>
      </c>
      <c r="AL182" s="46">
        <v>1172.8699999999999</v>
      </c>
      <c r="AM182" s="46">
        <v>182548</v>
      </c>
      <c r="AN182" s="46">
        <v>384985.51999999996</v>
      </c>
      <c r="AO182" s="135"/>
      <c r="AP182" s="135"/>
      <c r="AQ182" s="46">
        <v>8659.7999999999993</v>
      </c>
      <c r="AR182" s="46">
        <v>1242.74</v>
      </c>
      <c r="AS182" s="46">
        <v>25602.94</v>
      </c>
      <c r="AT182" s="46">
        <v>-26549.1</v>
      </c>
      <c r="AU182" s="46">
        <v>18522.75</v>
      </c>
    </row>
    <row r="183" spans="2:47" x14ac:dyDescent="0.25">
      <c r="B183" s="47" t="s">
        <v>421</v>
      </c>
      <c r="C183" s="47" t="s">
        <v>420</v>
      </c>
      <c r="D183" s="124">
        <v>9859295.9700000025</v>
      </c>
      <c r="E183" s="46">
        <v>47973.93</v>
      </c>
      <c r="F183" s="46">
        <v>531363.21</v>
      </c>
      <c r="G183" s="46">
        <v>149032.98000000001</v>
      </c>
      <c r="H183" s="135"/>
      <c r="I183" s="135"/>
      <c r="J183" s="46">
        <v>231929.61999999997</v>
      </c>
      <c r="K183" s="46">
        <v>3731.51</v>
      </c>
      <c r="L183" s="46">
        <v>437635.74</v>
      </c>
      <c r="M183" s="46">
        <v>236755.02000000002</v>
      </c>
      <c r="N183" s="135"/>
      <c r="O183" s="46">
        <v>168241.66999999998</v>
      </c>
      <c r="P183" s="46">
        <v>5448597.0199999977</v>
      </c>
      <c r="Q183" s="46">
        <v>375248.45</v>
      </c>
      <c r="R183" s="46">
        <v>171903.51</v>
      </c>
      <c r="S183" s="46">
        <v>17925.809999999998</v>
      </c>
      <c r="T183" s="46">
        <v>105034.4</v>
      </c>
      <c r="U183" s="46">
        <v>31928.6</v>
      </c>
      <c r="V183" s="46">
        <v>30128.84</v>
      </c>
      <c r="W183" s="46">
        <v>5010.13</v>
      </c>
      <c r="X183" s="46">
        <v>179427.24</v>
      </c>
      <c r="Y183" s="46">
        <v>246314.12000000002</v>
      </c>
      <c r="Z183" s="135"/>
      <c r="AA183" s="46">
        <v>143808.75</v>
      </c>
      <c r="AB183" s="46">
        <v>368834.61</v>
      </c>
      <c r="AC183" s="46">
        <v>72315.41</v>
      </c>
      <c r="AD183" s="46">
        <v>21448.61</v>
      </c>
      <c r="AE183" s="135"/>
      <c r="AF183" s="46">
        <v>-103384</v>
      </c>
      <c r="AG183" s="46">
        <v>23380.82</v>
      </c>
      <c r="AH183" s="46">
        <v>47636.020000000004</v>
      </c>
      <c r="AI183" s="46">
        <v>252012.25</v>
      </c>
      <c r="AJ183" s="46">
        <v>188102.24000000002</v>
      </c>
      <c r="AK183" s="46">
        <v>146165.22</v>
      </c>
      <c r="AL183" s="46">
        <v>681</v>
      </c>
      <c r="AM183" s="46">
        <v>147748.87</v>
      </c>
      <c r="AN183" s="46">
        <v>118619.34000000001</v>
      </c>
      <c r="AO183" s="46">
        <v>10888.94</v>
      </c>
      <c r="AP183" s="135"/>
      <c r="AQ183" s="46">
        <v>2856.0899999999997</v>
      </c>
      <c r="AR183" s="135"/>
      <c r="AS183" s="135"/>
      <c r="AT183" s="135"/>
      <c r="AU183" s="135"/>
    </row>
    <row r="184" spans="2:47" x14ac:dyDescent="0.25">
      <c r="B184" s="47" t="s">
        <v>419</v>
      </c>
      <c r="C184" s="47" t="s">
        <v>418</v>
      </c>
      <c r="D184" s="124">
        <v>12600831.689999998</v>
      </c>
      <c r="E184" s="46">
        <v>58352.700000000004</v>
      </c>
      <c r="F184" s="46">
        <v>303979.08</v>
      </c>
      <c r="G184" s="46">
        <v>319853.64</v>
      </c>
      <c r="H184" s="46">
        <v>28500.58</v>
      </c>
      <c r="I184" s="46">
        <v>5840.18</v>
      </c>
      <c r="J184" s="46">
        <v>729118.02</v>
      </c>
      <c r="K184" s="46">
        <v>100229.73000000001</v>
      </c>
      <c r="L184" s="46">
        <v>569399.85</v>
      </c>
      <c r="M184" s="46">
        <v>193510.31999999998</v>
      </c>
      <c r="N184" s="46">
        <v>104677.12</v>
      </c>
      <c r="O184" s="46">
        <v>366742.89999999991</v>
      </c>
      <c r="P184" s="46">
        <v>6818274.3400000017</v>
      </c>
      <c r="Q184" s="46">
        <v>315765.43000000005</v>
      </c>
      <c r="R184" s="46">
        <v>38513.869999999995</v>
      </c>
      <c r="S184" s="46">
        <v>96126.53</v>
      </c>
      <c r="T184" s="46">
        <v>73569.509999999995</v>
      </c>
      <c r="U184" s="46">
        <v>133374.03</v>
      </c>
      <c r="V184" s="46">
        <v>54180.15</v>
      </c>
      <c r="W184" s="46">
        <v>14645.8</v>
      </c>
      <c r="X184" s="46">
        <v>206071.4</v>
      </c>
      <c r="Y184" s="46">
        <v>207433.14</v>
      </c>
      <c r="Z184" s="135"/>
      <c r="AA184" s="46">
        <v>63875.92</v>
      </c>
      <c r="AB184" s="46">
        <v>316853.42</v>
      </c>
      <c r="AC184" s="46">
        <v>186794.11</v>
      </c>
      <c r="AD184" s="46">
        <v>18198.47</v>
      </c>
      <c r="AE184" s="135"/>
      <c r="AF184" s="46">
        <v>-110418.98</v>
      </c>
      <c r="AG184" s="135"/>
      <c r="AH184" s="46">
        <v>94508.75</v>
      </c>
      <c r="AI184" s="46">
        <v>255583.42</v>
      </c>
      <c r="AJ184" s="46">
        <v>377649.14</v>
      </c>
      <c r="AK184" s="46">
        <v>198785.27000000002</v>
      </c>
      <c r="AL184" s="46">
        <v>6140.7800000000007</v>
      </c>
      <c r="AM184" s="46">
        <v>337538.63</v>
      </c>
      <c r="AN184" s="46">
        <v>37721.33</v>
      </c>
      <c r="AO184" s="135"/>
      <c r="AP184" s="135"/>
      <c r="AQ184" s="46">
        <v>7917.95</v>
      </c>
      <c r="AR184" s="135"/>
      <c r="AS184" s="46">
        <v>11271.3</v>
      </c>
      <c r="AT184" s="46">
        <v>51111</v>
      </c>
      <c r="AU184" s="46">
        <v>9142.86</v>
      </c>
    </row>
    <row r="185" spans="2:47" x14ac:dyDescent="0.25">
      <c r="B185" s="47" t="s">
        <v>417</v>
      </c>
      <c r="C185" s="47" t="s">
        <v>416</v>
      </c>
      <c r="D185" s="124">
        <v>6364689.8300000019</v>
      </c>
      <c r="E185" s="46">
        <v>48678.45</v>
      </c>
      <c r="F185" s="46">
        <v>342907.38999999996</v>
      </c>
      <c r="G185" s="46">
        <v>30778.33</v>
      </c>
      <c r="H185" s="46">
        <v>4660.2</v>
      </c>
      <c r="I185" s="135"/>
      <c r="J185" s="46">
        <v>39307.56</v>
      </c>
      <c r="K185" s="46">
        <v>48555.61</v>
      </c>
      <c r="L185" s="46">
        <v>390923.88</v>
      </c>
      <c r="M185" s="46">
        <v>90169.680000000008</v>
      </c>
      <c r="N185" s="135"/>
      <c r="O185" s="46">
        <v>101611.56</v>
      </c>
      <c r="P185" s="46">
        <v>3529394.2599999993</v>
      </c>
      <c r="Q185" s="46">
        <v>388303.42</v>
      </c>
      <c r="R185" s="46">
        <v>68856.960000000006</v>
      </c>
      <c r="S185" s="46">
        <v>25826.389999999996</v>
      </c>
      <c r="T185" s="46">
        <v>77328.680000000008</v>
      </c>
      <c r="U185" s="46">
        <v>635.33000000000004</v>
      </c>
      <c r="V185" s="46">
        <v>36344.130000000005</v>
      </c>
      <c r="W185" s="135"/>
      <c r="X185" s="46">
        <v>85706.43</v>
      </c>
      <c r="Y185" s="46">
        <v>105792.85</v>
      </c>
      <c r="Z185" s="135"/>
      <c r="AA185" s="46">
        <v>450</v>
      </c>
      <c r="AB185" s="46">
        <v>239153.84</v>
      </c>
      <c r="AC185" s="46">
        <v>163482.89000000001</v>
      </c>
      <c r="AD185" s="135"/>
      <c r="AE185" s="135"/>
      <c r="AF185" s="46">
        <v>-106551</v>
      </c>
      <c r="AG185" s="46">
        <v>102935.63</v>
      </c>
      <c r="AH185" s="46">
        <v>62453.270000000004</v>
      </c>
      <c r="AI185" s="46">
        <v>144652.37</v>
      </c>
      <c r="AJ185" s="46">
        <v>91038.17</v>
      </c>
      <c r="AK185" s="46">
        <v>111873.03</v>
      </c>
      <c r="AL185" s="46">
        <v>65367.07</v>
      </c>
      <c r="AM185" s="46">
        <v>60037</v>
      </c>
      <c r="AN185" s="46">
        <v>14016.45</v>
      </c>
      <c r="AO185" s="135"/>
      <c r="AP185" s="135"/>
      <c r="AQ185" s="135"/>
      <c r="AR185" s="135"/>
      <c r="AS185" s="46">
        <v>7633.28</v>
      </c>
      <c r="AT185" s="46">
        <v>-7633.28</v>
      </c>
      <c r="AU185" s="135"/>
    </row>
    <row r="186" spans="2:47" x14ac:dyDescent="0.25">
      <c r="B186" s="47" t="s">
        <v>415</v>
      </c>
      <c r="C186" s="47" t="s">
        <v>414</v>
      </c>
      <c r="D186" s="124">
        <v>7297193.719999996</v>
      </c>
      <c r="E186" s="46">
        <v>34005.17</v>
      </c>
      <c r="F186" s="46">
        <v>309067.3</v>
      </c>
      <c r="G186" s="46">
        <v>149148.06</v>
      </c>
      <c r="H186" s="135"/>
      <c r="I186" s="135"/>
      <c r="J186" s="46">
        <v>76705.180000000008</v>
      </c>
      <c r="K186" s="135"/>
      <c r="L186" s="46">
        <v>500547.05</v>
      </c>
      <c r="M186" s="46">
        <v>120620.38999999998</v>
      </c>
      <c r="N186" s="135"/>
      <c r="O186" s="46">
        <v>37511.599999999999</v>
      </c>
      <c r="P186" s="46">
        <v>4221442.92</v>
      </c>
      <c r="Q186" s="46">
        <v>289875.5</v>
      </c>
      <c r="R186" s="135"/>
      <c r="S186" s="46">
        <v>5364.7800000000007</v>
      </c>
      <c r="T186" s="46">
        <v>3392.7200000000003</v>
      </c>
      <c r="U186" s="135"/>
      <c r="V186" s="46">
        <v>48813.780000000006</v>
      </c>
      <c r="W186" s="135"/>
      <c r="X186" s="46">
        <v>117783.57</v>
      </c>
      <c r="Y186" s="46">
        <v>148481.99</v>
      </c>
      <c r="Z186" s="135"/>
      <c r="AA186" s="46">
        <v>109550.33</v>
      </c>
      <c r="AB186" s="46">
        <v>351524.89</v>
      </c>
      <c r="AC186" s="46">
        <v>92351.62999999999</v>
      </c>
      <c r="AD186" s="46">
        <v>17988.48</v>
      </c>
      <c r="AE186" s="135"/>
      <c r="AF186" s="46">
        <v>-84551.08</v>
      </c>
      <c r="AG186" s="135"/>
      <c r="AH186" s="46">
        <v>2931</v>
      </c>
      <c r="AI186" s="46">
        <v>202044.74</v>
      </c>
      <c r="AJ186" s="46">
        <v>187781.47999999998</v>
      </c>
      <c r="AK186" s="46">
        <v>154371.71</v>
      </c>
      <c r="AL186" s="46">
        <v>4534.17</v>
      </c>
      <c r="AM186" s="46">
        <v>70119.070000000007</v>
      </c>
      <c r="AN186" s="46">
        <v>111780.51999999999</v>
      </c>
      <c r="AO186" s="135"/>
      <c r="AP186" s="135"/>
      <c r="AQ186" s="46">
        <v>14006.77</v>
      </c>
      <c r="AR186" s="135"/>
      <c r="AS186" s="135"/>
      <c r="AT186" s="135"/>
      <c r="AU186" s="135"/>
    </row>
    <row r="187" spans="2:47" x14ac:dyDescent="0.25">
      <c r="B187" s="47" t="s">
        <v>413</v>
      </c>
      <c r="C187" s="47" t="s">
        <v>412</v>
      </c>
      <c r="D187" s="124">
        <v>2706961.5599999996</v>
      </c>
      <c r="E187" s="46">
        <v>37721.590000000004</v>
      </c>
      <c r="F187" s="46">
        <v>130083.63000000002</v>
      </c>
      <c r="G187" s="46">
        <v>128291.73999999999</v>
      </c>
      <c r="H187" s="135"/>
      <c r="I187" s="135"/>
      <c r="J187" s="46">
        <v>1944.76</v>
      </c>
      <c r="K187" s="46">
        <v>1014.2</v>
      </c>
      <c r="L187" s="46">
        <v>65931.899999999994</v>
      </c>
      <c r="M187" s="135"/>
      <c r="N187" s="46">
        <v>478.64</v>
      </c>
      <c r="O187" s="46">
        <v>77191.149999999994</v>
      </c>
      <c r="P187" s="46">
        <v>1375818.6899999995</v>
      </c>
      <c r="Q187" s="46">
        <v>73593.080000000016</v>
      </c>
      <c r="R187" s="135"/>
      <c r="S187" s="46">
        <v>5142.72</v>
      </c>
      <c r="T187" s="46">
        <v>180382.04</v>
      </c>
      <c r="U187" s="46">
        <v>9512.5300000000007</v>
      </c>
      <c r="V187" s="46">
        <v>14536.38</v>
      </c>
      <c r="W187" s="135"/>
      <c r="X187" s="46">
        <v>66875.67</v>
      </c>
      <c r="Y187" s="46">
        <v>75752.41</v>
      </c>
      <c r="Z187" s="135"/>
      <c r="AA187" s="46">
        <v>57028.78</v>
      </c>
      <c r="AB187" s="46">
        <v>130013.02</v>
      </c>
      <c r="AC187" s="46">
        <v>14719.89</v>
      </c>
      <c r="AD187" s="46">
        <v>4980.6099999999997</v>
      </c>
      <c r="AE187" s="135"/>
      <c r="AF187" s="46">
        <v>-20918.48</v>
      </c>
      <c r="AG187" s="135"/>
      <c r="AH187" s="46">
        <v>693.66</v>
      </c>
      <c r="AI187" s="46">
        <v>91047.71</v>
      </c>
      <c r="AJ187" s="46">
        <v>87989.689999999988</v>
      </c>
      <c r="AK187" s="46">
        <v>41650.85</v>
      </c>
      <c r="AL187" s="135"/>
      <c r="AM187" s="46">
        <v>40717.760000000002</v>
      </c>
      <c r="AN187" s="46">
        <v>14486.31</v>
      </c>
      <c r="AO187" s="135"/>
      <c r="AP187" s="135"/>
      <c r="AQ187" s="46">
        <v>280.63</v>
      </c>
      <c r="AR187" s="135"/>
      <c r="AS187" s="135"/>
      <c r="AT187" s="135"/>
      <c r="AU187" s="135"/>
    </row>
    <row r="188" spans="2:47" x14ac:dyDescent="0.25">
      <c r="B188" s="47" t="s">
        <v>411</v>
      </c>
      <c r="C188" s="47" t="s">
        <v>410</v>
      </c>
      <c r="D188" s="124">
        <v>18646903.140000001</v>
      </c>
      <c r="E188" s="46">
        <v>47899.59</v>
      </c>
      <c r="F188" s="46">
        <v>299842.78999999998</v>
      </c>
      <c r="G188" s="46">
        <v>257449.75</v>
      </c>
      <c r="H188" s="135"/>
      <c r="I188" s="135"/>
      <c r="J188" s="46">
        <v>291820.94</v>
      </c>
      <c r="K188" s="46">
        <v>86259.38</v>
      </c>
      <c r="L188" s="46">
        <v>1148573.52</v>
      </c>
      <c r="M188" s="46">
        <v>603016.07999999996</v>
      </c>
      <c r="N188" s="135"/>
      <c r="O188" s="46">
        <v>583509.81999999995</v>
      </c>
      <c r="P188" s="46">
        <v>10241292.860000003</v>
      </c>
      <c r="Q188" s="46">
        <v>709161.93</v>
      </c>
      <c r="R188" s="135"/>
      <c r="S188" s="46">
        <v>59752.659999999996</v>
      </c>
      <c r="T188" s="135"/>
      <c r="U188" s="46">
        <v>30148.52</v>
      </c>
      <c r="V188" s="46">
        <v>127533.22</v>
      </c>
      <c r="W188" s="46">
        <v>84991.82</v>
      </c>
      <c r="X188" s="46">
        <v>326488.28000000003</v>
      </c>
      <c r="Y188" s="46">
        <v>362880.52</v>
      </c>
      <c r="Z188" s="135"/>
      <c r="AA188" s="135"/>
      <c r="AB188" s="46">
        <v>1077444.3500000001</v>
      </c>
      <c r="AC188" s="135"/>
      <c r="AD188" s="135"/>
      <c r="AE188" s="135"/>
      <c r="AF188" s="135"/>
      <c r="AG188" s="46">
        <v>107313.2</v>
      </c>
      <c r="AH188" s="46">
        <v>36734.53</v>
      </c>
      <c r="AI188" s="46">
        <v>573388.52</v>
      </c>
      <c r="AJ188" s="46">
        <v>335133.12</v>
      </c>
      <c r="AK188" s="46">
        <v>453141.96</v>
      </c>
      <c r="AL188" s="46">
        <v>66823.070000000007</v>
      </c>
      <c r="AM188" s="46">
        <v>202754.62</v>
      </c>
      <c r="AN188" s="46">
        <v>513430.51</v>
      </c>
      <c r="AO188" s="46">
        <v>1804</v>
      </c>
      <c r="AP188" s="135"/>
      <c r="AQ188" s="46">
        <v>1870.1</v>
      </c>
      <c r="AR188" s="46">
        <v>3747.3</v>
      </c>
      <c r="AS188" s="46">
        <v>12696.18</v>
      </c>
      <c r="AT188" s="135"/>
      <c r="AU188" s="135"/>
    </row>
    <row r="189" spans="2:47" x14ac:dyDescent="0.25">
      <c r="B189" s="47" t="s">
        <v>409</v>
      </c>
      <c r="C189" s="47" t="s">
        <v>408</v>
      </c>
      <c r="D189" s="124">
        <v>6443754.3799999934</v>
      </c>
      <c r="E189" s="46">
        <v>42700.5</v>
      </c>
      <c r="F189" s="46">
        <v>247778.51</v>
      </c>
      <c r="G189" s="46">
        <v>148410.39000000001</v>
      </c>
      <c r="H189" s="46">
        <v>28555.399999999998</v>
      </c>
      <c r="I189" s="135"/>
      <c r="J189" s="46">
        <v>227217.43</v>
      </c>
      <c r="K189" s="46">
        <v>51901.72</v>
      </c>
      <c r="L189" s="46">
        <v>407831.12999999995</v>
      </c>
      <c r="M189" s="46">
        <v>86010.22</v>
      </c>
      <c r="N189" s="46">
        <v>160885.28</v>
      </c>
      <c r="O189" s="46">
        <v>176451.13</v>
      </c>
      <c r="P189" s="46">
        <v>3038916.44</v>
      </c>
      <c r="Q189" s="46">
        <v>134293.44</v>
      </c>
      <c r="R189" s="135"/>
      <c r="S189" s="46">
        <v>19078.41</v>
      </c>
      <c r="T189" s="46">
        <v>110162.04</v>
      </c>
      <c r="U189" s="46">
        <v>47629.349999999991</v>
      </c>
      <c r="V189" s="46">
        <v>30473.929999999997</v>
      </c>
      <c r="W189" s="46">
        <v>63844.13</v>
      </c>
      <c r="X189" s="46">
        <v>66516.17</v>
      </c>
      <c r="Y189" s="46">
        <v>61461.759999999995</v>
      </c>
      <c r="Z189" s="135"/>
      <c r="AA189" s="46">
        <v>56202.09</v>
      </c>
      <c r="AB189" s="46">
        <v>221703.55</v>
      </c>
      <c r="AC189" s="46">
        <v>71660.14</v>
      </c>
      <c r="AD189" s="46">
        <v>12533.04</v>
      </c>
      <c r="AE189" s="135"/>
      <c r="AF189" s="46">
        <v>-34626.6</v>
      </c>
      <c r="AG189" s="46">
        <v>92519.06</v>
      </c>
      <c r="AH189" s="46">
        <v>21249.539999999997</v>
      </c>
      <c r="AI189" s="46">
        <v>170307.32</v>
      </c>
      <c r="AJ189" s="46">
        <v>218216.11000000002</v>
      </c>
      <c r="AK189" s="46">
        <v>120417.05</v>
      </c>
      <c r="AL189" s="46">
        <v>17710.589999999997</v>
      </c>
      <c r="AM189" s="46">
        <v>80043.740000000005</v>
      </c>
      <c r="AN189" s="46">
        <v>168815.16999999998</v>
      </c>
      <c r="AO189" s="135"/>
      <c r="AP189" s="135"/>
      <c r="AQ189" s="46">
        <v>59186.2</v>
      </c>
      <c r="AR189" s="135"/>
      <c r="AS189" s="135"/>
      <c r="AT189" s="46">
        <v>17700</v>
      </c>
      <c r="AU189" s="135"/>
    </row>
    <row r="190" spans="2:47" x14ac:dyDescent="0.25">
      <c r="B190" s="47" t="s">
        <v>407</v>
      </c>
      <c r="C190" s="47" t="s">
        <v>406</v>
      </c>
      <c r="D190" s="124">
        <v>5584188.2900000047</v>
      </c>
      <c r="E190" s="46">
        <v>39400.44</v>
      </c>
      <c r="F190" s="46">
        <v>111108.3</v>
      </c>
      <c r="G190" s="46">
        <v>200886.5</v>
      </c>
      <c r="H190" s="46">
        <v>3532.75</v>
      </c>
      <c r="I190" s="135"/>
      <c r="J190" s="46">
        <v>48296.37</v>
      </c>
      <c r="K190" s="135"/>
      <c r="L190" s="46">
        <v>259483.59000000003</v>
      </c>
      <c r="M190" s="135"/>
      <c r="N190" s="46">
        <v>20566.950000000004</v>
      </c>
      <c r="O190" s="46">
        <v>373817.63</v>
      </c>
      <c r="P190" s="46">
        <v>2660483.3600000003</v>
      </c>
      <c r="Q190" s="46">
        <v>160955.85999999999</v>
      </c>
      <c r="R190" s="135"/>
      <c r="S190" s="46">
        <v>2375</v>
      </c>
      <c r="T190" s="46">
        <v>85533.37999999999</v>
      </c>
      <c r="U190" s="135"/>
      <c r="V190" s="46">
        <v>17470.46</v>
      </c>
      <c r="W190" s="46">
        <v>23791.940000000002</v>
      </c>
      <c r="X190" s="46">
        <v>110809.22</v>
      </c>
      <c r="Y190" s="46">
        <v>151119.45000000001</v>
      </c>
      <c r="Z190" s="135"/>
      <c r="AA190" s="46">
        <v>108220.62000000001</v>
      </c>
      <c r="AB190" s="46">
        <v>225849.50999999998</v>
      </c>
      <c r="AC190" s="46">
        <v>72107.16</v>
      </c>
      <c r="AD190" s="46">
        <v>23516.799999999999</v>
      </c>
      <c r="AE190" s="135"/>
      <c r="AF190" s="46">
        <v>-39942</v>
      </c>
      <c r="AG190" s="46">
        <v>11961.630000000001</v>
      </c>
      <c r="AH190" s="46">
        <v>25132.68</v>
      </c>
      <c r="AI190" s="46">
        <v>296494.77</v>
      </c>
      <c r="AJ190" s="46">
        <v>203129.96</v>
      </c>
      <c r="AK190" s="46">
        <v>178893.32</v>
      </c>
      <c r="AL190" s="46">
        <v>38556.36</v>
      </c>
      <c r="AM190" s="46">
        <v>130133.06</v>
      </c>
      <c r="AN190" s="46">
        <v>21123.37</v>
      </c>
      <c r="AO190" s="135"/>
      <c r="AP190" s="135"/>
      <c r="AQ190" s="46">
        <v>15370.28</v>
      </c>
      <c r="AR190" s="135"/>
      <c r="AS190" s="135"/>
      <c r="AT190" s="135"/>
      <c r="AU190" s="46">
        <v>4009.57</v>
      </c>
    </row>
    <row r="191" spans="2:47" x14ac:dyDescent="0.25">
      <c r="B191" s="47" t="s">
        <v>405</v>
      </c>
      <c r="C191" s="47" t="s">
        <v>404</v>
      </c>
      <c r="D191" s="124">
        <v>53365689.389999956</v>
      </c>
      <c r="E191" s="46">
        <v>199144.34</v>
      </c>
      <c r="F191" s="46">
        <v>657969.72</v>
      </c>
      <c r="G191" s="46">
        <v>958820.26</v>
      </c>
      <c r="H191" s="46">
        <v>486078.57000000007</v>
      </c>
      <c r="I191" s="46">
        <v>112264.74</v>
      </c>
      <c r="J191" s="46">
        <v>2082541.47</v>
      </c>
      <c r="K191" s="46">
        <v>214870.73</v>
      </c>
      <c r="L191" s="46">
        <v>3319055.9899999998</v>
      </c>
      <c r="M191" s="46">
        <v>1386946.15</v>
      </c>
      <c r="N191" s="46">
        <v>441971.16</v>
      </c>
      <c r="O191" s="46">
        <v>2337763.2399999998</v>
      </c>
      <c r="P191" s="46">
        <v>29392614.109999985</v>
      </c>
      <c r="Q191" s="46">
        <v>900740.3</v>
      </c>
      <c r="R191" s="46">
        <v>46611.66</v>
      </c>
      <c r="S191" s="46">
        <v>407907.8</v>
      </c>
      <c r="T191" s="46">
        <v>29606.22</v>
      </c>
      <c r="U191" s="46">
        <v>594906.97</v>
      </c>
      <c r="V191" s="46">
        <v>265883.84999999998</v>
      </c>
      <c r="W191" s="135"/>
      <c r="X191" s="46">
        <v>132552.84</v>
      </c>
      <c r="Y191" s="46">
        <v>1110046.26</v>
      </c>
      <c r="Z191" s="135"/>
      <c r="AA191" s="135"/>
      <c r="AB191" s="46">
        <v>2807286.51</v>
      </c>
      <c r="AC191" s="135"/>
      <c r="AD191" s="135"/>
      <c r="AE191" s="135"/>
      <c r="AF191" s="46">
        <v>-9867.93</v>
      </c>
      <c r="AG191" s="46">
        <v>173853.8</v>
      </c>
      <c r="AH191" s="46">
        <v>366651.86</v>
      </c>
      <c r="AI191" s="46">
        <v>1776411.84</v>
      </c>
      <c r="AJ191" s="46">
        <v>669185.65</v>
      </c>
      <c r="AK191" s="46">
        <v>788158.74</v>
      </c>
      <c r="AL191" s="135"/>
      <c r="AM191" s="46">
        <v>501871</v>
      </c>
      <c r="AN191" s="46">
        <v>1079675.47</v>
      </c>
      <c r="AO191" s="135"/>
      <c r="AP191" s="135"/>
      <c r="AQ191" s="46">
        <v>33694.559999999998</v>
      </c>
      <c r="AR191" s="46">
        <v>59945.31</v>
      </c>
      <c r="AS191" s="46">
        <v>40526.199999999997</v>
      </c>
      <c r="AT191" s="135"/>
      <c r="AU191" s="135"/>
    </row>
    <row r="192" spans="2:47" x14ac:dyDescent="0.25">
      <c r="B192" s="47" t="s">
        <v>403</v>
      </c>
      <c r="C192" s="47" t="s">
        <v>142</v>
      </c>
      <c r="D192" s="124">
        <v>391733759.66000044</v>
      </c>
      <c r="E192" s="46">
        <v>475868.23</v>
      </c>
      <c r="F192" s="46">
        <v>743086.7</v>
      </c>
      <c r="G192" s="46">
        <v>3036647.92</v>
      </c>
      <c r="H192" s="46">
        <v>2874105.62</v>
      </c>
      <c r="I192" s="46">
        <v>823529.02000000014</v>
      </c>
      <c r="J192" s="46">
        <v>10842134.310000004</v>
      </c>
      <c r="K192" s="46">
        <v>5634367.0600000015</v>
      </c>
      <c r="L192" s="46">
        <v>21118408.120000001</v>
      </c>
      <c r="M192" s="46">
        <v>16144393.339999996</v>
      </c>
      <c r="N192" s="46">
        <v>8289404.7599999988</v>
      </c>
      <c r="O192" s="46">
        <v>15815722.15</v>
      </c>
      <c r="P192" s="46">
        <v>207576578.5399999</v>
      </c>
      <c r="Q192" s="46">
        <v>4583628.4999999991</v>
      </c>
      <c r="R192" s="135"/>
      <c r="S192" s="46">
        <v>9571678.6100000013</v>
      </c>
      <c r="T192" s="46">
        <v>9013164.1699999999</v>
      </c>
      <c r="U192" s="46">
        <v>6037674.5500000007</v>
      </c>
      <c r="V192" s="46">
        <v>2817845.48</v>
      </c>
      <c r="W192" s="46">
        <v>957306.2300000001</v>
      </c>
      <c r="X192" s="46">
        <v>2760699</v>
      </c>
      <c r="Y192" s="46">
        <v>4474180.4399999995</v>
      </c>
      <c r="Z192" s="46">
        <v>-9295.9699999999993</v>
      </c>
      <c r="AA192" s="46">
        <v>1649207.0400000003</v>
      </c>
      <c r="AB192" s="46">
        <v>11563615.26</v>
      </c>
      <c r="AC192" s="46">
        <v>1663216.66</v>
      </c>
      <c r="AD192" s="46">
        <v>380453</v>
      </c>
      <c r="AE192" s="135"/>
      <c r="AF192" s="46">
        <v>-686507.18</v>
      </c>
      <c r="AG192" s="46">
        <v>1497015</v>
      </c>
      <c r="AH192" s="46">
        <v>1517999.14</v>
      </c>
      <c r="AI192" s="46">
        <v>11998074.209999999</v>
      </c>
      <c r="AJ192" s="46">
        <v>5342819.05</v>
      </c>
      <c r="AK192" s="46">
        <v>6922355.1600000001</v>
      </c>
      <c r="AL192" s="46">
        <v>997466.24</v>
      </c>
      <c r="AM192" s="46">
        <v>3463899.41</v>
      </c>
      <c r="AN192" s="46">
        <v>7914959.9700000007</v>
      </c>
      <c r="AO192" s="46">
        <v>199440.31000000006</v>
      </c>
      <c r="AP192" s="46">
        <v>1122808.08</v>
      </c>
      <c r="AQ192" s="46">
        <v>819648.26</v>
      </c>
      <c r="AR192" s="46">
        <v>115122.13</v>
      </c>
      <c r="AS192" s="46">
        <v>732529.63</v>
      </c>
      <c r="AT192" s="135"/>
      <c r="AU192" s="46">
        <v>938511.51</v>
      </c>
    </row>
    <row r="193" spans="2:47" x14ac:dyDescent="0.25">
      <c r="B193" s="47" t="s">
        <v>402</v>
      </c>
      <c r="C193" s="47" t="s">
        <v>401</v>
      </c>
      <c r="D193" s="124">
        <v>561928696.19999969</v>
      </c>
      <c r="E193" s="46">
        <v>1829467.5599999998</v>
      </c>
      <c r="F193" s="46">
        <v>659183.63</v>
      </c>
      <c r="G193" s="46">
        <v>5853788.79</v>
      </c>
      <c r="H193" s="46">
        <v>7303746.2799999984</v>
      </c>
      <c r="I193" s="46">
        <v>1647188.1</v>
      </c>
      <c r="J193" s="46">
        <v>14395862.859999996</v>
      </c>
      <c r="K193" s="46">
        <v>7031132.5600000005</v>
      </c>
      <c r="L193" s="46">
        <v>39787969.990000024</v>
      </c>
      <c r="M193" s="46">
        <v>20923132.829999994</v>
      </c>
      <c r="N193" s="46">
        <v>5279686.790000001</v>
      </c>
      <c r="O193" s="46">
        <v>34958547.50999999</v>
      </c>
      <c r="P193" s="46">
        <v>295892156.69000006</v>
      </c>
      <c r="Q193" s="46">
        <v>8933784.9700000007</v>
      </c>
      <c r="R193" s="135"/>
      <c r="S193" s="46">
        <v>12011284.640000004</v>
      </c>
      <c r="T193" s="46">
        <v>7882366.4699999997</v>
      </c>
      <c r="U193" s="46">
        <v>2841378.3</v>
      </c>
      <c r="V193" s="46">
        <v>3621401.7899999996</v>
      </c>
      <c r="W193" s="46">
        <v>1170834.3400000001</v>
      </c>
      <c r="X193" s="46">
        <v>6314855.5</v>
      </c>
      <c r="Y193" s="46">
        <v>11487075.200000001</v>
      </c>
      <c r="Z193" s="46">
        <v>-66415.44</v>
      </c>
      <c r="AA193" s="46">
        <v>1104490.4200000002</v>
      </c>
      <c r="AB193" s="46">
        <v>18203144.109999999</v>
      </c>
      <c r="AC193" s="46">
        <v>255246.54</v>
      </c>
      <c r="AD193" s="135"/>
      <c r="AE193" s="135"/>
      <c r="AF193" s="46">
        <v>-1915877.86</v>
      </c>
      <c r="AG193" s="46">
        <v>974460.77</v>
      </c>
      <c r="AH193" s="46">
        <v>2016187.4200000002</v>
      </c>
      <c r="AI193" s="46">
        <v>19547957.620000001</v>
      </c>
      <c r="AJ193" s="46">
        <v>6930145.8000000007</v>
      </c>
      <c r="AK193" s="46">
        <v>10117933.109999999</v>
      </c>
      <c r="AL193" s="46">
        <v>1694777.6599999997</v>
      </c>
      <c r="AM193" s="46">
        <v>4807209.9400000004</v>
      </c>
      <c r="AN193" s="46">
        <v>5827253.5700000003</v>
      </c>
      <c r="AO193" s="46">
        <v>810803.65999999992</v>
      </c>
      <c r="AP193" s="46">
        <v>1077600.3</v>
      </c>
      <c r="AQ193" s="135"/>
      <c r="AR193" s="135"/>
      <c r="AS193" s="135"/>
      <c r="AT193" s="135"/>
      <c r="AU193" s="46">
        <v>718933.78</v>
      </c>
    </row>
    <row r="194" spans="2:47" x14ac:dyDescent="0.25">
      <c r="B194" s="47" t="s">
        <v>400</v>
      </c>
      <c r="C194" s="47" t="s">
        <v>399</v>
      </c>
      <c r="D194" s="124">
        <v>3279758.8600000008</v>
      </c>
      <c r="E194" s="46">
        <v>117.49</v>
      </c>
      <c r="F194" s="46">
        <v>199322.94999999998</v>
      </c>
      <c r="G194" s="46">
        <v>185843.99</v>
      </c>
      <c r="H194" s="135"/>
      <c r="I194" s="135"/>
      <c r="J194" s="135"/>
      <c r="K194" s="46">
        <v>1478.3999999999999</v>
      </c>
      <c r="L194" s="135"/>
      <c r="M194" s="46">
        <v>21365.41</v>
      </c>
      <c r="N194" s="135"/>
      <c r="O194" s="46">
        <v>18714.080000000002</v>
      </c>
      <c r="P194" s="46">
        <v>2127211.8600000003</v>
      </c>
      <c r="Q194" s="46">
        <v>10774.410000000002</v>
      </c>
      <c r="R194" s="46">
        <v>195469.59</v>
      </c>
      <c r="S194" s="135"/>
      <c r="T194" s="135"/>
      <c r="U194" s="46">
        <v>45292.229999999996</v>
      </c>
      <c r="V194" s="46">
        <v>30454.639999999999</v>
      </c>
      <c r="W194" s="135"/>
      <c r="X194" s="46">
        <v>30594.22</v>
      </c>
      <c r="Y194" s="46">
        <v>27302.28</v>
      </c>
      <c r="Z194" s="135"/>
      <c r="AA194" s="135"/>
      <c r="AB194" s="46">
        <v>100321.47000000002</v>
      </c>
      <c r="AC194" s="46">
        <v>4459.17</v>
      </c>
      <c r="AD194" s="135"/>
      <c r="AE194" s="135"/>
      <c r="AF194" s="135"/>
      <c r="AG194" s="135"/>
      <c r="AH194" s="46">
        <v>43571.199999999997</v>
      </c>
      <c r="AI194" s="46">
        <v>97799.9</v>
      </c>
      <c r="AJ194" s="46">
        <v>23123.260000000002</v>
      </c>
      <c r="AK194" s="46">
        <v>76447.27</v>
      </c>
      <c r="AL194" s="135"/>
      <c r="AM194" s="135"/>
      <c r="AN194" s="46">
        <v>40030.97</v>
      </c>
      <c r="AO194" s="135"/>
      <c r="AP194" s="135"/>
      <c r="AQ194" s="135"/>
      <c r="AR194" s="135"/>
      <c r="AS194" s="135"/>
      <c r="AT194" s="135"/>
      <c r="AU194" s="46">
        <v>64.069999999999993</v>
      </c>
    </row>
    <row r="195" spans="2:47" x14ac:dyDescent="0.25">
      <c r="B195" s="47" t="s">
        <v>398</v>
      </c>
      <c r="C195" s="47" t="s">
        <v>397</v>
      </c>
      <c r="D195" s="124">
        <v>89717091.990000054</v>
      </c>
      <c r="E195" s="46">
        <v>121143.72</v>
      </c>
      <c r="F195" s="46">
        <v>482673.44</v>
      </c>
      <c r="G195" s="46">
        <v>955121.88</v>
      </c>
      <c r="H195" s="46">
        <v>679777.61999999988</v>
      </c>
      <c r="I195" s="46">
        <v>51008.789999999994</v>
      </c>
      <c r="J195" s="46">
        <v>2718488.5000000005</v>
      </c>
      <c r="K195" s="46">
        <v>357331.68</v>
      </c>
      <c r="L195" s="46">
        <v>5556541.6600000001</v>
      </c>
      <c r="M195" s="46">
        <v>2940304.8499999996</v>
      </c>
      <c r="N195" s="46">
        <v>1129167.8600000001</v>
      </c>
      <c r="O195" s="46">
        <v>3974814.5999999992</v>
      </c>
      <c r="P195" s="46">
        <v>51185216.030000009</v>
      </c>
      <c r="Q195" s="46">
        <v>1528342.2799999998</v>
      </c>
      <c r="R195" s="46">
        <v>154037.23000000001</v>
      </c>
      <c r="S195" s="46">
        <v>449910.54000000004</v>
      </c>
      <c r="T195" s="46">
        <v>294220.13</v>
      </c>
      <c r="U195" s="46">
        <v>951006.77</v>
      </c>
      <c r="V195" s="46">
        <v>548886.03999999992</v>
      </c>
      <c r="W195" s="46">
        <v>314175.71000000002</v>
      </c>
      <c r="X195" s="46">
        <v>971683.96</v>
      </c>
      <c r="Y195" s="46">
        <v>1618194.4399999997</v>
      </c>
      <c r="Z195" s="46">
        <v>-48604.53</v>
      </c>
      <c r="AA195" s="46">
        <v>679001.87</v>
      </c>
      <c r="AB195" s="46">
        <v>2040886.68</v>
      </c>
      <c r="AC195" s="46">
        <v>317599.17000000004</v>
      </c>
      <c r="AD195" s="46">
        <v>106612.02</v>
      </c>
      <c r="AE195" s="135"/>
      <c r="AF195" s="46">
        <v>-322506.61</v>
      </c>
      <c r="AG195" s="46">
        <v>343714.32</v>
      </c>
      <c r="AH195" s="46">
        <v>427026.68000000005</v>
      </c>
      <c r="AI195" s="46">
        <v>2466733.3699999996</v>
      </c>
      <c r="AJ195" s="46">
        <v>1323501.05</v>
      </c>
      <c r="AK195" s="46">
        <v>1849371.1700000002</v>
      </c>
      <c r="AL195" s="46">
        <v>294218.64</v>
      </c>
      <c r="AM195" s="46">
        <v>917724.98</v>
      </c>
      <c r="AN195" s="46">
        <v>1712223.8999999997</v>
      </c>
      <c r="AO195" s="46">
        <v>63441.01</v>
      </c>
      <c r="AP195" s="46">
        <v>116685.57</v>
      </c>
      <c r="AQ195" s="46">
        <v>102423.62</v>
      </c>
      <c r="AR195" s="135"/>
      <c r="AS195" s="135"/>
      <c r="AT195" s="135"/>
      <c r="AU195" s="46">
        <v>344991.35000000003</v>
      </c>
    </row>
    <row r="196" spans="2:47" x14ac:dyDescent="0.25">
      <c r="B196" s="47" t="s">
        <v>396</v>
      </c>
      <c r="C196" s="47" t="s">
        <v>395</v>
      </c>
      <c r="D196" s="124">
        <v>163098143.77999997</v>
      </c>
      <c r="E196" s="46">
        <v>652231.86</v>
      </c>
      <c r="F196" s="46">
        <v>945859.97</v>
      </c>
      <c r="G196" s="46">
        <v>2028653.35</v>
      </c>
      <c r="H196" s="46">
        <v>1708171.4299999997</v>
      </c>
      <c r="I196" s="46">
        <v>475839.20999999996</v>
      </c>
      <c r="J196" s="46">
        <v>5357163.620000001</v>
      </c>
      <c r="K196" s="46">
        <v>975861.50000000023</v>
      </c>
      <c r="L196" s="46">
        <v>9772766.0500000007</v>
      </c>
      <c r="M196" s="46">
        <v>6831195.4400000004</v>
      </c>
      <c r="N196" s="46">
        <v>948353.32</v>
      </c>
      <c r="O196" s="46">
        <v>6949881.2599999998</v>
      </c>
      <c r="P196" s="46">
        <v>92760260.200000003</v>
      </c>
      <c r="Q196" s="46">
        <v>2909461.94</v>
      </c>
      <c r="R196" s="46">
        <v>176562.51</v>
      </c>
      <c r="S196" s="46">
        <v>2395340.7100000004</v>
      </c>
      <c r="T196" s="46">
        <v>429148.62000000005</v>
      </c>
      <c r="U196" s="46">
        <v>913063.45</v>
      </c>
      <c r="V196" s="46">
        <v>1449386.3199999998</v>
      </c>
      <c r="W196" s="46">
        <v>357762.20000000007</v>
      </c>
      <c r="X196" s="46">
        <v>1470793.8</v>
      </c>
      <c r="Y196" s="46">
        <v>1843856.99</v>
      </c>
      <c r="Z196" s="46">
        <v>-178459.5</v>
      </c>
      <c r="AA196" s="46">
        <v>426066.76</v>
      </c>
      <c r="AB196" s="46">
        <v>4087619.85</v>
      </c>
      <c r="AC196" s="46">
        <v>892700.16000000003</v>
      </c>
      <c r="AD196" s="46">
        <v>175095.94</v>
      </c>
      <c r="AE196" s="135"/>
      <c r="AF196" s="46">
        <v>-306475.57</v>
      </c>
      <c r="AG196" s="46">
        <v>316255.15000000002</v>
      </c>
      <c r="AH196" s="46">
        <v>951895.78999999992</v>
      </c>
      <c r="AI196" s="46">
        <v>3166045.68</v>
      </c>
      <c r="AJ196" s="46">
        <v>2448956.48</v>
      </c>
      <c r="AK196" s="46">
        <v>3271688.43</v>
      </c>
      <c r="AL196" s="46">
        <v>76529.710000000006</v>
      </c>
      <c r="AM196" s="46">
        <v>1699221.06</v>
      </c>
      <c r="AN196" s="46">
        <v>2316754.19</v>
      </c>
      <c r="AO196" s="135"/>
      <c r="AP196" s="46">
        <v>179060.59</v>
      </c>
      <c r="AQ196" s="46">
        <v>11613.319999999998</v>
      </c>
      <c r="AR196" s="46">
        <v>12632.85</v>
      </c>
      <c r="AS196" s="46">
        <v>220732.6</v>
      </c>
      <c r="AT196" s="135"/>
      <c r="AU196" s="46">
        <v>1978596.54</v>
      </c>
    </row>
    <row r="197" spans="2:47" x14ac:dyDescent="0.25">
      <c r="B197" s="47" t="s">
        <v>394</v>
      </c>
      <c r="C197" s="47" t="s">
        <v>393</v>
      </c>
      <c r="D197" s="124">
        <v>27972084.199999992</v>
      </c>
      <c r="E197" s="46">
        <v>129750.39</v>
      </c>
      <c r="F197" s="46">
        <v>360986.22</v>
      </c>
      <c r="G197" s="46">
        <v>650719.30000000005</v>
      </c>
      <c r="H197" s="46">
        <v>163086.04999999999</v>
      </c>
      <c r="I197" s="46">
        <v>32168.230000000003</v>
      </c>
      <c r="J197" s="46">
        <v>273707.72999999992</v>
      </c>
      <c r="K197" s="46">
        <v>210756.02</v>
      </c>
      <c r="L197" s="46">
        <v>1378972.25</v>
      </c>
      <c r="M197" s="46">
        <v>548801.88</v>
      </c>
      <c r="N197" s="46">
        <v>157938.34</v>
      </c>
      <c r="O197" s="46">
        <v>1280122.1099999999</v>
      </c>
      <c r="P197" s="46">
        <v>14784133.669999998</v>
      </c>
      <c r="Q197" s="46">
        <v>315642.2</v>
      </c>
      <c r="R197" s="46">
        <v>1648882.15</v>
      </c>
      <c r="S197" s="46">
        <v>266320.50000000006</v>
      </c>
      <c r="T197" s="46">
        <v>340926.19999999995</v>
      </c>
      <c r="U197" s="46">
        <v>107709.21</v>
      </c>
      <c r="V197" s="46">
        <v>207601.97</v>
      </c>
      <c r="W197" s="46">
        <v>5823.73</v>
      </c>
      <c r="X197" s="46">
        <v>73847.789999999994</v>
      </c>
      <c r="Y197" s="46">
        <v>436211.61000000004</v>
      </c>
      <c r="Z197" s="135"/>
      <c r="AA197" s="46">
        <v>368131.91000000003</v>
      </c>
      <c r="AB197" s="46">
        <v>869215.2</v>
      </c>
      <c r="AC197" s="46">
        <v>243470.38999999998</v>
      </c>
      <c r="AD197" s="46">
        <v>46623.02</v>
      </c>
      <c r="AE197" s="135"/>
      <c r="AF197" s="46">
        <v>-6061.72</v>
      </c>
      <c r="AG197" s="46">
        <v>90051.56</v>
      </c>
      <c r="AH197" s="46">
        <v>345154.02999999997</v>
      </c>
      <c r="AI197" s="46">
        <v>496707.13</v>
      </c>
      <c r="AJ197" s="46">
        <v>597737</v>
      </c>
      <c r="AK197" s="46">
        <v>584013.69999999995</v>
      </c>
      <c r="AL197" s="46">
        <v>57283.369999999995</v>
      </c>
      <c r="AM197" s="46">
        <v>235460.98</v>
      </c>
      <c r="AN197" s="46">
        <v>579375.18999999994</v>
      </c>
      <c r="AO197" s="135"/>
      <c r="AP197" s="135"/>
      <c r="AQ197" s="46">
        <v>79195.290000000008</v>
      </c>
      <c r="AR197" s="46">
        <v>336.79</v>
      </c>
      <c r="AS197" s="46">
        <v>11282.81</v>
      </c>
      <c r="AT197" s="135"/>
      <c r="AU197" s="135"/>
    </row>
    <row r="198" spans="2:47" x14ac:dyDescent="0.25">
      <c r="B198" s="47" t="s">
        <v>392</v>
      </c>
      <c r="C198" s="47" t="s">
        <v>391</v>
      </c>
      <c r="D198" s="124">
        <v>43879910.780000016</v>
      </c>
      <c r="E198" s="46">
        <v>533879.94000000006</v>
      </c>
      <c r="F198" s="46">
        <v>519555.06000000006</v>
      </c>
      <c r="G198" s="46">
        <v>577573.81999999995</v>
      </c>
      <c r="H198" s="46">
        <v>535105.06000000006</v>
      </c>
      <c r="I198" s="46">
        <v>173999.5</v>
      </c>
      <c r="J198" s="46">
        <v>1313733.7700000005</v>
      </c>
      <c r="K198" s="46">
        <v>540509.6100000001</v>
      </c>
      <c r="L198" s="46">
        <v>2442358.1799999997</v>
      </c>
      <c r="M198" s="46">
        <v>1051592.25</v>
      </c>
      <c r="N198" s="46">
        <v>719030.15</v>
      </c>
      <c r="O198" s="46">
        <v>2879551.77</v>
      </c>
      <c r="P198" s="46">
        <v>22217993.420000009</v>
      </c>
      <c r="Q198" s="46">
        <v>995699.2300000001</v>
      </c>
      <c r="R198" s="46">
        <v>70109.22</v>
      </c>
      <c r="S198" s="46">
        <v>362562.05000000005</v>
      </c>
      <c r="T198" s="46">
        <v>501407.1</v>
      </c>
      <c r="U198" s="46">
        <v>456190.48000000004</v>
      </c>
      <c r="V198" s="46">
        <v>348379.77000000008</v>
      </c>
      <c r="W198" s="46">
        <v>140446.39999999997</v>
      </c>
      <c r="X198" s="46">
        <v>375771.53</v>
      </c>
      <c r="Y198" s="46">
        <v>553522.43999999994</v>
      </c>
      <c r="Z198" s="135"/>
      <c r="AA198" s="46">
        <v>224618.25999999998</v>
      </c>
      <c r="AB198" s="46">
        <v>1579199.0200000003</v>
      </c>
      <c r="AC198" s="46">
        <v>261500.13</v>
      </c>
      <c r="AD198" s="46">
        <v>66383</v>
      </c>
      <c r="AE198" s="135"/>
      <c r="AF198" s="46">
        <v>-235723.78</v>
      </c>
      <c r="AG198" s="46">
        <v>141556.93</v>
      </c>
      <c r="AH198" s="46">
        <v>233432.92</v>
      </c>
      <c r="AI198" s="46">
        <v>1362168.95</v>
      </c>
      <c r="AJ198" s="46">
        <v>633671.17999999993</v>
      </c>
      <c r="AK198" s="46">
        <v>926003.98</v>
      </c>
      <c r="AL198" s="46">
        <v>19907.939999999999</v>
      </c>
      <c r="AM198" s="46">
        <v>463993</v>
      </c>
      <c r="AN198" s="46">
        <v>905832.47</v>
      </c>
      <c r="AO198" s="135"/>
      <c r="AP198" s="135"/>
      <c r="AQ198" s="46">
        <v>-11603.97</v>
      </c>
      <c r="AR198" s="135"/>
      <c r="AS198" s="135"/>
      <c r="AT198" s="135"/>
      <c r="AU198" s="135"/>
    </row>
    <row r="199" spans="2:47" x14ac:dyDescent="0.25">
      <c r="B199" s="47" t="s">
        <v>390</v>
      </c>
      <c r="C199" s="47" t="s">
        <v>389</v>
      </c>
      <c r="D199" s="124">
        <v>245592159.1100001</v>
      </c>
      <c r="E199" s="46">
        <v>131081.38</v>
      </c>
      <c r="F199" s="46">
        <v>1654869.5600000003</v>
      </c>
      <c r="G199" s="46">
        <v>2957851.12</v>
      </c>
      <c r="H199" s="46">
        <v>2779809.46</v>
      </c>
      <c r="I199" s="46">
        <v>894441.68</v>
      </c>
      <c r="J199" s="46">
        <v>6605298.5199999996</v>
      </c>
      <c r="K199" s="46">
        <v>2845532.3900000006</v>
      </c>
      <c r="L199" s="46">
        <v>13066129.169999996</v>
      </c>
      <c r="M199" s="46">
        <v>7948904.6000000015</v>
      </c>
      <c r="N199" s="46">
        <v>5915333.0899999999</v>
      </c>
      <c r="O199" s="46">
        <v>15283375.189999998</v>
      </c>
      <c r="P199" s="46">
        <v>122458193.10999998</v>
      </c>
      <c r="Q199" s="46">
        <v>2672307.56</v>
      </c>
      <c r="R199" s="46">
        <v>622400.79</v>
      </c>
      <c r="S199" s="46">
        <v>7985938.0200000023</v>
      </c>
      <c r="T199" s="46">
        <v>2786658.7</v>
      </c>
      <c r="U199" s="46">
        <v>2856802.7600000007</v>
      </c>
      <c r="V199" s="46">
        <v>1351240.7200000002</v>
      </c>
      <c r="W199" s="46">
        <v>262298.33</v>
      </c>
      <c r="X199" s="46">
        <v>935417.04</v>
      </c>
      <c r="Y199" s="46">
        <v>7050721.9699999988</v>
      </c>
      <c r="Z199" s="46">
        <v>-137827.91</v>
      </c>
      <c r="AA199" s="46">
        <v>1471003.92</v>
      </c>
      <c r="AB199" s="46">
        <v>6771519.6400000015</v>
      </c>
      <c r="AC199" s="46">
        <v>1285514.2799999998</v>
      </c>
      <c r="AD199" s="135"/>
      <c r="AE199" s="135"/>
      <c r="AF199" s="46">
        <v>-844377.4</v>
      </c>
      <c r="AG199" s="46">
        <v>1084237.5</v>
      </c>
      <c r="AH199" s="46">
        <v>1322453.5900000001</v>
      </c>
      <c r="AI199" s="46">
        <v>7752258.0099999998</v>
      </c>
      <c r="AJ199" s="46">
        <v>3028429.1999999997</v>
      </c>
      <c r="AK199" s="46">
        <v>4146056.1</v>
      </c>
      <c r="AL199" s="46">
        <v>175588.12</v>
      </c>
      <c r="AM199" s="46">
        <v>3270587.58</v>
      </c>
      <c r="AN199" s="46">
        <v>6235433.9800000004</v>
      </c>
      <c r="AO199" s="46">
        <v>218090.21</v>
      </c>
      <c r="AP199" s="46">
        <v>95367.87</v>
      </c>
      <c r="AQ199" s="46">
        <v>307382.71999999997</v>
      </c>
      <c r="AR199" s="46">
        <v>25192.48</v>
      </c>
      <c r="AS199" s="46">
        <v>158553.21</v>
      </c>
      <c r="AT199" s="135"/>
      <c r="AU199" s="46">
        <v>162090.84999999998</v>
      </c>
    </row>
    <row r="200" spans="2:47" x14ac:dyDescent="0.25">
      <c r="B200" s="47" t="s">
        <v>388</v>
      </c>
      <c r="C200" s="47" t="s">
        <v>387</v>
      </c>
      <c r="D200" s="124">
        <v>154472830.65000001</v>
      </c>
      <c r="E200" s="46">
        <v>362778.23000000004</v>
      </c>
      <c r="F200" s="46">
        <v>540737.27</v>
      </c>
      <c r="G200" s="46">
        <v>2037744.49</v>
      </c>
      <c r="H200" s="46">
        <v>1234203.42</v>
      </c>
      <c r="I200" s="46">
        <v>461894.69</v>
      </c>
      <c r="J200" s="46">
        <v>3300162.9400000004</v>
      </c>
      <c r="K200" s="46">
        <v>1448469.1399999997</v>
      </c>
      <c r="L200" s="46">
        <v>10679665.489999998</v>
      </c>
      <c r="M200" s="46">
        <v>4403855.75</v>
      </c>
      <c r="N200" s="46">
        <v>2334188.8499999996</v>
      </c>
      <c r="O200" s="46">
        <v>8941703.9100000001</v>
      </c>
      <c r="P200" s="46">
        <v>81225365.470000029</v>
      </c>
      <c r="Q200" s="46">
        <v>3377973.98</v>
      </c>
      <c r="R200" s="46">
        <v>3360</v>
      </c>
      <c r="S200" s="46">
        <v>3454712.6100000003</v>
      </c>
      <c r="T200" s="46">
        <v>1990206.61</v>
      </c>
      <c r="U200" s="46">
        <v>1504916.7000000002</v>
      </c>
      <c r="V200" s="46">
        <v>1117270.8700000003</v>
      </c>
      <c r="W200" s="46">
        <v>2088.84</v>
      </c>
      <c r="X200" s="135"/>
      <c r="Y200" s="46">
        <v>3155920.2199999997</v>
      </c>
      <c r="Z200" s="46">
        <v>-40057.9</v>
      </c>
      <c r="AA200" s="46">
        <v>841099.35</v>
      </c>
      <c r="AB200" s="46">
        <v>5137547.9000000004</v>
      </c>
      <c r="AC200" s="46">
        <v>1507095.34</v>
      </c>
      <c r="AD200" s="135"/>
      <c r="AE200" s="135"/>
      <c r="AF200" s="46">
        <v>-488552.88</v>
      </c>
      <c r="AG200" s="46">
        <v>326404.42999999993</v>
      </c>
      <c r="AH200" s="46">
        <v>598936.87000000011</v>
      </c>
      <c r="AI200" s="46">
        <v>4690462.8199999994</v>
      </c>
      <c r="AJ200" s="46">
        <v>1975381.29</v>
      </c>
      <c r="AK200" s="46">
        <v>2599327.42</v>
      </c>
      <c r="AL200" s="46">
        <v>115239.58</v>
      </c>
      <c r="AM200" s="46">
        <v>1847853.47</v>
      </c>
      <c r="AN200" s="46">
        <v>3165779.5300000003</v>
      </c>
      <c r="AO200" s="46">
        <v>-5743.48</v>
      </c>
      <c r="AP200" s="46">
        <v>148804.94</v>
      </c>
      <c r="AQ200" s="46">
        <v>-31452.659999999996</v>
      </c>
      <c r="AR200" s="135"/>
      <c r="AS200" s="46">
        <v>69676.17</v>
      </c>
      <c r="AT200" s="135"/>
      <c r="AU200" s="46">
        <v>437808.98</v>
      </c>
    </row>
    <row r="201" spans="2:47" x14ac:dyDescent="0.25">
      <c r="B201" s="47" t="s">
        <v>386</v>
      </c>
      <c r="C201" s="47" t="s">
        <v>385</v>
      </c>
      <c r="D201" s="124">
        <v>149469896.59000003</v>
      </c>
      <c r="E201" s="46">
        <v>288194.94999999995</v>
      </c>
      <c r="F201" s="46">
        <v>780372.84000000008</v>
      </c>
      <c r="G201" s="46">
        <v>904818.93</v>
      </c>
      <c r="H201" s="46">
        <v>821370.53999999992</v>
      </c>
      <c r="I201" s="46">
        <v>390537.13</v>
      </c>
      <c r="J201" s="46">
        <v>4358880.5500000007</v>
      </c>
      <c r="K201" s="46">
        <v>1510128.5</v>
      </c>
      <c r="L201" s="46">
        <v>9988523.589999998</v>
      </c>
      <c r="M201" s="46">
        <v>4590171.45</v>
      </c>
      <c r="N201" s="46">
        <v>1146050.58</v>
      </c>
      <c r="O201" s="46">
        <v>7149753.2999999989</v>
      </c>
      <c r="P201" s="46">
        <v>76109378.590000004</v>
      </c>
      <c r="Q201" s="46">
        <v>2049678.4300000002</v>
      </c>
      <c r="R201" s="46">
        <v>51021</v>
      </c>
      <c r="S201" s="46">
        <v>4789062.1100000013</v>
      </c>
      <c r="T201" s="46">
        <v>186597.57</v>
      </c>
      <c r="U201" s="46">
        <v>2194902.2199999997</v>
      </c>
      <c r="V201" s="46">
        <v>960429.53</v>
      </c>
      <c r="W201" s="46">
        <v>297648.54000000004</v>
      </c>
      <c r="X201" s="46">
        <v>2207762</v>
      </c>
      <c r="Y201" s="46">
        <v>2609231.29</v>
      </c>
      <c r="Z201" s="46">
        <v>-6876.23</v>
      </c>
      <c r="AA201" s="46">
        <v>795515.79</v>
      </c>
      <c r="AB201" s="46">
        <v>4593155.91</v>
      </c>
      <c r="AC201" s="46">
        <v>817025.04</v>
      </c>
      <c r="AD201" s="46">
        <v>157254.04</v>
      </c>
      <c r="AE201" s="135"/>
      <c r="AF201" s="46">
        <v>-317912.12</v>
      </c>
      <c r="AG201" s="46">
        <v>459291.55999999994</v>
      </c>
      <c r="AH201" s="46">
        <v>409539.41</v>
      </c>
      <c r="AI201" s="46">
        <v>10673752.15</v>
      </c>
      <c r="AJ201" s="46">
        <v>1530533.24</v>
      </c>
      <c r="AK201" s="46">
        <v>1810408.73</v>
      </c>
      <c r="AL201" s="46">
        <v>1291425.8500000001</v>
      </c>
      <c r="AM201" s="46">
        <v>1115305.1000000001</v>
      </c>
      <c r="AN201" s="46">
        <v>2641637.4300000002</v>
      </c>
      <c r="AO201" s="135"/>
      <c r="AP201" s="135"/>
      <c r="AQ201" s="46">
        <v>115327.05</v>
      </c>
      <c r="AR201" s="135"/>
      <c r="AS201" s="135"/>
      <c r="AT201" s="135"/>
      <c r="AU201" s="135"/>
    </row>
    <row r="202" spans="2:47" x14ac:dyDescent="0.25">
      <c r="B202" s="47" t="s">
        <v>384</v>
      </c>
      <c r="C202" s="47" t="s">
        <v>383</v>
      </c>
      <c r="D202" s="124">
        <v>335683985.80999982</v>
      </c>
      <c r="E202" s="46">
        <v>485184.96</v>
      </c>
      <c r="F202" s="46">
        <v>539559.36</v>
      </c>
      <c r="G202" s="46">
        <v>3085086.6399999997</v>
      </c>
      <c r="H202" s="46">
        <v>2953389.43</v>
      </c>
      <c r="I202" s="46">
        <v>806372.02999999991</v>
      </c>
      <c r="J202" s="46">
        <v>9085488.0700000022</v>
      </c>
      <c r="K202" s="46">
        <v>2944136.81</v>
      </c>
      <c r="L202" s="46">
        <v>22700120.18</v>
      </c>
      <c r="M202" s="46">
        <v>9164123.6500000004</v>
      </c>
      <c r="N202" s="46">
        <v>5145191.92</v>
      </c>
      <c r="O202" s="46">
        <v>13422356.080000002</v>
      </c>
      <c r="P202" s="46">
        <v>175989015.03</v>
      </c>
      <c r="Q202" s="46">
        <v>4256879.13</v>
      </c>
      <c r="R202" s="46">
        <v>1645212.87</v>
      </c>
      <c r="S202" s="46">
        <v>7576857.7199999988</v>
      </c>
      <c r="T202" s="46">
        <v>3035264.32</v>
      </c>
      <c r="U202" s="46">
        <v>3323225.3799999994</v>
      </c>
      <c r="V202" s="46">
        <v>1951910.61</v>
      </c>
      <c r="W202" s="46">
        <v>717700.02</v>
      </c>
      <c r="X202" s="46">
        <v>4196180.1499999994</v>
      </c>
      <c r="Y202" s="46">
        <v>5504145.29</v>
      </c>
      <c r="Z202" s="46">
        <v>-34558.53</v>
      </c>
      <c r="AA202" s="46">
        <v>1842772.59</v>
      </c>
      <c r="AB202" s="46">
        <v>13229390.700000001</v>
      </c>
      <c r="AC202" s="46">
        <v>1754069.73</v>
      </c>
      <c r="AD202" s="46">
        <v>386057.95</v>
      </c>
      <c r="AE202" s="135"/>
      <c r="AF202" s="46">
        <v>-388456.94</v>
      </c>
      <c r="AG202" s="46">
        <v>800910.67</v>
      </c>
      <c r="AH202" s="46">
        <v>1885703.24</v>
      </c>
      <c r="AI202" s="46">
        <v>8408460.6899999995</v>
      </c>
      <c r="AJ202" s="46">
        <v>8678653.660000002</v>
      </c>
      <c r="AK202" s="46">
        <v>4287307.18</v>
      </c>
      <c r="AL202" s="46">
        <v>545122.54999999993</v>
      </c>
      <c r="AM202" s="46">
        <v>4693030.87</v>
      </c>
      <c r="AN202" s="46">
        <v>5634991.5000000009</v>
      </c>
      <c r="AO202" s="46">
        <v>89453.499999999884</v>
      </c>
      <c r="AP202" s="46">
        <v>546246.98</v>
      </c>
      <c r="AQ202" s="46">
        <v>171640.87000000005</v>
      </c>
      <c r="AR202" s="46">
        <v>15507</v>
      </c>
      <c r="AS202" s="46">
        <v>537415.57999999996</v>
      </c>
      <c r="AT202" s="46">
        <v>3418284.14</v>
      </c>
      <c r="AU202" s="46">
        <v>654582.23</v>
      </c>
    </row>
    <row r="203" spans="2:47" x14ac:dyDescent="0.25">
      <c r="B203" s="47" t="s">
        <v>382</v>
      </c>
      <c r="C203" s="47" t="s">
        <v>381</v>
      </c>
      <c r="D203" s="124">
        <v>33094314.959999979</v>
      </c>
      <c r="E203" s="46">
        <v>199593.99</v>
      </c>
      <c r="F203" s="46">
        <v>511803.86</v>
      </c>
      <c r="G203" s="46">
        <v>672932.26</v>
      </c>
      <c r="H203" s="46">
        <v>206128.51</v>
      </c>
      <c r="I203" s="46">
        <v>65467.55</v>
      </c>
      <c r="J203" s="46">
        <v>924105.45</v>
      </c>
      <c r="K203" s="46">
        <v>93458.34</v>
      </c>
      <c r="L203" s="46">
        <v>1862475.0399999998</v>
      </c>
      <c r="M203" s="46">
        <v>867827.97</v>
      </c>
      <c r="N203" s="46">
        <v>268834.01999999996</v>
      </c>
      <c r="O203" s="46">
        <v>1336189.8499999999</v>
      </c>
      <c r="P203" s="46">
        <v>17638100.429999996</v>
      </c>
      <c r="Q203" s="46">
        <v>950398.35</v>
      </c>
      <c r="R203" s="135"/>
      <c r="S203" s="46">
        <v>263287.31</v>
      </c>
      <c r="T203" s="46">
        <v>528054.56999999995</v>
      </c>
      <c r="U203" s="46">
        <v>131074.34</v>
      </c>
      <c r="V203" s="46">
        <v>207319.61000000002</v>
      </c>
      <c r="W203" s="46">
        <v>122362.95000000001</v>
      </c>
      <c r="X203" s="46">
        <v>384694.84</v>
      </c>
      <c r="Y203" s="46">
        <v>498024.05999999994</v>
      </c>
      <c r="Z203" s="135"/>
      <c r="AA203" s="46">
        <v>262610.21999999997</v>
      </c>
      <c r="AB203" s="46">
        <v>1018820.8</v>
      </c>
      <c r="AC203" s="46">
        <v>323854.80999999994</v>
      </c>
      <c r="AD203" s="46">
        <v>98988</v>
      </c>
      <c r="AE203" s="135"/>
      <c r="AF203" s="46">
        <v>-64607.5</v>
      </c>
      <c r="AG203" s="46">
        <v>194584.68</v>
      </c>
      <c r="AH203" s="46">
        <v>300160.25000000006</v>
      </c>
      <c r="AI203" s="46">
        <v>805248.74</v>
      </c>
      <c r="AJ203" s="46">
        <v>540549.44000000006</v>
      </c>
      <c r="AK203" s="46">
        <v>833960.51</v>
      </c>
      <c r="AL203" s="46">
        <v>133745.21</v>
      </c>
      <c r="AM203" s="46">
        <v>310443</v>
      </c>
      <c r="AN203" s="46">
        <v>499664.25000000006</v>
      </c>
      <c r="AO203" s="135"/>
      <c r="AP203" s="135"/>
      <c r="AQ203" s="46">
        <v>15659.259999999995</v>
      </c>
      <c r="AR203" s="135"/>
      <c r="AS203" s="135"/>
      <c r="AT203" s="135"/>
      <c r="AU203" s="46">
        <v>88499.99</v>
      </c>
    </row>
    <row r="204" spans="2:47" x14ac:dyDescent="0.25">
      <c r="B204" s="47" t="s">
        <v>380</v>
      </c>
      <c r="C204" s="47" t="s">
        <v>379</v>
      </c>
      <c r="D204" s="124">
        <v>64504917.299999967</v>
      </c>
      <c r="E204" s="46">
        <v>110206.83</v>
      </c>
      <c r="F204" s="46">
        <v>636830.59</v>
      </c>
      <c r="G204" s="46">
        <v>866725.19000000018</v>
      </c>
      <c r="H204" s="46">
        <v>720886.95</v>
      </c>
      <c r="I204" s="46">
        <v>71296.800000000003</v>
      </c>
      <c r="J204" s="46">
        <v>1782205.7300000002</v>
      </c>
      <c r="K204" s="46">
        <v>308315.89</v>
      </c>
      <c r="L204" s="46">
        <v>4232118.7700000005</v>
      </c>
      <c r="M204" s="46">
        <v>2054715.2700000005</v>
      </c>
      <c r="N204" s="46">
        <v>1089843.3399999999</v>
      </c>
      <c r="O204" s="46">
        <v>2613146.1900000009</v>
      </c>
      <c r="P204" s="46">
        <v>33710776.420000002</v>
      </c>
      <c r="Q204" s="46">
        <v>1004901.2</v>
      </c>
      <c r="R204" s="46">
        <v>128190.49</v>
      </c>
      <c r="S204" s="46">
        <v>1527103.3400000003</v>
      </c>
      <c r="T204" s="46">
        <v>577599.82999999996</v>
      </c>
      <c r="U204" s="46">
        <v>454969.08000000007</v>
      </c>
      <c r="V204" s="46">
        <v>515879.1999999999</v>
      </c>
      <c r="W204" s="46">
        <v>117430.26</v>
      </c>
      <c r="X204" s="46">
        <v>535792.76</v>
      </c>
      <c r="Y204" s="46">
        <v>1126180.6200000001</v>
      </c>
      <c r="Z204" s="46">
        <v>-45786.04</v>
      </c>
      <c r="AA204" s="46">
        <v>378287.73</v>
      </c>
      <c r="AB204" s="46">
        <v>2318184.19</v>
      </c>
      <c r="AC204" s="46">
        <v>359522.68</v>
      </c>
      <c r="AD204" s="46">
        <v>111351</v>
      </c>
      <c r="AE204" s="135"/>
      <c r="AF204" s="46">
        <v>-121147.02</v>
      </c>
      <c r="AG204" s="46">
        <v>194527.28000000003</v>
      </c>
      <c r="AH204" s="46">
        <v>196762.67</v>
      </c>
      <c r="AI204" s="46">
        <v>1704173.77</v>
      </c>
      <c r="AJ204" s="46">
        <v>888387.15</v>
      </c>
      <c r="AK204" s="46">
        <v>1483604.16</v>
      </c>
      <c r="AL204" s="46">
        <v>14474.57</v>
      </c>
      <c r="AM204" s="46">
        <v>621999</v>
      </c>
      <c r="AN204" s="46">
        <v>998394.95</v>
      </c>
      <c r="AO204" s="46">
        <v>228034.69</v>
      </c>
      <c r="AP204" s="135"/>
      <c r="AQ204" s="46">
        <v>56813.530000000006</v>
      </c>
      <c r="AR204" s="46">
        <v>4803.29</v>
      </c>
      <c r="AS204" s="46">
        <v>46316.71</v>
      </c>
      <c r="AT204" s="135"/>
      <c r="AU204" s="46">
        <v>881098.23999999999</v>
      </c>
    </row>
    <row r="205" spans="2:47" x14ac:dyDescent="0.25">
      <c r="B205" s="47" t="s">
        <v>378</v>
      </c>
      <c r="C205" s="47" t="s">
        <v>377</v>
      </c>
      <c r="D205" s="124">
        <v>68507184.640000001</v>
      </c>
      <c r="E205" s="46">
        <v>167558.12000000002</v>
      </c>
      <c r="F205" s="46">
        <v>499406.27</v>
      </c>
      <c r="G205" s="46">
        <v>1076882.27</v>
      </c>
      <c r="H205" s="46">
        <v>620705.25</v>
      </c>
      <c r="I205" s="46">
        <v>25356.52</v>
      </c>
      <c r="J205" s="46">
        <v>2188594.7999999998</v>
      </c>
      <c r="K205" s="46">
        <v>922573.15999999992</v>
      </c>
      <c r="L205" s="46">
        <v>4098544.88</v>
      </c>
      <c r="M205" s="46">
        <v>1969985.14</v>
      </c>
      <c r="N205" s="46">
        <v>719027.35000000009</v>
      </c>
      <c r="O205" s="46">
        <v>3031313.7099999995</v>
      </c>
      <c r="P205" s="46">
        <v>37951676.829999983</v>
      </c>
      <c r="Q205" s="46">
        <v>1500871.8199999996</v>
      </c>
      <c r="R205" s="46">
        <v>279903.74</v>
      </c>
      <c r="S205" s="46">
        <v>482392.39999999991</v>
      </c>
      <c r="T205" s="46">
        <v>471365.61</v>
      </c>
      <c r="U205" s="46">
        <v>719139.74999999988</v>
      </c>
      <c r="V205" s="46">
        <v>573206.12</v>
      </c>
      <c r="W205" s="46">
        <v>122054.47</v>
      </c>
      <c r="X205" s="46">
        <v>897187.02</v>
      </c>
      <c r="Y205" s="46">
        <v>943753.27999999991</v>
      </c>
      <c r="Z205" s="46">
        <v>-1500.96</v>
      </c>
      <c r="AA205" s="46">
        <v>498464.62</v>
      </c>
      <c r="AB205" s="46">
        <v>2070427.4499999997</v>
      </c>
      <c r="AC205" s="46">
        <v>523563.44000000006</v>
      </c>
      <c r="AD205" s="46">
        <v>108058.6</v>
      </c>
      <c r="AE205" s="135"/>
      <c r="AF205" s="46">
        <v>-257767.79</v>
      </c>
      <c r="AG205" s="46">
        <v>296480.04000000004</v>
      </c>
      <c r="AH205" s="46">
        <v>304698.25</v>
      </c>
      <c r="AI205" s="46">
        <v>1880375.88</v>
      </c>
      <c r="AJ205" s="46">
        <v>871729.82</v>
      </c>
      <c r="AK205" s="46">
        <v>1307451.8400000001</v>
      </c>
      <c r="AL205" s="46">
        <v>45670.61</v>
      </c>
      <c r="AM205" s="46">
        <v>602401.27</v>
      </c>
      <c r="AN205" s="46">
        <v>854295.32999999984</v>
      </c>
      <c r="AO205" s="46">
        <v>6585.17</v>
      </c>
      <c r="AP205" s="46">
        <v>105108.97</v>
      </c>
      <c r="AQ205" s="46">
        <v>669.9</v>
      </c>
      <c r="AR205" s="46">
        <v>721.8</v>
      </c>
      <c r="AS205" s="46">
        <v>11325.54</v>
      </c>
      <c r="AT205" s="135"/>
      <c r="AU205" s="46">
        <v>16926.349999999999</v>
      </c>
    </row>
    <row r="206" spans="2:47" x14ac:dyDescent="0.25">
      <c r="B206" s="47" t="s">
        <v>376</v>
      </c>
      <c r="C206" s="47" t="s">
        <v>375</v>
      </c>
      <c r="D206" s="124">
        <v>14830250.620000001</v>
      </c>
      <c r="E206" s="135"/>
      <c r="F206" s="46">
        <v>34481.440000000002</v>
      </c>
      <c r="G206" s="135"/>
      <c r="H206" s="46">
        <v>35190.22</v>
      </c>
      <c r="I206" s="46">
        <v>2222.7200000000003</v>
      </c>
      <c r="J206" s="46">
        <v>702695.14000000013</v>
      </c>
      <c r="K206" s="46">
        <v>26246.44</v>
      </c>
      <c r="L206" s="46">
        <v>1096562.83</v>
      </c>
      <c r="M206" s="46">
        <v>878222.4</v>
      </c>
      <c r="N206" s="46">
        <v>347511.89</v>
      </c>
      <c r="O206" s="46">
        <v>474802.26</v>
      </c>
      <c r="P206" s="46">
        <v>9558690.0800000001</v>
      </c>
      <c r="Q206" s="46">
        <v>244647.3</v>
      </c>
      <c r="R206" s="135"/>
      <c r="S206" s="46">
        <v>3863.0800000000004</v>
      </c>
      <c r="T206" s="46">
        <v>38458.5</v>
      </c>
      <c r="U206" s="46">
        <v>56425</v>
      </c>
      <c r="V206" s="46">
        <v>191466.22000000003</v>
      </c>
      <c r="W206" s="46">
        <v>90743.15</v>
      </c>
      <c r="X206" s="46">
        <v>274784.78000000003</v>
      </c>
      <c r="Y206" s="46">
        <v>45000.71</v>
      </c>
      <c r="Z206" s="135"/>
      <c r="AA206" s="135"/>
      <c r="AB206" s="46">
        <v>700064.39</v>
      </c>
      <c r="AC206" s="135"/>
      <c r="AD206" s="135"/>
      <c r="AE206" s="135"/>
      <c r="AF206" s="135"/>
      <c r="AG206" s="46">
        <v>28172.07</v>
      </c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</row>
    <row r="207" spans="2:47" x14ac:dyDescent="0.25">
      <c r="B207" s="47" t="s">
        <v>374</v>
      </c>
      <c r="C207" s="47" t="s">
        <v>373</v>
      </c>
      <c r="D207" s="124">
        <v>5382412.4300000016</v>
      </c>
      <c r="E207" s="46">
        <v>24898.73</v>
      </c>
      <c r="F207" s="135"/>
      <c r="G207" s="46">
        <v>265237.46000000002</v>
      </c>
      <c r="H207" s="46">
        <v>29.29</v>
      </c>
      <c r="I207" s="135"/>
      <c r="J207" s="46">
        <v>486049.19000000006</v>
      </c>
      <c r="K207" s="135"/>
      <c r="L207" s="46">
        <v>738330.69000000018</v>
      </c>
      <c r="M207" s="46">
        <v>2815.42</v>
      </c>
      <c r="N207" s="46">
        <v>864.88</v>
      </c>
      <c r="O207" s="46">
        <v>260930.11</v>
      </c>
      <c r="P207" s="46">
        <v>2327217.0699999994</v>
      </c>
      <c r="Q207" s="135"/>
      <c r="R207" s="135"/>
      <c r="S207" s="46">
        <v>34022</v>
      </c>
      <c r="T207" s="46">
        <v>35255.46</v>
      </c>
      <c r="U207" s="46">
        <v>91030.6</v>
      </c>
      <c r="V207" s="46">
        <v>32999.480000000003</v>
      </c>
      <c r="W207" s="135"/>
      <c r="X207" s="46">
        <v>188419.83</v>
      </c>
      <c r="Y207" s="46">
        <v>5836.9500000000007</v>
      </c>
      <c r="Z207" s="135"/>
      <c r="AA207" s="135"/>
      <c r="AB207" s="46">
        <v>254177.96</v>
      </c>
      <c r="AC207" s="135"/>
      <c r="AD207" s="135"/>
      <c r="AE207" s="135"/>
      <c r="AF207" s="135"/>
      <c r="AG207" s="135"/>
      <c r="AH207" s="46">
        <v>24469.65</v>
      </c>
      <c r="AI207" s="46">
        <v>413831.26</v>
      </c>
      <c r="AJ207" s="46">
        <v>91860.25</v>
      </c>
      <c r="AK207" s="46">
        <v>63464.1</v>
      </c>
      <c r="AL207" s="46">
        <v>4903.3999999999996</v>
      </c>
      <c r="AM207" s="46">
        <v>17995.2</v>
      </c>
      <c r="AN207" s="46">
        <v>17773.45</v>
      </c>
      <c r="AO207" s="135"/>
      <c r="AP207" s="135"/>
      <c r="AQ207" s="135"/>
      <c r="AR207" s="135"/>
      <c r="AS207" s="135"/>
      <c r="AT207" s="135"/>
      <c r="AU207" s="135"/>
    </row>
    <row r="208" spans="2:47" x14ac:dyDescent="0.25">
      <c r="B208" s="47" t="s">
        <v>372</v>
      </c>
      <c r="C208" s="47" t="s">
        <v>371</v>
      </c>
      <c r="D208" s="124">
        <v>3905966.69</v>
      </c>
      <c r="E208" s="135"/>
      <c r="F208" s="135"/>
      <c r="G208" s="46">
        <v>502139.4</v>
      </c>
      <c r="H208" s="46">
        <v>272</v>
      </c>
      <c r="I208" s="46">
        <v>67699.87</v>
      </c>
      <c r="J208" s="46">
        <v>38174.32</v>
      </c>
      <c r="K208" s="135"/>
      <c r="L208" s="46">
        <v>880374.07</v>
      </c>
      <c r="M208" s="135"/>
      <c r="N208" s="46">
        <v>365390.64</v>
      </c>
      <c r="O208" s="135"/>
      <c r="P208" s="46">
        <v>1478154.65</v>
      </c>
      <c r="Q208" s="46">
        <v>15087.24</v>
      </c>
      <c r="R208" s="135"/>
      <c r="S208" s="46">
        <v>7374.38</v>
      </c>
      <c r="T208" s="46">
        <v>52934.789999999994</v>
      </c>
      <c r="U208" s="135"/>
      <c r="V208" s="46">
        <v>16868.7</v>
      </c>
      <c r="W208" s="46">
        <v>47117.46</v>
      </c>
      <c r="X208" s="46">
        <v>55352.29</v>
      </c>
      <c r="Y208" s="135"/>
      <c r="Z208" s="135"/>
      <c r="AA208" s="46">
        <v>19347.589999999997</v>
      </c>
      <c r="AB208" s="46">
        <v>1702.2</v>
      </c>
      <c r="AC208" s="135"/>
      <c r="AD208" s="135"/>
      <c r="AE208" s="135"/>
      <c r="AF208" s="135"/>
      <c r="AG208" s="135"/>
      <c r="AH208" s="135"/>
      <c r="AI208" s="46">
        <v>103971.21</v>
      </c>
      <c r="AJ208" s="46">
        <v>128823.36</v>
      </c>
      <c r="AK208" s="46">
        <v>98024.299999999988</v>
      </c>
      <c r="AL208" s="135"/>
      <c r="AM208" s="46">
        <v>22998.57</v>
      </c>
      <c r="AN208" s="135"/>
      <c r="AO208" s="46">
        <v>4159.6499999999996</v>
      </c>
      <c r="AP208" s="135"/>
      <c r="AQ208" s="135"/>
      <c r="AR208" s="135"/>
      <c r="AS208" s="135"/>
      <c r="AT208" s="135"/>
      <c r="AU208" s="135"/>
    </row>
    <row r="209" spans="2:47" x14ac:dyDescent="0.25">
      <c r="B209" s="47" t="s">
        <v>370</v>
      </c>
      <c r="C209" s="47" t="s">
        <v>369</v>
      </c>
      <c r="D209" s="124">
        <v>496225.57000000007</v>
      </c>
      <c r="E209" s="46">
        <v>1871.94</v>
      </c>
      <c r="F209" s="46">
        <v>49687.360000000001</v>
      </c>
      <c r="G209" s="46">
        <v>101106.3</v>
      </c>
      <c r="H209" s="135"/>
      <c r="I209" s="135"/>
      <c r="J209" s="135"/>
      <c r="K209" s="46">
        <v>1968.38</v>
      </c>
      <c r="L209" s="135"/>
      <c r="M209" s="135"/>
      <c r="N209" s="135"/>
      <c r="O209" s="46">
        <v>1300</v>
      </c>
      <c r="P209" s="46">
        <v>294828.48</v>
      </c>
      <c r="Q209" s="135"/>
      <c r="R209" s="46">
        <v>8782.5</v>
      </c>
      <c r="S209" s="46">
        <v>50</v>
      </c>
      <c r="T209" s="46">
        <v>4025</v>
      </c>
      <c r="U209" s="135"/>
      <c r="V209" s="46">
        <v>599.83999999999992</v>
      </c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46">
        <v>7821.2099999999991</v>
      </c>
      <c r="AJ209" s="46">
        <v>10955.32</v>
      </c>
      <c r="AK209" s="46">
        <v>11168.24</v>
      </c>
      <c r="AL209" s="135"/>
      <c r="AM209" s="46">
        <v>2061</v>
      </c>
      <c r="AN209" s="135"/>
      <c r="AO209" s="135"/>
      <c r="AP209" s="135"/>
      <c r="AQ209" s="135"/>
      <c r="AR209" s="135"/>
      <c r="AS209" s="135"/>
      <c r="AT209" s="135"/>
      <c r="AU209" s="135"/>
    </row>
    <row r="210" spans="2:47" x14ac:dyDescent="0.25">
      <c r="B210" s="47" t="s">
        <v>368</v>
      </c>
      <c r="C210" s="47" t="s">
        <v>367</v>
      </c>
      <c r="D210" s="124">
        <v>13215213.299999993</v>
      </c>
      <c r="E210" s="46">
        <v>132996.76</v>
      </c>
      <c r="F210" s="46">
        <v>324825.91000000003</v>
      </c>
      <c r="G210" s="46">
        <v>214194.52</v>
      </c>
      <c r="H210" s="46">
        <v>392169.53</v>
      </c>
      <c r="I210" s="135"/>
      <c r="J210" s="46">
        <v>116650.04</v>
      </c>
      <c r="K210" s="46">
        <v>123961.23999999999</v>
      </c>
      <c r="L210" s="46">
        <v>762830.87000000011</v>
      </c>
      <c r="M210" s="46">
        <v>438912.49</v>
      </c>
      <c r="N210" s="135"/>
      <c r="O210" s="46">
        <v>487020.46</v>
      </c>
      <c r="P210" s="46">
        <v>7084567.5100000016</v>
      </c>
      <c r="Q210" s="46">
        <v>457581.50000000006</v>
      </c>
      <c r="R210" s="135"/>
      <c r="S210" s="46">
        <v>30592.3</v>
      </c>
      <c r="T210" s="46">
        <v>262018.85</v>
      </c>
      <c r="U210" s="135"/>
      <c r="V210" s="46">
        <v>74800.149999999994</v>
      </c>
      <c r="W210" s="135"/>
      <c r="X210" s="46">
        <v>137324.71</v>
      </c>
      <c r="Y210" s="46">
        <v>278304.48</v>
      </c>
      <c r="Z210" s="135"/>
      <c r="AA210" s="46">
        <v>1368.22</v>
      </c>
      <c r="AB210" s="46">
        <v>330074.02</v>
      </c>
      <c r="AC210" s="46">
        <v>6047.9599999999991</v>
      </c>
      <c r="AD210" s="46">
        <v>19948</v>
      </c>
      <c r="AE210" s="135"/>
      <c r="AF210" s="46">
        <v>-132775.91</v>
      </c>
      <c r="AG210" s="135"/>
      <c r="AH210" s="46">
        <v>269376.44</v>
      </c>
      <c r="AI210" s="46">
        <v>308848.79000000004</v>
      </c>
      <c r="AJ210" s="46">
        <v>330342.86000000004</v>
      </c>
      <c r="AK210" s="46">
        <v>280136</v>
      </c>
      <c r="AL210" s="135"/>
      <c r="AM210" s="46">
        <v>135028</v>
      </c>
      <c r="AN210" s="46">
        <v>312484.45999999996</v>
      </c>
      <c r="AO210" s="135"/>
      <c r="AP210" s="135"/>
      <c r="AQ210" s="46">
        <v>15131.69</v>
      </c>
      <c r="AR210" s="46">
        <v>1281.21</v>
      </c>
      <c r="AS210" s="46">
        <v>19170.240000000002</v>
      </c>
      <c r="AT210" s="135"/>
      <c r="AU210" s="135"/>
    </row>
    <row r="211" spans="2:47" x14ac:dyDescent="0.25">
      <c r="B211" s="47" t="s">
        <v>366</v>
      </c>
      <c r="C211" s="47" t="s">
        <v>365</v>
      </c>
      <c r="D211" s="124">
        <v>6756501.2200000016</v>
      </c>
      <c r="E211" s="46">
        <v>24044.95</v>
      </c>
      <c r="F211" s="46">
        <v>235187.09000000003</v>
      </c>
      <c r="G211" s="46">
        <v>171470.59</v>
      </c>
      <c r="H211" s="46">
        <v>108650.04000000001</v>
      </c>
      <c r="I211" s="46">
        <v>6580</v>
      </c>
      <c r="J211" s="46">
        <v>153058.26</v>
      </c>
      <c r="K211" s="46">
        <v>46789.020000000004</v>
      </c>
      <c r="L211" s="46">
        <v>384956.83</v>
      </c>
      <c r="M211" s="46">
        <v>171811.05</v>
      </c>
      <c r="N211" s="46">
        <v>61.8</v>
      </c>
      <c r="O211" s="46">
        <v>363252.01999999996</v>
      </c>
      <c r="P211" s="46">
        <v>3353080.6100000013</v>
      </c>
      <c r="Q211" s="46">
        <v>133897.51999999999</v>
      </c>
      <c r="R211" s="135"/>
      <c r="S211" s="46">
        <v>90081.380000000019</v>
      </c>
      <c r="T211" s="46">
        <v>143266.63999999998</v>
      </c>
      <c r="U211" s="46">
        <v>56914.720000000001</v>
      </c>
      <c r="V211" s="46">
        <v>36025.85</v>
      </c>
      <c r="W211" s="135"/>
      <c r="X211" s="46">
        <v>62697.2</v>
      </c>
      <c r="Y211" s="46">
        <v>210478.97</v>
      </c>
      <c r="Z211" s="135"/>
      <c r="AA211" s="46">
        <v>73.48</v>
      </c>
      <c r="AB211" s="46">
        <v>230520.49</v>
      </c>
      <c r="AC211" s="46">
        <v>4026.2200000000003</v>
      </c>
      <c r="AD211" s="46">
        <v>13769</v>
      </c>
      <c r="AE211" s="46">
        <v>10637.15</v>
      </c>
      <c r="AF211" s="46">
        <v>-39065.56</v>
      </c>
      <c r="AG211" s="135"/>
      <c r="AH211" s="46">
        <v>75327.48000000001</v>
      </c>
      <c r="AI211" s="46">
        <v>129619.45999999999</v>
      </c>
      <c r="AJ211" s="46">
        <v>119793.62</v>
      </c>
      <c r="AK211" s="46">
        <v>212256.03</v>
      </c>
      <c r="AL211" s="135"/>
      <c r="AM211" s="46">
        <v>57619.54</v>
      </c>
      <c r="AN211" s="46">
        <v>189619.77</v>
      </c>
      <c r="AO211" s="135"/>
      <c r="AP211" s="135"/>
      <c r="AQ211" s="135"/>
      <c r="AR211" s="135"/>
      <c r="AS211" s="135"/>
      <c r="AT211" s="135"/>
      <c r="AU211" s="135"/>
    </row>
    <row r="212" spans="2:47" x14ac:dyDescent="0.25">
      <c r="B212" s="47" t="s">
        <v>364</v>
      </c>
      <c r="C212" s="47" t="s">
        <v>363</v>
      </c>
      <c r="D212" s="124">
        <v>15340525.460000005</v>
      </c>
      <c r="E212" s="46">
        <v>83649.959999999992</v>
      </c>
      <c r="F212" s="46">
        <v>378779.10000000003</v>
      </c>
      <c r="G212" s="46">
        <v>260700.62000000002</v>
      </c>
      <c r="H212" s="46">
        <v>157147.5</v>
      </c>
      <c r="I212" s="135"/>
      <c r="J212" s="46">
        <v>267510.55000000005</v>
      </c>
      <c r="K212" s="46">
        <v>178229.56</v>
      </c>
      <c r="L212" s="46">
        <v>1067341.8399999999</v>
      </c>
      <c r="M212" s="46">
        <v>469107.85000000003</v>
      </c>
      <c r="N212" s="46">
        <v>21677.31</v>
      </c>
      <c r="O212" s="46">
        <v>663827.01</v>
      </c>
      <c r="P212" s="46">
        <v>8227928.2499999981</v>
      </c>
      <c r="Q212" s="46">
        <v>528721.41</v>
      </c>
      <c r="R212" s="135"/>
      <c r="S212" s="46">
        <v>193820.86000000004</v>
      </c>
      <c r="T212" s="135"/>
      <c r="U212" s="46">
        <v>108936.12000000001</v>
      </c>
      <c r="V212" s="46">
        <v>108782.04</v>
      </c>
      <c r="W212" s="46">
        <v>20212.330000000002</v>
      </c>
      <c r="X212" s="46">
        <v>189339.85</v>
      </c>
      <c r="Y212" s="46">
        <v>290154.75</v>
      </c>
      <c r="Z212" s="135"/>
      <c r="AA212" s="46">
        <v>58141.180000000008</v>
      </c>
      <c r="AB212" s="46">
        <v>307900.37</v>
      </c>
      <c r="AC212" s="46">
        <v>79969.77</v>
      </c>
      <c r="AD212" s="46">
        <v>18661</v>
      </c>
      <c r="AE212" s="135"/>
      <c r="AF212" s="46">
        <v>-65395.6</v>
      </c>
      <c r="AG212" s="135"/>
      <c r="AH212" s="46">
        <v>4302.29</v>
      </c>
      <c r="AI212" s="46">
        <v>350665.35</v>
      </c>
      <c r="AJ212" s="46">
        <v>350725.22</v>
      </c>
      <c r="AK212" s="46">
        <v>435262.04</v>
      </c>
      <c r="AL212" s="135"/>
      <c r="AM212" s="46">
        <v>151765</v>
      </c>
      <c r="AN212" s="46">
        <v>424953.53</v>
      </c>
      <c r="AO212" s="135"/>
      <c r="AP212" s="135"/>
      <c r="AQ212" s="46">
        <v>-1997.44</v>
      </c>
      <c r="AR212" s="135"/>
      <c r="AS212" s="135"/>
      <c r="AT212" s="135"/>
      <c r="AU212" s="46">
        <v>9705.84</v>
      </c>
    </row>
    <row r="213" spans="2:47" x14ac:dyDescent="0.25">
      <c r="B213" s="47" t="s">
        <v>362</v>
      </c>
      <c r="C213" s="47" t="s">
        <v>361</v>
      </c>
      <c r="D213" s="124">
        <v>11761433.090000002</v>
      </c>
      <c r="E213" s="46">
        <v>130320.96000000001</v>
      </c>
      <c r="F213" s="46">
        <v>325580.85000000003</v>
      </c>
      <c r="G213" s="46">
        <v>314756.67000000004</v>
      </c>
      <c r="H213" s="46">
        <v>40962.19</v>
      </c>
      <c r="I213" s="46">
        <v>44972.42</v>
      </c>
      <c r="J213" s="46">
        <v>383551.87000000005</v>
      </c>
      <c r="K213" s="46">
        <v>37170.269999999997</v>
      </c>
      <c r="L213" s="46">
        <v>502230.87</v>
      </c>
      <c r="M213" s="46">
        <v>387624.04</v>
      </c>
      <c r="N213" s="46">
        <v>274865.57999999996</v>
      </c>
      <c r="O213" s="46">
        <v>622364.31999999995</v>
      </c>
      <c r="P213" s="46">
        <v>5387008.1899999995</v>
      </c>
      <c r="Q213" s="46">
        <v>258293.58000000002</v>
      </c>
      <c r="R213" s="46">
        <v>23377.8</v>
      </c>
      <c r="S213" s="46">
        <v>136113.22</v>
      </c>
      <c r="T213" s="46">
        <v>72765.94</v>
      </c>
      <c r="U213" s="46">
        <v>97190.92</v>
      </c>
      <c r="V213" s="46">
        <v>62220.29</v>
      </c>
      <c r="W213" s="46">
        <v>65645.570000000007</v>
      </c>
      <c r="X213" s="46">
        <v>146739.17000000001</v>
      </c>
      <c r="Y213" s="46">
        <v>331739.07999999996</v>
      </c>
      <c r="Z213" s="135"/>
      <c r="AA213" s="46">
        <v>125328.52</v>
      </c>
      <c r="AB213" s="46">
        <v>493949.67000000004</v>
      </c>
      <c r="AC213" s="46">
        <v>111870.95999999999</v>
      </c>
      <c r="AD213" s="46">
        <v>45401</v>
      </c>
      <c r="AE213" s="135"/>
      <c r="AF213" s="46">
        <v>-71745.75</v>
      </c>
      <c r="AG213" s="46">
        <v>61842.38</v>
      </c>
      <c r="AH213" s="46">
        <v>75488.299999999988</v>
      </c>
      <c r="AI213" s="46">
        <v>399811.48999999993</v>
      </c>
      <c r="AJ213" s="46">
        <v>205437.40000000002</v>
      </c>
      <c r="AK213" s="46">
        <v>333309.96999999997</v>
      </c>
      <c r="AL213" s="135"/>
      <c r="AM213" s="46">
        <v>105629</v>
      </c>
      <c r="AN213" s="46">
        <v>202290.84000000003</v>
      </c>
      <c r="AO213" s="135"/>
      <c r="AP213" s="135"/>
      <c r="AQ213" s="46">
        <v>-1932.4900000000007</v>
      </c>
      <c r="AR213" s="135"/>
      <c r="AS213" s="135"/>
      <c r="AT213" s="135"/>
      <c r="AU213" s="46">
        <v>29258</v>
      </c>
    </row>
    <row r="214" spans="2:47" x14ac:dyDescent="0.25">
      <c r="B214" s="47" t="s">
        <v>360</v>
      </c>
      <c r="C214" s="47" t="s">
        <v>359</v>
      </c>
      <c r="D214" s="124">
        <v>69689545.37999998</v>
      </c>
      <c r="E214" s="46">
        <v>214551.40000000002</v>
      </c>
      <c r="F214" s="46">
        <v>616227.67000000004</v>
      </c>
      <c r="G214" s="46">
        <v>823255.45</v>
      </c>
      <c r="H214" s="46">
        <v>520054.58999999997</v>
      </c>
      <c r="I214" s="46">
        <v>10175.98</v>
      </c>
      <c r="J214" s="46">
        <v>2332691.1200000006</v>
      </c>
      <c r="K214" s="46">
        <v>498937.52</v>
      </c>
      <c r="L214" s="46">
        <v>3385928.08</v>
      </c>
      <c r="M214" s="46">
        <v>2830822.7100000004</v>
      </c>
      <c r="N214" s="46">
        <v>136648.31</v>
      </c>
      <c r="O214" s="46">
        <v>3254082.65</v>
      </c>
      <c r="P214" s="46">
        <v>39155245.920000002</v>
      </c>
      <c r="Q214" s="46">
        <v>1324153.1499999999</v>
      </c>
      <c r="R214" s="46">
        <v>19750</v>
      </c>
      <c r="S214" s="46">
        <v>2475762.5100000002</v>
      </c>
      <c r="T214" s="46">
        <v>28997.599999999999</v>
      </c>
      <c r="U214" s="46">
        <v>447578.24999999994</v>
      </c>
      <c r="V214" s="46">
        <v>431089.77999999997</v>
      </c>
      <c r="W214" s="46">
        <v>205279.39</v>
      </c>
      <c r="X214" s="46">
        <v>1263726.3</v>
      </c>
      <c r="Y214" s="46">
        <v>1184930.26</v>
      </c>
      <c r="Z214" s="135"/>
      <c r="AA214" s="46">
        <v>305669.01</v>
      </c>
      <c r="AB214" s="46">
        <v>2143328.4500000002</v>
      </c>
      <c r="AC214" s="46">
        <v>314005.07999999996</v>
      </c>
      <c r="AD214" s="46">
        <v>133869</v>
      </c>
      <c r="AE214" s="135"/>
      <c r="AF214" s="46">
        <v>-157829.73000000001</v>
      </c>
      <c r="AG214" s="46">
        <v>108808.06</v>
      </c>
      <c r="AH214" s="46">
        <v>265942.55</v>
      </c>
      <c r="AI214" s="46">
        <v>1914539.5000000002</v>
      </c>
      <c r="AJ214" s="46">
        <v>886886.21</v>
      </c>
      <c r="AK214" s="46">
        <v>1049495.44</v>
      </c>
      <c r="AL214" s="46">
        <v>92040.22</v>
      </c>
      <c r="AM214" s="46">
        <v>539600</v>
      </c>
      <c r="AN214" s="46">
        <v>807687.65</v>
      </c>
      <c r="AO214" s="135"/>
      <c r="AP214" s="135"/>
      <c r="AQ214" s="46">
        <v>31891.050000000003</v>
      </c>
      <c r="AR214" s="46">
        <v>7502.53</v>
      </c>
      <c r="AS214" s="46">
        <v>45685.79</v>
      </c>
      <c r="AT214" s="46">
        <v>40535.93</v>
      </c>
      <c r="AU214" s="135"/>
    </row>
    <row r="215" spans="2:47" x14ac:dyDescent="0.25">
      <c r="B215" s="47" t="s">
        <v>358</v>
      </c>
      <c r="C215" s="47" t="s">
        <v>357</v>
      </c>
      <c r="D215" s="124">
        <v>82458022.500000045</v>
      </c>
      <c r="E215" s="46">
        <v>144464.99000000002</v>
      </c>
      <c r="F215" s="46">
        <v>687983.48</v>
      </c>
      <c r="G215" s="46">
        <v>851938.05999999994</v>
      </c>
      <c r="H215" s="46">
        <v>1134330.8599999999</v>
      </c>
      <c r="I215" s="46">
        <v>138849.66</v>
      </c>
      <c r="J215" s="46">
        <v>2452973.4400000004</v>
      </c>
      <c r="K215" s="46">
        <v>596100.07000000007</v>
      </c>
      <c r="L215" s="46">
        <v>5246882.6000000006</v>
      </c>
      <c r="M215" s="46">
        <v>2617452.5600000005</v>
      </c>
      <c r="N215" s="46">
        <v>1322025.71</v>
      </c>
      <c r="O215" s="46">
        <v>4358258.5999999996</v>
      </c>
      <c r="P215" s="46">
        <v>45416231.220000006</v>
      </c>
      <c r="Q215" s="46">
        <v>1238006.6200000001</v>
      </c>
      <c r="R215" s="46">
        <v>14831.57</v>
      </c>
      <c r="S215" s="46">
        <v>839587.3899999999</v>
      </c>
      <c r="T215" s="46">
        <v>595568.17999999993</v>
      </c>
      <c r="U215" s="46">
        <v>488583.48</v>
      </c>
      <c r="V215" s="46">
        <v>530937.66</v>
      </c>
      <c r="W215" s="46">
        <v>254598.93</v>
      </c>
      <c r="X215" s="46">
        <v>1254579.82</v>
      </c>
      <c r="Y215" s="46">
        <v>1440577.78</v>
      </c>
      <c r="Z215" s="46">
        <v>-1144.97</v>
      </c>
      <c r="AA215" s="46">
        <v>531701.47</v>
      </c>
      <c r="AB215" s="46">
        <v>2683278.5</v>
      </c>
      <c r="AC215" s="46">
        <v>568742.77</v>
      </c>
      <c r="AD215" s="46">
        <v>134174.72</v>
      </c>
      <c r="AE215" s="135"/>
      <c r="AF215" s="46">
        <v>-164032</v>
      </c>
      <c r="AG215" s="46">
        <v>198335.02000000002</v>
      </c>
      <c r="AH215" s="46">
        <v>444929.55000000005</v>
      </c>
      <c r="AI215" s="46">
        <v>2761257.99</v>
      </c>
      <c r="AJ215" s="46">
        <v>900250.95</v>
      </c>
      <c r="AK215" s="46">
        <v>1441284.26</v>
      </c>
      <c r="AL215" s="46">
        <v>1024.01</v>
      </c>
      <c r="AM215" s="46">
        <v>677700.28</v>
      </c>
      <c r="AN215" s="46">
        <v>357585.55</v>
      </c>
      <c r="AO215" s="135"/>
      <c r="AP215" s="46">
        <v>91314.17</v>
      </c>
      <c r="AQ215" s="46">
        <v>10638.82</v>
      </c>
      <c r="AR215" s="46">
        <v>4420.47</v>
      </c>
      <c r="AS215" s="46">
        <v>22304.84</v>
      </c>
      <c r="AT215" s="46">
        <v>82702.67</v>
      </c>
      <c r="AU215" s="46">
        <v>86790.75</v>
      </c>
    </row>
    <row r="216" spans="2:47" x14ac:dyDescent="0.25">
      <c r="B216" s="47" t="s">
        <v>356</v>
      </c>
      <c r="C216" s="47" t="s">
        <v>355</v>
      </c>
      <c r="D216" s="124">
        <v>47630601.009999983</v>
      </c>
      <c r="E216" s="46">
        <v>99574.52</v>
      </c>
      <c r="F216" s="46">
        <v>556312.63</v>
      </c>
      <c r="G216" s="46">
        <v>771511.03</v>
      </c>
      <c r="H216" s="46">
        <v>463102.08</v>
      </c>
      <c r="I216" s="46">
        <v>85728.639999999999</v>
      </c>
      <c r="J216" s="46">
        <v>1269494.4499999995</v>
      </c>
      <c r="K216" s="46">
        <v>423505.06000000006</v>
      </c>
      <c r="L216" s="46">
        <v>3043210.6500000004</v>
      </c>
      <c r="M216" s="46">
        <v>1328615.9400000002</v>
      </c>
      <c r="N216" s="46">
        <v>771574.27999999991</v>
      </c>
      <c r="O216" s="46">
        <v>2182353.63</v>
      </c>
      <c r="P216" s="46">
        <v>24692557.449999999</v>
      </c>
      <c r="Q216" s="46">
        <v>1245447.1199999999</v>
      </c>
      <c r="R216" s="46">
        <v>11800</v>
      </c>
      <c r="S216" s="46">
        <v>855569.26</v>
      </c>
      <c r="T216" s="46">
        <v>311584.14999999997</v>
      </c>
      <c r="U216" s="46">
        <v>215922.06999999998</v>
      </c>
      <c r="V216" s="46">
        <v>349336.14999999997</v>
      </c>
      <c r="W216" s="46">
        <v>239747.81000000003</v>
      </c>
      <c r="X216" s="46">
        <v>367915.33</v>
      </c>
      <c r="Y216" s="46">
        <v>697002.13</v>
      </c>
      <c r="Z216" s="135"/>
      <c r="AA216" s="46">
        <v>324310.87</v>
      </c>
      <c r="AB216" s="46">
        <v>1378273.3499999999</v>
      </c>
      <c r="AC216" s="46">
        <v>267958.27</v>
      </c>
      <c r="AD216" s="46">
        <v>61881</v>
      </c>
      <c r="AE216" s="135"/>
      <c r="AF216" s="46">
        <v>-172945.93</v>
      </c>
      <c r="AG216" s="46">
        <v>183996.76</v>
      </c>
      <c r="AH216" s="46">
        <v>227253.25</v>
      </c>
      <c r="AI216" s="46">
        <v>1243469.1499999999</v>
      </c>
      <c r="AJ216" s="46">
        <v>524699.70000000007</v>
      </c>
      <c r="AK216" s="46">
        <v>1108818.6100000001</v>
      </c>
      <c r="AL216" s="46">
        <v>7956.2</v>
      </c>
      <c r="AM216" s="46">
        <v>498498.2</v>
      </c>
      <c r="AN216" s="46">
        <v>1200119.8599999999</v>
      </c>
      <c r="AO216" s="46">
        <v>8902.9400000000023</v>
      </c>
      <c r="AP216" s="46">
        <v>59174.559999999998</v>
      </c>
      <c r="AQ216" s="46">
        <v>20430.48</v>
      </c>
      <c r="AR216" s="46">
        <v>8303.82</v>
      </c>
      <c r="AS216" s="46">
        <v>602420.49</v>
      </c>
      <c r="AT216" s="46">
        <v>1300</v>
      </c>
      <c r="AU216" s="46">
        <v>93915.05</v>
      </c>
    </row>
    <row r="217" spans="2:47" x14ac:dyDescent="0.25">
      <c r="B217" s="47" t="s">
        <v>354</v>
      </c>
      <c r="C217" s="47" t="s">
        <v>353</v>
      </c>
      <c r="D217" s="124">
        <v>15098337.429999994</v>
      </c>
      <c r="E217" s="46">
        <v>77341.23</v>
      </c>
      <c r="F217" s="46">
        <v>416261.62</v>
      </c>
      <c r="G217" s="46">
        <v>377335.98999999993</v>
      </c>
      <c r="H217" s="46">
        <v>133963.56</v>
      </c>
      <c r="I217" s="46">
        <v>244.61</v>
      </c>
      <c r="J217" s="46">
        <v>673555.9</v>
      </c>
      <c r="K217" s="46">
        <v>118359.23999999999</v>
      </c>
      <c r="L217" s="46">
        <v>902122.95</v>
      </c>
      <c r="M217" s="46">
        <v>397304.26999999996</v>
      </c>
      <c r="N217" s="46">
        <v>156183.99999999997</v>
      </c>
      <c r="O217" s="46">
        <v>328492.56000000006</v>
      </c>
      <c r="P217" s="46">
        <v>7127457.4399999985</v>
      </c>
      <c r="Q217" s="46">
        <v>627496.31999999995</v>
      </c>
      <c r="R217" s="46">
        <v>5773.61</v>
      </c>
      <c r="S217" s="46">
        <v>491262.18999999994</v>
      </c>
      <c r="T217" s="46">
        <v>20867.920000000002</v>
      </c>
      <c r="U217" s="46">
        <v>123583.68000000001</v>
      </c>
      <c r="V217" s="46">
        <v>69114.990000000005</v>
      </c>
      <c r="W217" s="46">
        <v>90957.75</v>
      </c>
      <c r="X217" s="46">
        <v>182458.88</v>
      </c>
      <c r="Y217" s="46">
        <v>250114.95999999996</v>
      </c>
      <c r="Z217" s="135"/>
      <c r="AA217" s="46">
        <v>43470.030000000006</v>
      </c>
      <c r="AB217" s="46">
        <v>547308.96000000008</v>
      </c>
      <c r="AC217" s="46">
        <v>102450.34</v>
      </c>
      <c r="AD217" s="46">
        <v>40673.32</v>
      </c>
      <c r="AE217" s="46">
        <v>3089.8199999999997</v>
      </c>
      <c r="AF217" s="46">
        <v>-171058.2</v>
      </c>
      <c r="AG217" s="46">
        <v>141206.77000000002</v>
      </c>
      <c r="AH217" s="46">
        <v>54407.55</v>
      </c>
      <c r="AI217" s="46">
        <v>467744.8</v>
      </c>
      <c r="AJ217" s="46">
        <v>401071.18</v>
      </c>
      <c r="AK217" s="46">
        <v>478390.35</v>
      </c>
      <c r="AL217" s="46">
        <v>16377.4</v>
      </c>
      <c r="AM217" s="46">
        <v>136278</v>
      </c>
      <c r="AN217" s="46">
        <v>255588.44</v>
      </c>
      <c r="AO217" s="135"/>
      <c r="AP217" s="135"/>
      <c r="AQ217" s="46">
        <v>11085</v>
      </c>
      <c r="AR217" s="135"/>
      <c r="AS217" s="135"/>
      <c r="AT217" s="135"/>
      <c r="AU217" s="135"/>
    </row>
    <row r="218" spans="2:47" x14ac:dyDescent="0.25">
      <c r="B218" s="47" t="s">
        <v>352</v>
      </c>
      <c r="C218" s="47" t="s">
        <v>351</v>
      </c>
      <c r="D218" s="124">
        <v>7911255.6300000036</v>
      </c>
      <c r="E218" s="46">
        <v>9295.5</v>
      </c>
      <c r="F218" s="46">
        <v>280447.97000000003</v>
      </c>
      <c r="G218" s="46">
        <v>148023.84</v>
      </c>
      <c r="H218" s="46">
        <v>36390.839999999997</v>
      </c>
      <c r="I218" s="46">
        <v>2837.68</v>
      </c>
      <c r="J218" s="46">
        <v>37563.490000000005</v>
      </c>
      <c r="K218" s="46">
        <v>48326.33</v>
      </c>
      <c r="L218" s="46">
        <v>271496.04000000004</v>
      </c>
      <c r="M218" s="46">
        <v>157678.81</v>
      </c>
      <c r="N218" s="46">
        <v>142212.4</v>
      </c>
      <c r="O218" s="46">
        <v>234690.87</v>
      </c>
      <c r="P218" s="46">
        <v>4694544.1300000008</v>
      </c>
      <c r="Q218" s="46">
        <v>98876.01999999999</v>
      </c>
      <c r="R218" s="46">
        <v>200116.97</v>
      </c>
      <c r="S218" s="46">
        <v>105669.58</v>
      </c>
      <c r="T218" s="46">
        <v>114221.79999999999</v>
      </c>
      <c r="U218" s="46">
        <v>56071.28</v>
      </c>
      <c r="V218" s="46">
        <v>46638.38</v>
      </c>
      <c r="W218" s="46">
        <v>16199.460000000001</v>
      </c>
      <c r="X218" s="46">
        <v>69652.399999999994</v>
      </c>
      <c r="Y218" s="46">
        <v>111397.77</v>
      </c>
      <c r="Z218" s="135"/>
      <c r="AA218" s="46">
        <v>22034.080000000002</v>
      </c>
      <c r="AB218" s="46">
        <v>209848.79000000004</v>
      </c>
      <c r="AC218" s="46">
        <v>57198.39</v>
      </c>
      <c r="AD218" s="46">
        <v>17919.2</v>
      </c>
      <c r="AE218" s="135"/>
      <c r="AF218" s="46">
        <v>-25362.15</v>
      </c>
      <c r="AG218" s="135"/>
      <c r="AH218" s="46">
        <v>84224.209999999992</v>
      </c>
      <c r="AI218" s="46">
        <v>177423.85000000003</v>
      </c>
      <c r="AJ218" s="46">
        <v>207539.85</v>
      </c>
      <c r="AK218" s="46">
        <v>156088.20000000001</v>
      </c>
      <c r="AL218" s="46">
        <v>16116.8</v>
      </c>
      <c r="AM218" s="46">
        <v>72825.05</v>
      </c>
      <c r="AN218" s="46">
        <v>21156</v>
      </c>
      <c r="AO218" s="135"/>
      <c r="AP218" s="135"/>
      <c r="AQ218" s="46">
        <v>-4.5474735088646412E-13</v>
      </c>
      <c r="AR218" s="46">
        <v>-684.44</v>
      </c>
      <c r="AS218" s="46">
        <v>12576.24</v>
      </c>
      <c r="AT218" s="135"/>
      <c r="AU218" s="135"/>
    </row>
    <row r="219" spans="2:47" x14ac:dyDescent="0.25">
      <c r="B219" s="47" t="s">
        <v>350</v>
      </c>
      <c r="C219" s="47" t="s">
        <v>349</v>
      </c>
      <c r="D219" s="124">
        <v>131842073.95999993</v>
      </c>
      <c r="E219" s="46">
        <v>311891.68</v>
      </c>
      <c r="F219" s="46">
        <v>581629.30000000005</v>
      </c>
      <c r="G219" s="46">
        <v>1042232.2</v>
      </c>
      <c r="H219" s="46">
        <v>767217.2</v>
      </c>
      <c r="I219" s="46">
        <v>182572.07</v>
      </c>
      <c r="J219" s="46">
        <v>3102941.7</v>
      </c>
      <c r="K219" s="46">
        <v>1385571.25</v>
      </c>
      <c r="L219" s="46">
        <v>7849067.9900000002</v>
      </c>
      <c r="M219" s="46">
        <v>4464131.2300000014</v>
      </c>
      <c r="N219" s="46">
        <v>975011.04</v>
      </c>
      <c r="O219" s="46">
        <v>5155628.17</v>
      </c>
      <c r="P219" s="46">
        <v>79951573.659999996</v>
      </c>
      <c r="Q219" s="46">
        <v>883381.59000000008</v>
      </c>
      <c r="R219" s="135"/>
      <c r="S219" s="46">
        <v>2860661.71</v>
      </c>
      <c r="T219" s="46">
        <v>60625.14</v>
      </c>
      <c r="U219" s="46">
        <v>79536.69</v>
      </c>
      <c r="V219" s="46">
        <v>797213</v>
      </c>
      <c r="W219" s="46">
        <v>356651.25</v>
      </c>
      <c r="X219" s="46">
        <v>1932008.71</v>
      </c>
      <c r="Y219" s="46">
        <v>2140560.0700000003</v>
      </c>
      <c r="Z219" s="135"/>
      <c r="AA219" s="46">
        <v>599488.97</v>
      </c>
      <c r="AB219" s="46">
        <v>3786408.99</v>
      </c>
      <c r="AC219" s="46">
        <v>512112.9</v>
      </c>
      <c r="AD219" s="46">
        <v>131707.34</v>
      </c>
      <c r="AE219" s="135"/>
      <c r="AF219" s="46">
        <v>-269654.18</v>
      </c>
      <c r="AG219" s="46">
        <v>470095.43</v>
      </c>
      <c r="AH219" s="46">
        <v>188901.22999999998</v>
      </c>
      <c r="AI219" s="46">
        <v>3754809.6799999988</v>
      </c>
      <c r="AJ219" s="46">
        <v>2057054.99</v>
      </c>
      <c r="AK219" s="46">
        <v>2091224.4</v>
      </c>
      <c r="AL219" s="46">
        <v>639133.46</v>
      </c>
      <c r="AM219" s="46">
        <v>1029062.99</v>
      </c>
      <c r="AN219" s="46">
        <v>1806947.98</v>
      </c>
      <c r="AO219" s="135"/>
      <c r="AP219" s="46">
        <v>129186.85</v>
      </c>
      <c r="AQ219" s="135"/>
      <c r="AR219" s="46">
        <v>14576.55</v>
      </c>
      <c r="AS219" s="46">
        <v>160541.85</v>
      </c>
      <c r="AT219" s="46">
        <v>-175118.4</v>
      </c>
      <c r="AU219" s="46">
        <v>35487.279999999999</v>
      </c>
    </row>
    <row r="220" spans="2:47" x14ac:dyDescent="0.25">
      <c r="B220" s="47" t="s">
        <v>348</v>
      </c>
      <c r="C220" s="47" t="s">
        <v>347</v>
      </c>
      <c r="D220" s="124">
        <v>1721898.05</v>
      </c>
      <c r="E220" s="46">
        <v>9664.9</v>
      </c>
      <c r="F220" s="46">
        <v>16869.79</v>
      </c>
      <c r="G220" s="46">
        <v>152191.54</v>
      </c>
      <c r="H220" s="46">
        <v>14000</v>
      </c>
      <c r="I220" s="46">
        <v>48.77</v>
      </c>
      <c r="J220" s="46">
        <v>55999.850000000006</v>
      </c>
      <c r="K220" s="135"/>
      <c r="L220" s="46">
        <v>58651.61</v>
      </c>
      <c r="M220" s="46">
        <v>81204.89</v>
      </c>
      <c r="N220" s="135"/>
      <c r="O220" s="46">
        <v>6333.2199999999993</v>
      </c>
      <c r="P220" s="46">
        <v>709280.37</v>
      </c>
      <c r="Q220" s="135"/>
      <c r="R220" s="46">
        <v>105095.27</v>
      </c>
      <c r="S220" s="46">
        <v>24115.78</v>
      </c>
      <c r="T220" s="46">
        <v>33818</v>
      </c>
      <c r="U220" s="46">
        <v>24359.89</v>
      </c>
      <c r="V220" s="46">
        <v>9500.73</v>
      </c>
      <c r="W220" s="135"/>
      <c r="X220" s="46">
        <v>23114.83</v>
      </c>
      <c r="Y220" s="46">
        <v>85868.78</v>
      </c>
      <c r="Z220" s="135"/>
      <c r="AA220" s="46">
        <v>16349.630000000001</v>
      </c>
      <c r="AB220" s="46">
        <v>75438.069999999992</v>
      </c>
      <c r="AC220" s="46">
        <v>28218.53</v>
      </c>
      <c r="AD220" s="135"/>
      <c r="AE220" s="135"/>
      <c r="AF220" s="46">
        <v>-1009.75</v>
      </c>
      <c r="AG220" s="135"/>
      <c r="AH220" s="135"/>
      <c r="AI220" s="46">
        <v>75926.560000000012</v>
      </c>
      <c r="AJ220" s="46">
        <v>35174.9</v>
      </c>
      <c r="AK220" s="46">
        <v>47126.67</v>
      </c>
      <c r="AL220" s="135"/>
      <c r="AM220" s="46">
        <v>12230</v>
      </c>
      <c r="AN220" s="46">
        <v>14273.22</v>
      </c>
      <c r="AO220" s="135"/>
      <c r="AP220" s="135"/>
      <c r="AQ220" s="135"/>
      <c r="AR220" s="135"/>
      <c r="AS220" s="46">
        <v>8052</v>
      </c>
      <c r="AT220" s="135"/>
      <c r="AU220" s="135"/>
    </row>
    <row r="221" spans="2:47" x14ac:dyDescent="0.25">
      <c r="B221" s="47" t="s">
        <v>346</v>
      </c>
      <c r="C221" s="47" t="s">
        <v>345</v>
      </c>
      <c r="D221" s="124">
        <v>1141558.1600000004</v>
      </c>
      <c r="E221" s="46">
        <v>8646.98</v>
      </c>
      <c r="F221" s="46">
        <v>124456.81999999999</v>
      </c>
      <c r="G221" s="46">
        <v>32759.9</v>
      </c>
      <c r="H221" s="135"/>
      <c r="I221" s="46">
        <v>1575.8</v>
      </c>
      <c r="J221" s="135"/>
      <c r="K221" s="46">
        <v>1020.84</v>
      </c>
      <c r="L221" s="135"/>
      <c r="M221" s="135"/>
      <c r="N221" s="46">
        <v>89.16</v>
      </c>
      <c r="O221" s="46">
        <v>23520.41</v>
      </c>
      <c r="P221" s="46">
        <v>695292.42</v>
      </c>
      <c r="Q221" s="46">
        <v>415.33</v>
      </c>
      <c r="R221" s="46">
        <v>15078.44</v>
      </c>
      <c r="S221" s="46">
        <v>14202.07</v>
      </c>
      <c r="T221" s="46">
        <v>5116.75</v>
      </c>
      <c r="U221" s="46">
        <v>30349.550000000003</v>
      </c>
      <c r="V221" s="46">
        <v>8820.8100000000013</v>
      </c>
      <c r="W221" s="135"/>
      <c r="X221" s="46">
        <v>1178.8699999999999</v>
      </c>
      <c r="Y221" s="46">
        <v>414.26</v>
      </c>
      <c r="Z221" s="135"/>
      <c r="AA221" s="46">
        <v>18205.829999999998</v>
      </c>
      <c r="AB221" s="46">
        <v>42842.51</v>
      </c>
      <c r="AC221" s="46">
        <v>6838.12</v>
      </c>
      <c r="AD221" s="46">
        <v>9004</v>
      </c>
      <c r="AE221" s="135"/>
      <c r="AF221" s="46">
        <v>-2823.91</v>
      </c>
      <c r="AG221" s="135"/>
      <c r="AH221" s="46">
        <v>3375.14</v>
      </c>
      <c r="AI221" s="46">
        <v>29632.36</v>
      </c>
      <c r="AJ221" s="46">
        <v>22199.829999999998</v>
      </c>
      <c r="AK221" s="46">
        <v>26488.92</v>
      </c>
      <c r="AL221" s="46">
        <v>3035.88</v>
      </c>
      <c r="AM221" s="135"/>
      <c r="AN221" s="46">
        <v>14392.38</v>
      </c>
      <c r="AO221" s="135"/>
      <c r="AP221" s="135"/>
      <c r="AQ221" s="135"/>
      <c r="AR221" s="135"/>
      <c r="AS221" s="46">
        <v>5428.69</v>
      </c>
      <c r="AT221" s="135"/>
      <c r="AU221" s="135"/>
    </row>
    <row r="222" spans="2:47" x14ac:dyDescent="0.25">
      <c r="B222" s="47" t="s">
        <v>344</v>
      </c>
      <c r="C222" s="47" t="s">
        <v>343</v>
      </c>
      <c r="D222" s="124">
        <v>2396525.7900000005</v>
      </c>
      <c r="E222" s="46">
        <v>3555.73</v>
      </c>
      <c r="F222" s="46">
        <v>215886.94</v>
      </c>
      <c r="G222" s="46">
        <v>110094.83000000002</v>
      </c>
      <c r="H222" s="135"/>
      <c r="I222" s="135"/>
      <c r="J222" s="135"/>
      <c r="K222" s="46">
        <v>15740.51</v>
      </c>
      <c r="L222" s="46">
        <v>75553.719999999987</v>
      </c>
      <c r="M222" s="46">
        <v>127425.15</v>
      </c>
      <c r="N222" s="46">
        <v>783.82</v>
      </c>
      <c r="O222" s="46">
        <v>1642.98</v>
      </c>
      <c r="P222" s="46">
        <v>1215262.2799999998</v>
      </c>
      <c r="Q222" s="46">
        <v>454.33</v>
      </c>
      <c r="R222" s="46">
        <v>16320.27</v>
      </c>
      <c r="S222" s="46">
        <v>7562.21</v>
      </c>
      <c r="T222" s="46">
        <v>53358.37000000001</v>
      </c>
      <c r="U222" s="46">
        <v>16835.93</v>
      </c>
      <c r="V222" s="46">
        <v>17244.59</v>
      </c>
      <c r="W222" s="46">
        <v>25255.16</v>
      </c>
      <c r="X222" s="46">
        <v>42694.12</v>
      </c>
      <c r="Y222" s="46">
        <v>50014.33</v>
      </c>
      <c r="Z222" s="135"/>
      <c r="AA222" s="46">
        <v>29356.95</v>
      </c>
      <c r="AB222" s="46">
        <v>65524.960000000006</v>
      </c>
      <c r="AC222" s="46">
        <v>12707.02</v>
      </c>
      <c r="AD222" s="135"/>
      <c r="AE222" s="135"/>
      <c r="AF222" s="46">
        <v>-2163.4899999999998</v>
      </c>
      <c r="AG222" s="135"/>
      <c r="AH222" s="46">
        <v>8261.35</v>
      </c>
      <c r="AI222" s="46">
        <v>62134.55</v>
      </c>
      <c r="AJ222" s="46">
        <v>142411.12</v>
      </c>
      <c r="AK222" s="46">
        <v>26403.08</v>
      </c>
      <c r="AL222" s="46">
        <v>18345</v>
      </c>
      <c r="AM222" s="46">
        <v>10191</v>
      </c>
      <c r="AN222" s="46">
        <v>14556.5</v>
      </c>
      <c r="AO222" s="46">
        <v>712.4</v>
      </c>
      <c r="AP222" s="135"/>
      <c r="AQ222" s="135"/>
      <c r="AR222" s="135"/>
      <c r="AS222" s="46">
        <v>12400.08</v>
      </c>
      <c r="AT222" s="135"/>
      <c r="AU222" s="135"/>
    </row>
    <row r="223" spans="2:47" x14ac:dyDescent="0.25">
      <c r="B223" s="47" t="s">
        <v>342</v>
      </c>
      <c r="C223" s="47" t="s">
        <v>341</v>
      </c>
      <c r="D223" s="124">
        <v>15683437.810000001</v>
      </c>
      <c r="E223" s="46">
        <v>92001.76999999999</v>
      </c>
      <c r="F223" s="46">
        <v>239345.70999999996</v>
      </c>
      <c r="G223" s="46">
        <v>202497.55999999997</v>
      </c>
      <c r="H223" s="46">
        <v>73240.850000000006</v>
      </c>
      <c r="I223" s="46">
        <v>9434.73</v>
      </c>
      <c r="J223" s="46">
        <v>160108.01999999999</v>
      </c>
      <c r="K223" s="46">
        <v>-4650.1900000000005</v>
      </c>
      <c r="L223" s="46">
        <v>791625.24</v>
      </c>
      <c r="M223" s="46">
        <v>470282.63</v>
      </c>
      <c r="N223" s="46">
        <v>29093.3</v>
      </c>
      <c r="O223" s="46">
        <v>37089.15</v>
      </c>
      <c r="P223" s="46">
        <v>9033503.7800000012</v>
      </c>
      <c r="Q223" s="46">
        <v>571872.68000000017</v>
      </c>
      <c r="R223" s="135"/>
      <c r="S223" s="46">
        <v>131290.12</v>
      </c>
      <c r="T223" s="46">
        <v>180731.13000000003</v>
      </c>
      <c r="U223" s="46">
        <v>105309.20000000001</v>
      </c>
      <c r="V223" s="46">
        <v>74493.179999999993</v>
      </c>
      <c r="W223" s="46">
        <v>79113.47</v>
      </c>
      <c r="X223" s="46">
        <v>211983.01</v>
      </c>
      <c r="Y223" s="46">
        <v>268189.26</v>
      </c>
      <c r="Z223" s="46">
        <v>-1280.3</v>
      </c>
      <c r="AA223" s="46">
        <v>159300.96</v>
      </c>
      <c r="AB223" s="46">
        <v>589528.69999999995</v>
      </c>
      <c r="AC223" s="46">
        <v>167658.78</v>
      </c>
      <c r="AD223" s="46">
        <v>20847</v>
      </c>
      <c r="AE223" s="135"/>
      <c r="AF223" s="46">
        <v>-161753.9</v>
      </c>
      <c r="AG223" s="46">
        <v>45260.42</v>
      </c>
      <c r="AH223" s="46">
        <v>221909.73</v>
      </c>
      <c r="AI223" s="46">
        <v>659430.56000000006</v>
      </c>
      <c r="AJ223" s="46">
        <v>175268.39</v>
      </c>
      <c r="AK223" s="46">
        <v>507665.36</v>
      </c>
      <c r="AL223" s="46">
        <v>85207.7</v>
      </c>
      <c r="AM223" s="46">
        <v>136735</v>
      </c>
      <c r="AN223" s="46">
        <v>249657.87</v>
      </c>
      <c r="AO223" s="46">
        <v>1674.29</v>
      </c>
      <c r="AP223" s="46">
        <v>11529.36</v>
      </c>
      <c r="AQ223" s="46">
        <v>9110.7800000000025</v>
      </c>
      <c r="AR223" s="46">
        <v>20.46</v>
      </c>
      <c r="AS223" s="46">
        <v>36320</v>
      </c>
      <c r="AT223" s="46">
        <v>12792.05</v>
      </c>
      <c r="AU223" s="135"/>
    </row>
    <row r="224" spans="2:47" x14ac:dyDescent="0.25">
      <c r="B224" s="47" t="s">
        <v>340</v>
      </c>
      <c r="C224" s="47" t="s">
        <v>339</v>
      </c>
      <c r="D224" s="124">
        <v>379239523.27999985</v>
      </c>
      <c r="E224" s="46">
        <v>857062</v>
      </c>
      <c r="F224" s="46">
        <v>877192.79</v>
      </c>
      <c r="G224" s="46">
        <v>3510678.57</v>
      </c>
      <c r="H224" s="46">
        <v>3134220.01</v>
      </c>
      <c r="I224" s="46">
        <v>818535.08</v>
      </c>
      <c r="J224" s="46">
        <v>10749234.000000004</v>
      </c>
      <c r="K224" s="46">
        <v>3169198.7399999998</v>
      </c>
      <c r="L224" s="46">
        <v>22178291.939999994</v>
      </c>
      <c r="M224" s="46">
        <v>13341116.300000003</v>
      </c>
      <c r="N224" s="46">
        <v>6003073.3100000005</v>
      </c>
      <c r="O224" s="46">
        <v>20415289.970000003</v>
      </c>
      <c r="P224" s="46">
        <v>217220134.76000002</v>
      </c>
      <c r="Q224" s="46">
        <v>5029298.32</v>
      </c>
      <c r="R224" s="46">
        <v>593284.01</v>
      </c>
      <c r="S224" s="46">
        <v>6197885.1799999988</v>
      </c>
      <c r="T224" s="46">
        <v>1145456.3399999999</v>
      </c>
      <c r="U224" s="46">
        <v>4352255.1400000015</v>
      </c>
      <c r="V224" s="46">
        <v>2060175.2499999995</v>
      </c>
      <c r="W224" s="46">
        <v>758032.66999999993</v>
      </c>
      <c r="X224" s="46">
        <v>3940548.9</v>
      </c>
      <c r="Y224" s="46">
        <v>5239509.4400000004</v>
      </c>
      <c r="Z224" s="46">
        <v>-19337.62</v>
      </c>
      <c r="AA224" s="46">
        <v>884229.25999999989</v>
      </c>
      <c r="AB224" s="46">
        <v>14533574.469999999</v>
      </c>
      <c r="AC224" s="46">
        <v>62201.329999999994</v>
      </c>
      <c r="AD224" s="46">
        <v>50281</v>
      </c>
      <c r="AE224" s="135"/>
      <c r="AF224" s="46">
        <v>-817962.42</v>
      </c>
      <c r="AG224" s="46">
        <v>1497896.6199999999</v>
      </c>
      <c r="AH224" s="46">
        <v>1715590.46</v>
      </c>
      <c r="AI224" s="46">
        <v>8023562.9999999991</v>
      </c>
      <c r="AJ224" s="46">
        <v>4941592.9400000004</v>
      </c>
      <c r="AK224" s="46">
        <v>5221035.05</v>
      </c>
      <c r="AL224" s="46">
        <v>763651.08</v>
      </c>
      <c r="AM224" s="46">
        <v>2918899</v>
      </c>
      <c r="AN224" s="46">
        <v>6214716.6199999992</v>
      </c>
      <c r="AO224" s="46">
        <v>6717.92</v>
      </c>
      <c r="AP224" s="46">
        <v>233896.7</v>
      </c>
      <c r="AQ224" s="46">
        <v>366787.29999999993</v>
      </c>
      <c r="AR224" s="46">
        <v>28251.41</v>
      </c>
      <c r="AS224" s="46">
        <v>817001.36</v>
      </c>
      <c r="AT224" s="46">
        <v>137408.1100000001</v>
      </c>
      <c r="AU224" s="46">
        <v>69056.97</v>
      </c>
    </row>
    <row r="225" spans="2:47" x14ac:dyDescent="0.25">
      <c r="B225" s="47" t="s">
        <v>338</v>
      </c>
      <c r="C225" s="47" t="s">
        <v>337</v>
      </c>
      <c r="D225" s="124">
        <v>162789103.88000003</v>
      </c>
      <c r="E225" s="46">
        <v>172812.06</v>
      </c>
      <c r="F225" s="46">
        <v>651017.18999999994</v>
      </c>
      <c r="G225" s="46">
        <v>1468899.9300000002</v>
      </c>
      <c r="H225" s="46">
        <v>905869.41</v>
      </c>
      <c r="I225" s="46">
        <v>444535.37</v>
      </c>
      <c r="J225" s="46">
        <v>2808738.38</v>
      </c>
      <c r="K225" s="46">
        <v>1036319.32</v>
      </c>
      <c r="L225" s="46">
        <v>8029424.1600000001</v>
      </c>
      <c r="M225" s="46">
        <v>4183863.13</v>
      </c>
      <c r="N225" s="46">
        <v>762415.28</v>
      </c>
      <c r="O225" s="46">
        <v>9211640.5500000007</v>
      </c>
      <c r="P225" s="46">
        <v>96813301.260000035</v>
      </c>
      <c r="Q225" s="46">
        <v>2137073.5299999998</v>
      </c>
      <c r="R225" s="46">
        <v>44205.1</v>
      </c>
      <c r="S225" s="46">
        <v>1647338.3999999994</v>
      </c>
      <c r="T225" s="46">
        <v>743095.15</v>
      </c>
      <c r="U225" s="46">
        <v>2344845.11</v>
      </c>
      <c r="V225" s="46">
        <v>1124211.0499999998</v>
      </c>
      <c r="W225" s="46">
        <v>346245.94</v>
      </c>
      <c r="X225" s="46">
        <v>1844435.91</v>
      </c>
      <c r="Y225" s="46">
        <v>2676970.7200000002</v>
      </c>
      <c r="Z225" s="46">
        <v>-13697.75</v>
      </c>
      <c r="AA225" s="46">
        <v>1037569.28</v>
      </c>
      <c r="AB225" s="46">
        <v>5969873.6500000004</v>
      </c>
      <c r="AC225" s="46">
        <v>895096.54</v>
      </c>
      <c r="AD225" s="46">
        <v>209094.86</v>
      </c>
      <c r="AE225" s="135"/>
      <c r="AF225" s="46">
        <v>-217801.78</v>
      </c>
      <c r="AG225" s="46">
        <v>666017.34</v>
      </c>
      <c r="AH225" s="46">
        <v>913045.65000000014</v>
      </c>
      <c r="AI225" s="46">
        <v>4558229.3899999997</v>
      </c>
      <c r="AJ225" s="46">
        <v>1716657.75</v>
      </c>
      <c r="AK225" s="46">
        <v>2520200.62</v>
      </c>
      <c r="AL225" s="46">
        <v>129954.03</v>
      </c>
      <c r="AM225" s="46">
        <v>1415337.14</v>
      </c>
      <c r="AN225" s="46">
        <v>2630157.15</v>
      </c>
      <c r="AO225" s="46">
        <v>48965.46</v>
      </c>
      <c r="AP225" s="46">
        <v>110523.38</v>
      </c>
      <c r="AQ225" s="46">
        <v>76899.12</v>
      </c>
      <c r="AR225" s="46">
        <v>16027.84</v>
      </c>
      <c r="AS225" s="46">
        <v>323206.51</v>
      </c>
      <c r="AT225" s="46">
        <v>262739.33</v>
      </c>
      <c r="AU225" s="46">
        <v>123751.42000000001</v>
      </c>
    </row>
    <row r="226" spans="2:47" x14ac:dyDescent="0.25">
      <c r="B226" s="47" t="s">
        <v>336</v>
      </c>
      <c r="C226" s="47" t="s">
        <v>335</v>
      </c>
      <c r="D226" s="124">
        <v>307973754.42000014</v>
      </c>
      <c r="E226" s="46">
        <v>328624.96999999997</v>
      </c>
      <c r="F226" s="46">
        <v>771320.82</v>
      </c>
      <c r="G226" s="46">
        <v>2470910.6399999997</v>
      </c>
      <c r="H226" s="46">
        <v>1913602.4</v>
      </c>
      <c r="I226" s="46">
        <v>557248.35000000009</v>
      </c>
      <c r="J226" s="46">
        <v>7405505.4400000004</v>
      </c>
      <c r="K226" s="46">
        <v>3572208.0700000008</v>
      </c>
      <c r="L226" s="46">
        <v>15557342.059999999</v>
      </c>
      <c r="M226" s="46">
        <v>8480705.7599999998</v>
      </c>
      <c r="N226" s="46">
        <v>2013536.78</v>
      </c>
      <c r="O226" s="46">
        <v>17374002.179999996</v>
      </c>
      <c r="P226" s="46">
        <v>191178605.66999984</v>
      </c>
      <c r="Q226" s="46">
        <v>2933114.7299999995</v>
      </c>
      <c r="R226" s="46">
        <v>298238.40000000002</v>
      </c>
      <c r="S226" s="46">
        <v>3281693.73</v>
      </c>
      <c r="T226" s="46">
        <v>262432.51</v>
      </c>
      <c r="U226" s="46">
        <v>69424.11</v>
      </c>
      <c r="V226" s="46">
        <v>2156591.41</v>
      </c>
      <c r="W226" s="46">
        <v>429692.93000000005</v>
      </c>
      <c r="X226" s="46">
        <v>3271332.25</v>
      </c>
      <c r="Y226" s="46">
        <v>4369832.4399999995</v>
      </c>
      <c r="Z226" s="46">
        <v>-3880</v>
      </c>
      <c r="AA226" s="46">
        <v>1086696.78</v>
      </c>
      <c r="AB226" s="46">
        <v>8715870.0099999998</v>
      </c>
      <c r="AC226" s="46">
        <v>1172552.8500000001</v>
      </c>
      <c r="AD226" s="46">
        <v>211093.51</v>
      </c>
      <c r="AE226" s="135"/>
      <c r="AF226" s="46">
        <v>-501265.64</v>
      </c>
      <c r="AG226" s="46">
        <v>1660164.57</v>
      </c>
      <c r="AH226" s="46">
        <v>1306426.4200000002</v>
      </c>
      <c r="AI226" s="46">
        <v>8405763.2100000028</v>
      </c>
      <c r="AJ226" s="46">
        <v>3328580.67</v>
      </c>
      <c r="AK226" s="46">
        <v>4260313.8999999994</v>
      </c>
      <c r="AL226" s="46">
        <v>270892.78999999998</v>
      </c>
      <c r="AM226" s="46">
        <v>2329434.2899999996</v>
      </c>
      <c r="AN226" s="46">
        <v>6075819.5800000001</v>
      </c>
      <c r="AO226" s="46">
        <v>530914.67999999993</v>
      </c>
      <c r="AP226" s="135"/>
      <c r="AQ226" s="46">
        <v>163932.94</v>
      </c>
      <c r="AR226" s="46">
        <v>7906.43</v>
      </c>
      <c r="AS226" s="46">
        <v>139351.97</v>
      </c>
      <c r="AT226" s="46">
        <v>91137.700000000012</v>
      </c>
      <c r="AU226" s="46">
        <v>26082.11</v>
      </c>
    </row>
    <row r="227" spans="2:47" x14ac:dyDescent="0.25">
      <c r="B227" s="47" t="s">
        <v>334</v>
      </c>
      <c r="C227" s="47" t="s">
        <v>333</v>
      </c>
      <c r="D227" s="124">
        <v>390418752.27000022</v>
      </c>
      <c r="E227" s="46">
        <v>360833.85</v>
      </c>
      <c r="F227" s="46">
        <v>581190.43000000005</v>
      </c>
      <c r="G227" s="46">
        <v>3444597.0100000002</v>
      </c>
      <c r="H227" s="46">
        <v>2269786.0099999998</v>
      </c>
      <c r="I227" s="46">
        <v>1309276.7600000002</v>
      </c>
      <c r="J227" s="46">
        <v>9043090.4499999993</v>
      </c>
      <c r="K227" s="46">
        <v>2334289.4000000004</v>
      </c>
      <c r="L227" s="46">
        <v>18394948.539999999</v>
      </c>
      <c r="M227" s="46">
        <v>14025648.659999998</v>
      </c>
      <c r="N227" s="46">
        <v>4975664.6499999985</v>
      </c>
      <c r="O227" s="46">
        <v>19988769.329999991</v>
      </c>
      <c r="P227" s="46">
        <v>231070083.79999998</v>
      </c>
      <c r="Q227" s="46">
        <v>4530122.97</v>
      </c>
      <c r="R227" s="46">
        <v>465.9</v>
      </c>
      <c r="S227" s="46">
        <v>7885929.6399999997</v>
      </c>
      <c r="T227" s="46">
        <v>2378623.11</v>
      </c>
      <c r="U227" s="46">
        <v>2453070.4499999997</v>
      </c>
      <c r="V227" s="46">
        <v>2659200.0099999998</v>
      </c>
      <c r="W227" s="46">
        <v>759353.18</v>
      </c>
      <c r="X227" s="46">
        <v>2802355.1</v>
      </c>
      <c r="Y227" s="46">
        <v>4370198.21</v>
      </c>
      <c r="Z227" s="46">
        <v>-13071.2</v>
      </c>
      <c r="AA227" s="46">
        <v>1870945.64</v>
      </c>
      <c r="AB227" s="46">
        <v>11736720.140000001</v>
      </c>
      <c r="AC227" s="46">
        <v>2588903.66</v>
      </c>
      <c r="AD227" s="46">
        <v>365871</v>
      </c>
      <c r="AE227" s="135"/>
      <c r="AF227" s="46">
        <v>-742621.07</v>
      </c>
      <c r="AG227" s="46">
        <v>1285329.6499999999</v>
      </c>
      <c r="AH227" s="46">
        <v>1732023.01</v>
      </c>
      <c r="AI227" s="46">
        <v>10716085.93</v>
      </c>
      <c r="AJ227" s="46">
        <v>4175048.9200000009</v>
      </c>
      <c r="AK227" s="46">
        <v>6421608.0999999996</v>
      </c>
      <c r="AL227" s="46">
        <v>488225.61</v>
      </c>
      <c r="AM227" s="46">
        <v>3094266</v>
      </c>
      <c r="AN227" s="46">
        <v>8752516.620000001</v>
      </c>
      <c r="AO227" s="46">
        <v>-28524.299999999988</v>
      </c>
      <c r="AP227" s="46">
        <v>515273.92000000004</v>
      </c>
      <c r="AQ227" s="46">
        <v>31916.309999999998</v>
      </c>
      <c r="AR227" s="46">
        <v>164904.20000000001</v>
      </c>
      <c r="AS227" s="46">
        <v>1030871.4</v>
      </c>
      <c r="AT227" s="135"/>
      <c r="AU227" s="46">
        <v>594961.27</v>
      </c>
    </row>
    <row r="228" spans="2:47" x14ac:dyDescent="0.25">
      <c r="B228" s="47" t="s">
        <v>332</v>
      </c>
      <c r="C228" s="47" t="s">
        <v>331</v>
      </c>
      <c r="D228" s="124">
        <v>94650685.819999948</v>
      </c>
      <c r="E228" s="46">
        <v>255300.66000000003</v>
      </c>
      <c r="F228" s="46">
        <v>532146.04999999993</v>
      </c>
      <c r="G228" s="46">
        <v>947748.78</v>
      </c>
      <c r="H228" s="46">
        <v>809851.05</v>
      </c>
      <c r="I228" s="46">
        <v>295352.76</v>
      </c>
      <c r="J228" s="46">
        <v>2784395.35</v>
      </c>
      <c r="K228" s="46">
        <v>560267.69999999995</v>
      </c>
      <c r="L228" s="46">
        <v>6548792.0899999999</v>
      </c>
      <c r="M228" s="46">
        <v>2253006.7000000002</v>
      </c>
      <c r="N228" s="46">
        <v>321095.52</v>
      </c>
      <c r="O228" s="46">
        <v>4493643.0200000005</v>
      </c>
      <c r="P228" s="46">
        <v>57431802.920000002</v>
      </c>
      <c r="Q228" s="46">
        <v>947314.89</v>
      </c>
      <c r="R228" s="46">
        <v>104248</v>
      </c>
      <c r="S228" s="46">
        <v>212803.46999999997</v>
      </c>
      <c r="T228" s="46">
        <v>363360.95999999996</v>
      </c>
      <c r="U228" s="46">
        <v>664908.74</v>
      </c>
      <c r="V228" s="46">
        <v>648338.15</v>
      </c>
      <c r="W228" s="46">
        <v>331408.98</v>
      </c>
      <c r="X228" s="46">
        <v>981889.82</v>
      </c>
      <c r="Y228" s="46">
        <v>1326118.42</v>
      </c>
      <c r="Z228" s="46">
        <v>-3316.33</v>
      </c>
      <c r="AA228" s="46">
        <v>384681.26</v>
      </c>
      <c r="AB228" s="46">
        <v>3360112.1599999997</v>
      </c>
      <c r="AC228" s="46">
        <v>478243.41000000003</v>
      </c>
      <c r="AD228" s="46">
        <v>129096</v>
      </c>
      <c r="AE228" s="135"/>
      <c r="AF228" s="46">
        <v>-170224.09</v>
      </c>
      <c r="AG228" s="46">
        <v>420422.36</v>
      </c>
      <c r="AH228" s="46">
        <v>669476.3600000001</v>
      </c>
      <c r="AI228" s="46">
        <v>2464621.4700000007</v>
      </c>
      <c r="AJ228" s="46">
        <v>1209682.24</v>
      </c>
      <c r="AK228" s="46">
        <v>1063171.3699999999</v>
      </c>
      <c r="AL228" s="46">
        <v>72146</v>
      </c>
      <c r="AM228" s="46">
        <v>827041</v>
      </c>
      <c r="AN228" s="46">
        <v>527905.59000000008</v>
      </c>
      <c r="AO228" s="135"/>
      <c r="AP228" s="135"/>
      <c r="AQ228" s="46">
        <v>-8127.7900000000009</v>
      </c>
      <c r="AR228" s="46">
        <v>1374.23</v>
      </c>
      <c r="AS228" s="46">
        <v>275115</v>
      </c>
      <c r="AT228" s="46">
        <v>102350.7</v>
      </c>
      <c r="AU228" s="46">
        <v>33120.85</v>
      </c>
    </row>
    <row r="229" spans="2:47" x14ac:dyDescent="0.25">
      <c r="B229" s="47" t="s">
        <v>330</v>
      </c>
      <c r="C229" s="47" t="s">
        <v>329</v>
      </c>
      <c r="D229" s="124">
        <v>192776276.27999997</v>
      </c>
      <c r="E229" s="46">
        <v>413399.13</v>
      </c>
      <c r="F229" s="46">
        <v>646382.06999999995</v>
      </c>
      <c r="G229" s="46">
        <v>1900843.49</v>
      </c>
      <c r="H229" s="46">
        <v>1623615.8399999999</v>
      </c>
      <c r="I229" s="46">
        <v>465701.52</v>
      </c>
      <c r="J229" s="46">
        <v>7119863.8500000034</v>
      </c>
      <c r="K229" s="46">
        <v>1942557.86</v>
      </c>
      <c r="L229" s="46">
        <v>10606026.84</v>
      </c>
      <c r="M229" s="46">
        <v>9025792.3400000036</v>
      </c>
      <c r="N229" s="46">
        <v>1890085.0599999998</v>
      </c>
      <c r="O229" s="46">
        <v>9575824.6000000015</v>
      </c>
      <c r="P229" s="46">
        <v>108757264.75000003</v>
      </c>
      <c r="Q229" s="46">
        <v>2523992.5900000003</v>
      </c>
      <c r="R229" s="46">
        <v>182.51</v>
      </c>
      <c r="S229" s="46">
        <v>2191623.27</v>
      </c>
      <c r="T229" s="46">
        <v>508765.5199999999</v>
      </c>
      <c r="U229" s="46">
        <v>525612.25999999989</v>
      </c>
      <c r="V229" s="46">
        <v>1226907.4100000001</v>
      </c>
      <c r="W229" s="46">
        <v>92435.7</v>
      </c>
      <c r="X229" s="46">
        <v>2643960.77</v>
      </c>
      <c r="Y229" s="46">
        <v>3143632.53</v>
      </c>
      <c r="Z229" s="46">
        <v>-22848.71</v>
      </c>
      <c r="AA229" s="46">
        <v>1048666.48</v>
      </c>
      <c r="AB229" s="46">
        <v>6547878.379999999</v>
      </c>
      <c r="AC229" s="46">
        <v>1004432.6299999999</v>
      </c>
      <c r="AD229" s="46">
        <v>63570.04</v>
      </c>
      <c r="AE229" s="135"/>
      <c r="AF229" s="46">
        <v>-530333.38</v>
      </c>
      <c r="AG229" s="46">
        <v>435661.54</v>
      </c>
      <c r="AH229" s="46">
        <v>501687.13999999996</v>
      </c>
      <c r="AI229" s="46">
        <v>5444267.0700000003</v>
      </c>
      <c r="AJ229" s="46">
        <v>2431202.73</v>
      </c>
      <c r="AK229" s="46">
        <v>2479521.92</v>
      </c>
      <c r="AL229" s="46">
        <v>1081659.7</v>
      </c>
      <c r="AM229" s="46">
        <v>1557249.97</v>
      </c>
      <c r="AN229" s="46">
        <v>2308480.42</v>
      </c>
      <c r="AO229" s="46">
        <v>332405.55</v>
      </c>
      <c r="AP229" s="46">
        <v>429567.14</v>
      </c>
      <c r="AQ229" s="46">
        <v>238297.98</v>
      </c>
      <c r="AR229" s="46">
        <v>33409.29</v>
      </c>
      <c r="AS229" s="46">
        <v>307477.43</v>
      </c>
      <c r="AT229" s="135"/>
      <c r="AU229" s="46">
        <v>259553.05</v>
      </c>
    </row>
    <row r="230" spans="2:47" x14ac:dyDescent="0.25">
      <c r="B230" s="47" t="s">
        <v>328</v>
      </c>
      <c r="C230" s="47" t="s">
        <v>327</v>
      </c>
      <c r="D230" s="124">
        <v>1173066.5700000003</v>
      </c>
      <c r="E230" s="46">
        <v>2923.97</v>
      </c>
      <c r="F230" s="46">
        <v>105891.94</v>
      </c>
      <c r="G230" s="46">
        <v>163492.70000000001</v>
      </c>
      <c r="H230" s="135"/>
      <c r="I230" s="135"/>
      <c r="J230" s="135"/>
      <c r="K230" s="46">
        <v>3575.9100000000003</v>
      </c>
      <c r="L230" s="46">
        <v>104208.20999999999</v>
      </c>
      <c r="M230" s="135"/>
      <c r="N230" s="135"/>
      <c r="O230" s="46">
        <v>101012.39</v>
      </c>
      <c r="P230" s="46">
        <v>395732.32999999996</v>
      </c>
      <c r="Q230" s="46">
        <v>3973.1800000000003</v>
      </c>
      <c r="R230" s="46">
        <v>74492.510000000009</v>
      </c>
      <c r="S230" s="46">
        <v>97</v>
      </c>
      <c r="T230" s="135"/>
      <c r="U230" s="46">
        <v>673.26</v>
      </c>
      <c r="V230" s="46">
        <v>5499.09</v>
      </c>
      <c r="W230" s="135"/>
      <c r="X230" s="46">
        <v>11860.18</v>
      </c>
      <c r="Y230" s="46">
        <v>2629.2300000000005</v>
      </c>
      <c r="Z230" s="135"/>
      <c r="AA230" s="46">
        <v>16032.54</v>
      </c>
      <c r="AB230" s="46">
        <v>75113.56</v>
      </c>
      <c r="AC230" s="46">
        <v>27193.56</v>
      </c>
      <c r="AD230" s="46">
        <v>10382</v>
      </c>
      <c r="AE230" s="135"/>
      <c r="AF230" s="46">
        <v>-2226.84</v>
      </c>
      <c r="AG230" s="135"/>
      <c r="AH230" s="46">
        <v>209.68</v>
      </c>
      <c r="AI230" s="46">
        <v>13899.34</v>
      </c>
      <c r="AJ230" s="46">
        <v>11656.66</v>
      </c>
      <c r="AK230" s="46">
        <v>32602.1</v>
      </c>
      <c r="AL230" s="46">
        <v>2032.93</v>
      </c>
      <c r="AM230" s="46">
        <v>5144</v>
      </c>
      <c r="AN230" s="46">
        <v>4965.1400000000003</v>
      </c>
      <c r="AO230" s="135"/>
      <c r="AP230" s="135"/>
      <c r="AQ230" s="135"/>
      <c r="AR230" s="135"/>
      <c r="AS230" s="135"/>
      <c r="AT230" s="135"/>
      <c r="AU230" s="135"/>
    </row>
    <row r="231" spans="2:47" x14ac:dyDescent="0.25">
      <c r="B231" s="47" t="s">
        <v>326</v>
      </c>
      <c r="C231" s="47" t="s">
        <v>325</v>
      </c>
      <c r="D231" s="124">
        <v>99448970.519999951</v>
      </c>
      <c r="E231" s="46">
        <v>1245740.0200000003</v>
      </c>
      <c r="F231" s="46">
        <v>549903.1</v>
      </c>
      <c r="G231" s="46">
        <v>1267988.3500000001</v>
      </c>
      <c r="H231" s="46">
        <v>1068384.52</v>
      </c>
      <c r="I231" s="46">
        <v>591299.77</v>
      </c>
      <c r="J231" s="46">
        <v>2101538.17</v>
      </c>
      <c r="K231" s="46">
        <v>1072430.0199999998</v>
      </c>
      <c r="L231" s="46">
        <v>5899401.0300000012</v>
      </c>
      <c r="M231" s="46">
        <v>2700889.7700000005</v>
      </c>
      <c r="N231" s="46">
        <v>1057661.6299999999</v>
      </c>
      <c r="O231" s="46">
        <v>4564732.5200000005</v>
      </c>
      <c r="P231" s="46">
        <v>55908562.620000005</v>
      </c>
      <c r="Q231" s="46">
        <v>1338599.3999999999</v>
      </c>
      <c r="R231" s="46">
        <v>211849.5</v>
      </c>
      <c r="S231" s="46">
        <v>1498015.73</v>
      </c>
      <c r="T231" s="46">
        <v>224074.73</v>
      </c>
      <c r="U231" s="46">
        <v>309503.58999999991</v>
      </c>
      <c r="V231" s="46">
        <v>615778.58000000007</v>
      </c>
      <c r="W231" s="46">
        <v>26323.649999999998</v>
      </c>
      <c r="X231" s="46">
        <v>135811.31</v>
      </c>
      <c r="Y231" s="46">
        <v>1618694.45</v>
      </c>
      <c r="Z231" s="135"/>
      <c r="AA231" s="46">
        <v>632353.19999999995</v>
      </c>
      <c r="AB231" s="46">
        <v>3530941.06</v>
      </c>
      <c r="AC231" s="46">
        <v>490192.31999999995</v>
      </c>
      <c r="AD231" s="46">
        <v>208600</v>
      </c>
      <c r="AE231" s="135"/>
      <c r="AF231" s="46">
        <v>-187865.64</v>
      </c>
      <c r="AG231" s="46">
        <v>511178.51</v>
      </c>
      <c r="AH231" s="46">
        <v>520789.68999999994</v>
      </c>
      <c r="AI231" s="46">
        <v>3142715.4499999997</v>
      </c>
      <c r="AJ231" s="46">
        <v>1272548.1599999999</v>
      </c>
      <c r="AK231" s="46">
        <v>1907265.7100000002</v>
      </c>
      <c r="AL231" s="46">
        <v>6311.91</v>
      </c>
      <c r="AM231" s="46">
        <v>947713.78</v>
      </c>
      <c r="AN231" s="46">
        <v>1551525.53</v>
      </c>
      <c r="AO231" s="135"/>
      <c r="AP231" s="135"/>
      <c r="AQ231" s="46">
        <v>24094.559999999998</v>
      </c>
      <c r="AR231" s="46">
        <v>14018.55</v>
      </c>
      <c r="AS231" s="46">
        <v>846837.11</v>
      </c>
      <c r="AT231" s="46">
        <v>22568.16</v>
      </c>
      <c r="AU231" s="135"/>
    </row>
    <row r="232" spans="2:47" x14ac:dyDescent="0.25">
      <c r="B232" s="47" t="s">
        <v>324</v>
      </c>
      <c r="C232" s="47" t="s">
        <v>323</v>
      </c>
      <c r="D232" s="124">
        <v>166456276.96000016</v>
      </c>
      <c r="E232" s="46">
        <v>358931.26</v>
      </c>
      <c r="F232" s="46">
        <v>742194.63000000012</v>
      </c>
      <c r="G232" s="46">
        <v>2216642.7999999998</v>
      </c>
      <c r="H232" s="46">
        <v>1752947.4</v>
      </c>
      <c r="I232" s="46">
        <v>454431.13999999996</v>
      </c>
      <c r="J232" s="46">
        <v>4770757.4900000012</v>
      </c>
      <c r="K232" s="46">
        <v>1884530.81</v>
      </c>
      <c r="L232" s="46">
        <v>9973874.8499999978</v>
      </c>
      <c r="M232" s="46">
        <v>4780448.419999999</v>
      </c>
      <c r="N232" s="46">
        <v>715355.85</v>
      </c>
      <c r="O232" s="46">
        <v>8367086.1799999988</v>
      </c>
      <c r="P232" s="46">
        <v>92990904.519999981</v>
      </c>
      <c r="Q232" s="46">
        <v>2186903.2599999998</v>
      </c>
      <c r="R232" s="46">
        <v>378866</v>
      </c>
      <c r="S232" s="46">
        <v>1047460.08</v>
      </c>
      <c r="T232" s="46">
        <v>2116561.25</v>
      </c>
      <c r="U232" s="46">
        <v>640952.02</v>
      </c>
      <c r="V232" s="46">
        <v>1090080.2799999998</v>
      </c>
      <c r="W232" s="46">
        <v>23051.550000000003</v>
      </c>
      <c r="X232" s="46">
        <v>-4530.96</v>
      </c>
      <c r="Y232" s="46">
        <v>2476186.39</v>
      </c>
      <c r="Z232" s="46">
        <v>-68.430000000000007</v>
      </c>
      <c r="AA232" s="46">
        <v>1003224.84</v>
      </c>
      <c r="AB232" s="46">
        <v>4218255.1499999994</v>
      </c>
      <c r="AC232" s="46">
        <v>701119.86</v>
      </c>
      <c r="AD232" s="46">
        <v>200479.73</v>
      </c>
      <c r="AE232" s="135"/>
      <c r="AF232" s="46">
        <v>-88240.94</v>
      </c>
      <c r="AG232" s="46">
        <v>934159.83</v>
      </c>
      <c r="AH232" s="46">
        <v>650649.98999999987</v>
      </c>
      <c r="AI232" s="46">
        <v>4935692.3</v>
      </c>
      <c r="AJ232" s="46">
        <v>2495328.7999999998</v>
      </c>
      <c r="AK232" s="46">
        <v>2720457.96</v>
      </c>
      <c r="AL232" s="46">
        <v>349376.15</v>
      </c>
      <c r="AM232" s="46">
        <v>1604309.78</v>
      </c>
      <c r="AN232" s="46">
        <v>3376770.3900000006</v>
      </c>
      <c r="AO232" s="135"/>
      <c r="AP232" s="46">
        <v>90246.99</v>
      </c>
      <c r="AQ232" s="46">
        <v>14235.14</v>
      </c>
      <c r="AR232" s="46">
        <v>102751.27</v>
      </c>
      <c r="AS232" s="46">
        <v>1452201.64</v>
      </c>
      <c r="AT232" s="46">
        <v>416128.47</v>
      </c>
      <c r="AU232" s="46">
        <v>2315562.8200000003</v>
      </c>
    </row>
    <row r="233" spans="2:47" x14ac:dyDescent="0.25">
      <c r="B233" s="47" t="s">
        <v>322</v>
      </c>
      <c r="C233" s="47" t="s">
        <v>321</v>
      </c>
      <c r="D233" s="124">
        <v>45011554.309999973</v>
      </c>
      <c r="E233" s="46">
        <v>206502.71</v>
      </c>
      <c r="F233" s="46">
        <v>642958.66</v>
      </c>
      <c r="G233" s="46">
        <v>687923.73</v>
      </c>
      <c r="H233" s="46">
        <v>395300.11</v>
      </c>
      <c r="I233" s="46">
        <v>306919.02</v>
      </c>
      <c r="J233" s="46">
        <v>2019416.48</v>
      </c>
      <c r="K233" s="46">
        <v>291754.84999999998</v>
      </c>
      <c r="L233" s="46">
        <v>2450427.7699999996</v>
      </c>
      <c r="M233" s="46">
        <v>1162943.5500000003</v>
      </c>
      <c r="N233" s="46">
        <v>223621.90000000002</v>
      </c>
      <c r="O233" s="46">
        <v>1359630.56</v>
      </c>
      <c r="P233" s="46">
        <v>24310743.390000008</v>
      </c>
      <c r="Q233" s="46">
        <v>900881.85000000009</v>
      </c>
      <c r="R233" s="135"/>
      <c r="S233" s="46">
        <v>1443308.59</v>
      </c>
      <c r="T233" s="46">
        <v>338.7</v>
      </c>
      <c r="U233" s="46">
        <v>349489.17999999993</v>
      </c>
      <c r="V233" s="46">
        <v>378186.56</v>
      </c>
      <c r="W233" s="46">
        <v>425948.32999999996</v>
      </c>
      <c r="X233" s="46">
        <v>120481.63</v>
      </c>
      <c r="Y233" s="46">
        <v>664541.84000000008</v>
      </c>
      <c r="Z233" s="135"/>
      <c r="AA233" s="46">
        <v>384179.98</v>
      </c>
      <c r="AB233" s="46">
        <v>1586254.9500000002</v>
      </c>
      <c r="AC233" s="46">
        <v>387466.19</v>
      </c>
      <c r="AD233" s="46">
        <v>67438.61</v>
      </c>
      <c r="AE233" s="135"/>
      <c r="AF233" s="46">
        <v>-131126.29999999999</v>
      </c>
      <c r="AG233" s="46">
        <v>203265.93</v>
      </c>
      <c r="AH233" s="46">
        <v>254723.59999999998</v>
      </c>
      <c r="AI233" s="46">
        <v>1435617.26</v>
      </c>
      <c r="AJ233" s="46">
        <v>790979.75000000012</v>
      </c>
      <c r="AK233" s="46">
        <v>663094.66</v>
      </c>
      <c r="AL233" s="46">
        <v>38436.54</v>
      </c>
      <c r="AM233" s="46">
        <v>422270.46</v>
      </c>
      <c r="AN233" s="46">
        <v>479011.94999999995</v>
      </c>
      <c r="AO233" s="135"/>
      <c r="AP233" s="135"/>
      <c r="AQ233" s="46">
        <v>88621.32</v>
      </c>
      <c r="AR233" s="135"/>
      <c r="AS233" s="135"/>
      <c r="AT233" s="135"/>
      <c r="AU233" s="135"/>
    </row>
    <row r="234" spans="2:47" x14ac:dyDescent="0.25">
      <c r="B234" s="47" t="s">
        <v>320</v>
      </c>
      <c r="C234" s="47" t="s">
        <v>319</v>
      </c>
      <c r="D234" s="124">
        <v>37115759.540000014</v>
      </c>
      <c r="E234" s="46">
        <v>138809.65</v>
      </c>
      <c r="F234" s="46">
        <v>474678.67</v>
      </c>
      <c r="G234" s="46">
        <v>720368.65</v>
      </c>
      <c r="H234" s="46">
        <v>176586.66</v>
      </c>
      <c r="I234" s="46">
        <v>15074.84</v>
      </c>
      <c r="J234" s="46">
        <v>822954.52</v>
      </c>
      <c r="K234" s="46">
        <v>86797.74</v>
      </c>
      <c r="L234" s="46">
        <v>2162982.08</v>
      </c>
      <c r="M234" s="46">
        <v>807394.23</v>
      </c>
      <c r="N234" s="46">
        <v>143877.57999999999</v>
      </c>
      <c r="O234" s="46">
        <v>685644.27</v>
      </c>
      <c r="P234" s="46">
        <v>22457020.719999999</v>
      </c>
      <c r="Q234" s="46">
        <v>674339.44000000006</v>
      </c>
      <c r="R234" s="46">
        <v>388059.58</v>
      </c>
      <c r="S234" s="46">
        <v>285914.25</v>
      </c>
      <c r="T234" s="46">
        <v>141810.87</v>
      </c>
      <c r="U234" s="46">
        <v>12958.76</v>
      </c>
      <c r="V234" s="46">
        <v>222751.58000000005</v>
      </c>
      <c r="W234" s="46">
        <v>2092.41</v>
      </c>
      <c r="X234" s="46">
        <v>579500.46</v>
      </c>
      <c r="Y234" s="46">
        <v>486307.85000000003</v>
      </c>
      <c r="Z234" s="135"/>
      <c r="AA234" s="46">
        <v>27683.77</v>
      </c>
      <c r="AB234" s="46">
        <v>1561977.54</v>
      </c>
      <c r="AC234" s="46">
        <v>233389.86</v>
      </c>
      <c r="AD234" s="46">
        <v>68030</v>
      </c>
      <c r="AE234" s="135"/>
      <c r="AF234" s="46">
        <v>-101115</v>
      </c>
      <c r="AG234" s="46">
        <v>242375.13999999998</v>
      </c>
      <c r="AH234" s="46">
        <v>169534.02000000002</v>
      </c>
      <c r="AI234" s="46">
        <v>1179832.46</v>
      </c>
      <c r="AJ234" s="46">
        <v>709079.36999999988</v>
      </c>
      <c r="AK234" s="46">
        <v>746612.43</v>
      </c>
      <c r="AL234" s="46">
        <v>40091.94</v>
      </c>
      <c r="AM234" s="46">
        <v>331666.51</v>
      </c>
      <c r="AN234" s="46">
        <v>266478.74</v>
      </c>
      <c r="AO234" s="135"/>
      <c r="AP234" s="135"/>
      <c r="AQ234" s="46">
        <v>133391.78</v>
      </c>
      <c r="AR234" s="46">
        <v>385.68</v>
      </c>
      <c r="AS234" s="46">
        <v>20420.490000000002</v>
      </c>
      <c r="AT234" s="135"/>
      <c r="AU234" s="135"/>
    </row>
    <row r="235" spans="2:47" x14ac:dyDescent="0.25">
      <c r="B235" s="47" t="s">
        <v>318</v>
      </c>
      <c r="C235" s="47" t="s">
        <v>317</v>
      </c>
      <c r="D235" s="124">
        <v>8888413.7200000063</v>
      </c>
      <c r="E235" s="46">
        <v>61128.22</v>
      </c>
      <c r="F235" s="46">
        <v>125107.38</v>
      </c>
      <c r="G235" s="46">
        <v>218094.5</v>
      </c>
      <c r="H235" s="46">
        <v>114127.47</v>
      </c>
      <c r="I235" s="46">
        <v>2047.86</v>
      </c>
      <c r="J235" s="46">
        <v>199890.53</v>
      </c>
      <c r="K235" s="46">
        <v>82607.97</v>
      </c>
      <c r="L235" s="46">
        <v>429851.52000000008</v>
      </c>
      <c r="M235" s="46">
        <v>20012.96</v>
      </c>
      <c r="N235" s="46">
        <v>204634.15</v>
      </c>
      <c r="O235" s="46">
        <v>444246.5</v>
      </c>
      <c r="P235" s="46">
        <v>4429478.6300000027</v>
      </c>
      <c r="Q235" s="46">
        <v>293911.45</v>
      </c>
      <c r="R235" s="135"/>
      <c r="S235" s="46">
        <v>73276.159999999989</v>
      </c>
      <c r="T235" s="46">
        <v>59131.49</v>
      </c>
      <c r="U235" s="46">
        <v>245415.48</v>
      </c>
      <c r="V235" s="46">
        <v>56415.94</v>
      </c>
      <c r="W235" s="46">
        <v>18025.57</v>
      </c>
      <c r="X235" s="46">
        <v>199047.03</v>
      </c>
      <c r="Y235" s="46">
        <v>237520.94</v>
      </c>
      <c r="Z235" s="46">
        <v>-423.8</v>
      </c>
      <c r="AA235" s="46">
        <v>21168.74</v>
      </c>
      <c r="AB235" s="46">
        <v>278402.46000000002</v>
      </c>
      <c r="AC235" s="46">
        <v>72711.89</v>
      </c>
      <c r="AD235" s="46">
        <v>28832.16</v>
      </c>
      <c r="AE235" s="135"/>
      <c r="AF235" s="46">
        <v>-43279.199999999997</v>
      </c>
      <c r="AG235" s="135"/>
      <c r="AH235" s="46">
        <v>97637.77</v>
      </c>
      <c r="AI235" s="46">
        <v>236699.27</v>
      </c>
      <c r="AJ235" s="46">
        <v>201779.47</v>
      </c>
      <c r="AK235" s="46">
        <v>279362.21000000002</v>
      </c>
      <c r="AL235" s="46">
        <v>2592.2199999999998</v>
      </c>
      <c r="AM235" s="46">
        <v>68600.320000000007</v>
      </c>
      <c r="AN235" s="46">
        <v>112424.38</v>
      </c>
      <c r="AO235" s="135"/>
      <c r="AP235" s="135"/>
      <c r="AQ235" s="46">
        <v>11190.079999999998</v>
      </c>
      <c r="AR235" s="46">
        <v>288.10000000000002</v>
      </c>
      <c r="AS235" s="46">
        <v>6455.9</v>
      </c>
      <c r="AT235" s="135"/>
      <c r="AU235" s="135"/>
    </row>
    <row r="236" spans="2:47" x14ac:dyDescent="0.25">
      <c r="B236" s="47" t="s">
        <v>316</v>
      </c>
      <c r="C236" s="47" t="s">
        <v>315</v>
      </c>
      <c r="D236" s="124">
        <v>40639600.439999983</v>
      </c>
      <c r="E236" s="46">
        <v>134880.27999999997</v>
      </c>
      <c r="F236" s="46">
        <v>456453.71</v>
      </c>
      <c r="G236" s="46">
        <v>477576.19</v>
      </c>
      <c r="H236" s="46">
        <v>386471.63</v>
      </c>
      <c r="I236" s="46">
        <v>111802.78</v>
      </c>
      <c r="J236" s="46">
        <v>1060764.04</v>
      </c>
      <c r="K236" s="46">
        <v>253730.06999999998</v>
      </c>
      <c r="L236" s="46">
        <v>2721393.8099999996</v>
      </c>
      <c r="M236" s="46">
        <v>1565712.0299999996</v>
      </c>
      <c r="N236" s="46">
        <v>719775.93999999983</v>
      </c>
      <c r="O236" s="46">
        <v>1429906.33</v>
      </c>
      <c r="P236" s="46">
        <v>21987474.139999993</v>
      </c>
      <c r="Q236" s="46">
        <v>718317.44</v>
      </c>
      <c r="R236" s="46">
        <v>732078.88</v>
      </c>
      <c r="S236" s="46">
        <v>555044.9700000002</v>
      </c>
      <c r="T236" s="46">
        <v>13278.86</v>
      </c>
      <c r="U236" s="46">
        <v>364359.04</v>
      </c>
      <c r="V236" s="46">
        <v>326085.92000000004</v>
      </c>
      <c r="W236" s="46">
        <v>214598.33000000002</v>
      </c>
      <c r="X236" s="46">
        <v>341550.18</v>
      </c>
      <c r="Y236" s="46">
        <v>562086.72</v>
      </c>
      <c r="Z236" s="135"/>
      <c r="AA236" s="135"/>
      <c r="AB236" s="46">
        <v>1475626.57</v>
      </c>
      <c r="AC236" s="46">
        <v>23709.93</v>
      </c>
      <c r="AD236" s="46">
        <v>64105.17</v>
      </c>
      <c r="AE236" s="135"/>
      <c r="AF236" s="46">
        <v>-26148.19</v>
      </c>
      <c r="AG236" s="46">
        <v>85169.89</v>
      </c>
      <c r="AH236" s="46">
        <v>113845.25</v>
      </c>
      <c r="AI236" s="46">
        <v>989120.45000000007</v>
      </c>
      <c r="AJ236" s="46">
        <v>933460.31</v>
      </c>
      <c r="AK236" s="46">
        <v>758916.41</v>
      </c>
      <c r="AL236" s="46">
        <v>11477.84</v>
      </c>
      <c r="AM236" s="46">
        <v>485271</v>
      </c>
      <c r="AN236" s="46">
        <v>505851.07999999996</v>
      </c>
      <c r="AO236" s="46">
        <v>86452.69</v>
      </c>
      <c r="AP236" s="135"/>
      <c r="AQ236" s="46">
        <v>-599.25</v>
      </c>
      <c r="AR236" s="135"/>
      <c r="AS236" s="135"/>
      <c r="AT236" s="135"/>
      <c r="AU236" s="135"/>
    </row>
    <row r="237" spans="2:47" x14ac:dyDescent="0.25">
      <c r="B237" s="47" t="s">
        <v>314</v>
      </c>
      <c r="C237" s="47" t="s">
        <v>313</v>
      </c>
      <c r="D237" s="124">
        <v>84619716.919999942</v>
      </c>
      <c r="E237" s="46">
        <v>112777.01999999999</v>
      </c>
      <c r="F237" s="46">
        <v>501403.56000000006</v>
      </c>
      <c r="G237" s="46">
        <v>1208893.33</v>
      </c>
      <c r="H237" s="46">
        <v>1229720.5899999999</v>
      </c>
      <c r="I237" s="46">
        <v>337141.14</v>
      </c>
      <c r="J237" s="46">
        <v>2875387.18</v>
      </c>
      <c r="K237" s="46">
        <v>545970.77</v>
      </c>
      <c r="L237" s="46">
        <v>5290399.91</v>
      </c>
      <c r="M237" s="46">
        <v>2282614.5</v>
      </c>
      <c r="N237" s="46">
        <v>1178798.95</v>
      </c>
      <c r="O237" s="46">
        <v>4715423.1400000006</v>
      </c>
      <c r="P237" s="46">
        <v>48566803.900000013</v>
      </c>
      <c r="Q237" s="46">
        <v>895805.97</v>
      </c>
      <c r="R237" s="135"/>
      <c r="S237" s="46">
        <v>375377.26999999996</v>
      </c>
      <c r="T237" s="46">
        <v>38970.79</v>
      </c>
      <c r="U237" s="46">
        <v>152400.72</v>
      </c>
      <c r="V237" s="46">
        <v>532344.94999999995</v>
      </c>
      <c r="W237" s="46">
        <v>214480.44</v>
      </c>
      <c r="X237" s="46">
        <v>647287.02</v>
      </c>
      <c r="Y237" s="46">
        <v>1398687.7299999997</v>
      </c>
      <c r="Z237" s="135"/>
      <c r="AA237" s="46">
        <v>580180.14999999991</v>
      </c>
      <c r="AB237" s="46">
        <v>3156121.47</v>
      </c>
      <c r="AC237" s="46">
        <v>574365.03</v>
      </c>
      <c r="AD237" s="46">
        <v>94330</v>
      </c>
      <c r="AE237" s="135"/>
      <c r="AF237" s="46">
        <v>-177965.01</v>
      </c>
      <c r="AG237" s="46">
        <v>240063.25</v>
      </c>
      <c r="AH237" s="46">
        <v>258025.28000000003</v>
      </c>
      <c r="AI237" s="46">
        <v>2607375.7599999998</v>
      </c>
      <c r="AJ237" s="46">
        <v>840241.54</v>
      </c>
      <c r="AK237" s="46">
        <v>1388908.9</v>
      </c>
      <c r="AL237" s="46">
        <v>66995</v>
      </c>
      <c r="AM237" s="46">
        <v>871686</v>
      </c>
      <c r="AN237" s="46">
        <v>840376.74999999988</v>
      </c>
      <c r="AO237" s="135"/>
      <c r="AP237" s="135"/>
      <c r="AQ237" s="46">
        <v>117048.37</v>
      </c>
      <c r="AR237" s="46">
        <v>6718.83</v>
      </c>
      <c r="AS237" s="46">
        <v>73305.63</v>
      </c>
      <c r="AT237" s="46">
        <v>-18748.91</v>
      </c>
      <c r="AU237" s="135"/>
    </row>
    <row r="238" spans="2:47" x14ac:dyDescent="0.25">
      <c r="B238" s="47" t="s">
        <v>312</v>
      </c>
      <c r="C238" s="47" t="s">
        <v>311</v>
      </c>
      <c r="D238" s="124">
        <v>553772332.76000011</v>
      </c>
      <c r="E238" s="46">
        <v>1126621.8</v>
      </c>
      <c r="F238" s="46">
        <v>480249.8</v>
      </c>
      <c r="G238" s="46">
        <v>3604121.79</v>
      </c>
      <c r="H238" s="46">
        <v>3895251.42</v>
      </c>
      <c r="I238" s="46">
        <v>1136550.0399999996</v>
      </c>
      <c r="J238" s="46">
        <v>10974528.390000001</v>
      </c>
      <c r="K238" s="46">
        <v>2079278.6199999999</v>
      </c>
      <c r="L238" s="46">
        <v>32025132.429999996</v>
      </c>
      <c r="M238" s="46">
        <v>20187130.729999989</v>
      </c>
      <c r="N238" s="46">
        <v>3712256.1100000003</v>
      </c>
      <c r="O238" s="46">
        <v>19746103.059999995</v>
      </c>
      <c r="P238" s="46">
        <v>308909952.14000016</v>
      </c>
      <c r="Q238" s="46">
        <v>9081527.3200000022</v>
      </c>
      <c r="R238" s="135"/>
      <c r="S238" s="46">
        <v>19355379.120000001</v>
      </c>
      <c r="T238" s="46">
        <v>9746459.8200000022</v>
      </c>
      <c r="U238" s="46">
        <v>7186594.120000001</v>
      </c>
      <c r="V238" s="46">
        <v>2987037.46</v>
      </c>
      <c r="W238" s="46">
        <v>1169533.46</v>
      </c>
      <c r="X238" s="46">
        <v>8809258.0399999991</v>
      </c>
      <c r="Y238" s="46">
        <v>10294196.9</v>
      </c>
      <c r="Z238" s="46">
        <v>-165415.82</v>
      </c>
      <c r="AA238" s="46">
        <v>538097.04000000015</v>
      </c>
      <c r="AB238" s="46">
        <v>11878039.789999999</v>
      </c>
      <c r="AC238" s="135"/>
      <c r="AD238" s="135"/>
      <c r="AE238" s="135"/>
      <c r="AF238" s="135"/>
      <c r="AG238" s="46">
        <v>1211407.72</v>
      </c>
      <c r="AH238" s="46">
        <v>1291763.82</v>
      </c>
      <c r="AI238" s="46">
        <v>15732877.539999999</v>
      </c>
      <c r="AJ238" s="46">
        <v>9711479.3599999994</v>
      </c>
      <c r="AK238" s="46">
        <v>8281087.7400000002</v>
      </c>
      <c r="AL238" s="46">
        <v>1018098.41</v>
      </c>
      <c r="AM238" s="46">
        <v>2281910.6</v>
      </c>
      <c r="AN238" s="46">
        <v>5990833.120000001</v>
      </c>
      <c r="AO238" s="46">
        <v>444510.16000000003</v>
      </c>
      <c r="AP238" s="46">
        <v>827668.96</v>
      </c>
      <c r="AQ238" s="46">
        <v>1.4551915228366852E-11</v>
      </c>
      <c r="AR238" s="46">
        <v>143000.93</v>
      </c>
      <c r="AS238" s="46">
        <v>6178051.75</v>
      </c>
      <c r="AT238" s="46">
        <v>3928784.4299999997</v>
      </c>
      <c r="AU238" s="46">
        <v>7972974.6399999987</v>
      </c>
    </row>
    <row r="239" spans="2:47" x14ac:dyDescent="0.25">
      <c r="B239" s="47" t="s">
        <v>310</v>
      </c>
      <c r="C239" s="47" t="s">
        <v>309</v>
      </c>
      <c r="D239" s="124">
        <v>1175865.2800000005</v>
      </c>
      <c r="E239" s="46">
        <v>1808.53</v>
      </c>
      <c r="F239" s="46">
        <v>96731.049999999988</v>
      </c>
      <c r="G239" s="46">
        <v>31005.050000000003</v>
      </c>
      <c r="H239" s="46">
        <v>1592.39</v>
      </c>
      <c r="I239" s="135"/>
      <c r="J239" s="46">
        <v>825</v>
      </c>
      <c r="K239" s="135"/>
      <c r="L239" s="46">
        <v>61312.25</v>
      </c>
      <c r="M239" s="46">
        <v>20729.25</v>
      </c>
      <c r="N239" s="46">
        <v>4318.5200000000004</v>
      </c>
      <c r="O239" s="46">
        <v>1470.47</v>
      </c>
      <c r="P239" s="46">
        <v>743052.46</v>
      </c>
      <c r="Q239" s="46">
        <v>4600.79</v>
      </c>
      <c r="R239" s="46">
        <v>22763</v>
      </c>
      <c r="S239" s="46">
        <v>1689.81</v>
      </c>
      <c r="T239" s="135"/>
      <c r="U239" s="46">
        <v>9487.68</v>
      </c>
      <c r="V239" s="46">
        <v>712.5</v>
      </c>
      <c r="W239" s="135"/>
      <c r="X239" s="46">
        <v>2605.56</v>
      </c>
      <c r="Y239" s="46">
        <v>442.04</v>
      </c>
      <c r="Z239" s="135"/>
      <c r="AA239" s="46">
        <v>340.17</v>
      </c>
      <c r="AB239" s="46">
        <v>35523.5</v>
      </c>
      <c r="AC239" s="46">
        <v>4303.4100000000008</v>
      </c>
      <c r="AD239" s="46">
        <v>1667.21</v>
      </c>
      <c r="AE239" s="135"/>
      <c r="AF239" s="46">
        <v>-5621.64</v>
      </c>
      <c r="AG239" s="135"/>
      <c r="AH239" s="46">
        <v>11827.189999999999</v>
      </c>
      <c r="AI239" s="46">
        <v>30615.11</v>
      </c>
      <c r="AJ239" s="46">
        <v>16750.009999999998</v>
      </c>
      <c r="AK239" s="46">
        <v>20763.37</v>
      </c>
      <c r="AL239" s="46">
        <v>1911.63</v>
      </c>
      <c r="AM239" s="46">
        <v>11401.35</v>
      </c>
      <c r="AN239" s="46">
        <v>39907.300000000003</v>
      </c>
      <c r="AO239" s="135"/>
      <c r="AP239" s="135"/>
      <c r="AQ239" s="46">
        <v>1330.32</v>
      </c>
      <c r="AR239" s="135"/>
      <c r="AS239" s="135"/>
      <c r="AT239" s="135"/>
      <c r="AU239" s="135"/>
    </row>
    <row r="240" spans="2:47" x14ac:dyDescent="0.25">
      <c r="B240" s="47" t="s">
        <v>308</v>
      </c>
      <c r="C240" s="47" t="s">
        <v>307</v>
      </c>
      <c r="D240" s="124">
        <v>957653.45999999973</v>
      </c>
      <c r="E240" s="46">
        <v>2470.6899999999996</v>
      </c>
      <c r="F240" s="46">
        <v>73679.19</v>
      </c>
      <c r="G240" s="46">
        <v>56382.33</v>
      </c>
      <c r="H240" s="46">
        <v>1022.9100000000001</v>
      </c>
      <c r="I240" s="135"/>
      <c r="J240" s="135"/>
      <c r="K240" s="135"/>
      <c r="L240" s="135"/>
      <c r="M240" s="135"/>
      <c r="N240" s="135"/>
      <c r="O240" s="46">
        <v>55297.25</v>
      </c>
      <c r="P240" s="46">
        <v>438132.61000000004</v>
      </c>
      <c r="Q240" s="135"/>
      <c r="R240" s="46">
        <v>65237.25</v>
      </c>
      <c r="S240" s="46">
        <v>7773.5199999999995</v>
      </c>
      <c r="T240" s="46">
        <v>8731.85</v>
      </c>
      <c r="U240" s="46">
        <v>17776.650000000001</v>
      </c>
      <c r="V240" s="46">
        <v>3566.8</v>
      </c>
      <c r="W240" s="46">
        <v>744.38</v>
      </c>
      <c r="X240" s="135"/>
      <c r="Y240" s="46">
        <v>10883.31</v>
      </c>
      <c r="Z240" s="135"/>
      <c r="AA240" s="46">
        <v>39620.39</v>
      </c>
      <c r="AB240" s="46">
        <v>49072.58</v>
      </c>
      <c r="AC240" s="46">
        <v>8566.2800000000007</v>
      </c>
      <c r="AD240" s="46">
        <v>5585.3</v>
      </c>
      <c r="AE240" s="135"/>
      <c r="AF240" s="46">
        <v>-182</v>
      </c>
      <c r="AG240" s="135"/>
      <c r="AH240" s="46">
        <v>1538.01</v>
      </c>
      <c r="AI240" s="46">
        <v>11438.849999999999</v>
      </c>
      <c r="AJ240" s="46">
        <v>20980.18</v>
      </c>
      <c r="AK240" s="46">
        <v>20704.489999999998</v>
      </c>
      <c r="AL240" s="46">
        <v>10989.04</v>
      </c>
      <c r="AM240" s="46">
        <v>13663.35</v>
      </c>
      <c r="AN240" s="46">
        <v>21683.53</v>
      </c>
      <c r="AO240" s="46">
        <v>1988.89</v>
      </c>
      <c r="AP240" s="135"/>
      <c r="AQ240" s="46">
        <v>2097.83</v>
      </c>
      <c r="AR240" s="135"/>
      <c r="AS240" s="135"/>
      <c r="AT240" s="46">
        <v>8208</v>
      </c>
      <c r="AU240" s="135"/>
    </row>
    <row r="241" spans="2:47" x14ac:dyDescent="0.25">
      <c r="B241" s="47" t="s">
        <v>306</v>
      </c>
      <c r="C241" s="47" t="s">
        <v>305</v>
      </c>
      <c r="D241" s="124">
        <v>23132865.010000005</v>
      </c>
      <c r="E241" s="46">
        <v>66556.150000000009</v>
      </c>
      <c r="F241" s="46">
        <v>264862.54000000004</v>
      </c>
      <c r="G241" s="46">
        <v>341628.2</v>
      </c>
      <c r="H241" s="46">
        <v>173015.87</v>
      </c>
      <c r="I241" s="46">
        <v>41331.83</v>
      </c>
      <c r="J241" s="46">
        <v>496404.47000000009</v>
      </c>
      <c r="K241" s="46">
        <v>164822.12</v>
      </c>
      <c r="L241" s="46">
        <v>1407235.6</v>
      </c>
      <c r="M241" s="46">
        <v>703973.71</v>
      </c>
      <c r="N241" s="46">
        <v>183415.31</v>
      </c>
      <c r="O241" s="46">
        <v>875453.39</v>
      </c>
      <c r="P241" s="46">
        <v>11839802.719999997</v>
      </c>
      <c r="Q241" s="46">
        <v>786265.8899999999</v>
      </c>
      <c r="R241" s="135"/>
      <c r="S241" s="46">
        <v>184853.65</v>
      </c>
      <c r="T241" s="46">
        <v>385858.68000000005</v>
      </c>
      <c r="U241" s="46">
        <v>92455.31</v>
      </c>
      <c r="V241" s="46">
        <v>127796.31</v>
      </c>
      <c r="W241" s="46">
        <v>95624.48</v>
      </c>
      <c r="X241" s="46">
        <v>184468.36</v>
      </c>
      <c r="Y241" s="46">
        <v>350551.79000000004</v>
      </c>
      <c r="Z241" s="46">
        <v>-2834.34</v>
      </c>
      <c r="AA241" s="135"/>
      <c r="AB241" s="46">
        <v>1275971.74</v>
      </c>
      <c r="AC241" s="46">
        <v>5701.46</v>
      </c>
      <c r="AD241" s="135"/>
      <c r="AE241" s="135"/>
      <c r="AF241" s="135"/>
      <c r="AG241" s="46">
        <v>64817.25</v>
      </c>
      <c r="AH241" s="46">
        <v>199762.15000000002</v>
      </c>
      <c r="AI241" s="46">
        <v>527727.4</v>
      </c>
      <c r="AJ241" s="46">
        <v>537674.04</v>
      </c>
      <c r="AK241" s="46">
        <v>517634.01</v>
      </c>
      <c r="AL241" s="46">
        <v>192320.08000000002</v>
      </c>
      <c r="AM241" s="46">
        <v>327334.44</v>
      </c>
      <c r="AN241" s="46">
        <v>504468.33</v>
      </c>
      <c r="AO241" s="135"/>
      <c r="AP241" s="135"/>
      <c r="AQ241" s="46">
        <v>24894.3</v>
      </c>
      <c r="AR241" s="46">
        <v>933.07</v>
      </c>
      <c r="AS241" s="46">
        <v>15952.62</v>
      </c>
      <c r="AT241" s="46">
        <v>62559.360000000001</v>
      </c>
      <c r="AU241" s="46">
        <v>111572.72</v>
      </c>
    </row>
    <row r="242" spans="2:47" x14ac:dyDescent="0.25">
      <c r="B242" s="47" t="s">
        <v>304</v>
      </c>
      <c r="C242" s="47" t="s">
        <v>303</v>
      </c>
      <c r="D242" s="124">
        <v>30177556.159999978</v>
      </c>
      <c r="E242" s="46">
        <v>169407.36000000002</v>
      </c>
      <c r="F242" s="46">
        <v>368262.83999999997</v>
      </c>
      <c r="G242" s="46">
        <v>750005.67999999982</v>
      </c>
      <c r="H242" s="46">
        <v>245326.5</v>
      </c>
      <c r="I242" s="46">
        <v>87440.799999999988</v>
      </c>
      <c r="J242" s="46">
        <v>679079.61</v>
      </c>
      <c r="K242" s="46">
        <v>464778.1</v>
      </c>
      <c r="L242" s="46">
        <v>2105056.2000000007</v>
      </c>
      <c r="M242" s="46">
        <v>754894</v>
      </c>
      <c r="N242" s="46">
        <v>217965.16999999998</v>
      </c>
      <c r="O242" s="46">
        <v>1581861.9999999998</v>
      </c>
      <c r="P242" s="46">
        <v>15864227.140000001</v>
      </c>
      <c r="Q242" s="46">
        <v>723509.12</v>
      </c>
      <c r="R242" s="46">
        <v>144193.82999999999</v>
      </c>
      <c r="S242" s="46">
        <v>227646.91999999998</v>
      </c>
      <c r="T242" s="135"/>
      <c r="U242" s="135"/>
      <c r="V242" s="46">
        <v>136749.85999999999</v>
      </c>
      <c r="W242" s="46">
        <v>108554.74</v>
      </c>
      <c r="X242" s="46">
        <v>529306.53</v>
      </c>
      <c r="Y242" s="46">
        <v>583408.30999999994</v>
      </c>
      <c r="Z242" s="135"/>
      <c r="AA242" s="46">
        <v>176686.29</v>
      </c>
      <c r="AB242" s="46">
        <v>785409.20999999985</v>
      </c>
      <c r="AC242" s="46">
        <v>197838.16</v>
      </c>
      <c r="AD242" s="46">
        <v>59197.14</v>
      </c>
      <c r="AE242" s="135"/>
      <c r="AF242" s="46">
        <v>-109412.21</v>
      </c>
      <c r="AG242" s="46">
        <v>1564.79</v>
      </c>
      <c r="AH242" s="46">
        <v>72793.440000000002</v>
      </c>
      <c r="AI242" s="46">
        <v>1109447.4400000002</v>
      </c>
      <c r="AJ242" s="46">
        <v>365897.8</v>
      </c>
      <c r="AK242" s="46">
        <v>606574</v>
      </c>
      <c r="AL242" s="135"/>
      <c r="AM242" s="46">
        <v>542348.28</v>
      </c>
      <c r="AN242" s="46">
        <v>614335.59</v>
      </c>
      <c r="AO242" s="135"/>
      <c r="AP242" s="135"/>
      <c r="AQ242" s="46">
        <v>11993.200000000008</v>
      </c>
      <c r="AR242" s="135"/>
      <c r="AS242" s="135"/>
      <c r="AT242" s="135"/>
      <c r="AU242" s="46">
        <v>1208.32</v>
      </c>
    </row>
    <row r="243" spans="2:47" x14ac:dyDescent="0.25">
      <c r="B243" s="47" t="s">
        <v>302</v>
      </c>
      <c r="C243" s="47" t="s">
        <v>301</v>
      </c>
      <c r="D243" s="124">
        <v>158556461.91000003</v>
      </c>
      <c r="E243" s="46">
        <v>267985.70999999996</v>
      </c>
      <c r="F243" s="46">
        <v>412073.94</v>
      </c>
      <c r="G243" s="46">
        <v>1558984.82</v>
      </c>
      <c r="H243" s="46">
        <v>764926.14</v>
      </c>
      <c r="I243" s="46">
        <v>227179.83</v>
      </c>
      <c r="J243" s="46">
        <v>2529055.0699999998</v>
      </c>
      <c r="K243" s="46">
        <v>259542.78</v>
      </c>
      <c r="L243" s="46">
        <v>9153079.1300000008</v>
      </c>
      <c r="M243" s="46">
        <v>4137121.0299999993</v>
      </c>
      <c r="N243" s="46">
        <v>1060902.29</v>
      </c>
      <c r="O243" s="46">
        <v>7709272.4900000002</v>
      </c>
      <c r="P243" s="46">
        <v>92959177.139999986</v>
      </c>
      <c r="Q243" s="46">
        <v>3934698.58</v>
      </c>
      <c r="R243" s="135"/>
      <c r="S243" s="46">
        <v>693206.2200000002</v>
      </c>
      <c r="T243" s="46">
        <v>565023.65</v>
      </c>
      <c r="U243" s="46">
        <v>956486.43</v>
      </c>
      <c r="V243" s="46">
        <v>1105888.57</v>
      </c>
      <c r="W243" s="46">
        <v>451162.21</v>
      </c>
      <c r="X243" s="46">
        <v>1980928.48</v>
      </c>
      <c r="Y243" s="46">
        <v>1998113.38</v>
      </c>
      <c r="Z243" s="46">
        <v>-5792.39</v>
      </c>
      <c r="AA243" s="46">
        <v>823194.42999999993</v>
      </c>
      <c r="AB243" s="46">
        <v>4471694.3</v>
      </c>
      <c r="AC243" s="46">
        <v>989385.78999999992</v>
      </c>
      <c r="AD243" s="46">
        <v>145329.60999999999</v>
      </c>
      <c r="AE243" s="135"/>
      <c r="AF243" s="46">
        <v>-415254.82</v>
      </c>
      <c r="AG243" s="46">
        <v>393702.25</v>
      </c>
      <c r="AH243" s="46">
        <v>777399.17999999993</v>
      </c>
      <c r="AI243" s="46">
        <v>4995570.3599999994</v>
      </c>
      <c r="AJ243" s="46">
        <v>2868882.94</v>
      </c>
      <c r="AK243" s="46">
        <v>2853489.62</v>
      </c>
      <c r="AL243" s="46">
        <v>203852.37</v>
      </c>
      <c r="AM243" s="46">
        <v>2270950.5</v>
      </c>
      <c r="AN243" s="46">
        <v>1741854.78</v>
      </c>
      <c r="AO243" s="135"/>
      <c r="AP243" s="46">
        <v>321200.21999999997</v>
      </c>
      <c r="AQ243" s="46">
        <v>60842.490000000005</v>
      </c>
      <c r="AR243" s="46">
        <v>31287.67</v>
      </c>
      <c r="AS243" s="46">
        <v>1104759.49</v>
      </c>
      <c r="AT243" s="46">
        <v>1878080.94</v>
      </c>
      <c r="AU243" s="46">
        <v>321224.29000000004</v>
      </c>
    </row>
    <row r="244" spans="2:47" x14ac:dyDescent="0.25">
      <c r="B244" s="47" t="s">
        <v>300</v>
      </c>
      <c r="C244" s="47" t="s">
        <v>299</v>
      </c>
      <c r="D244" s="124">
        <v>236012116.86999989</v>
      </c>
      <c r="E244" s="46">
        <v>816266.6</v>
      </c>
      <c r="F244" s="46">
        <v>832565.71000000008</v>
      </c>
      <c r="G244" s="46">
        <v>1858876.4</v>
      </c>
      <c r="H244" s="46">
        <v>1117686.8999999999</v>
      </c>
      <c r="I244" s="46">
        <v>421952.44</v>
      </c>
      <c r="J244" s="46">
        <v>3367745.1399999992</v>
      </c>
      <c r="K244" s="46">
        <v>1031857.2599999999</v>
      </c>
      <c r="L244" s="46">
        <v>15712731.470000003</v>
      </c>
      <c r="M244" s="46">
        <v>6353955.9400000004</v>
      </c>
      <c r="N244" s="46">
        <v>3683437.09</v>
      </c>
      <c r="O244" s="46">
        <v>9975950.9700000007</v>
      </c>
      <c r="P244" s="46">
        <v>143543771.50999993</v>
      </c>
      <c r="Q244" s="46">
        <v>4761401.6900000004</v>
      </c>
      <c r="R244" s="46">
        <v>266749.78999999998</v>
      </c>
      <c r="S244" s="46">
        <v>2370613.1599999997</v>
      </c>
      <c r="T244" s="46">
        <v>210102.39999999999</v>
      </c>
      <c r="U244" s="46">
        <v>931015.92999999993</v>
      </c>
      <c r="V244" s="46">
        <v>1243762.2200000002</v>
      </c>
      <c r="W244" s="46">
        <v>506073.13</v>
      </c>
      <c r="X244" s="46">
        <v>3801783.32</v>
      </c>
      <c r="Y244" s="46">
        <v>4119809.6</v>
      </c>
      <c r="Z244" s="46">
        <v>-8282.6299999999992</v>
      </c>
      <c r="AA244" s="46">
        <v>909228</v>
      </c>
      <c r="AB244" s="46">
        <v>4949996.07</v>
      </c>
      <c r="AC244" s="46">
        <v>991302.66</v>
      </c>
      <c r="AD244" s="46">
        <v>160977.04</v>
      </c>
      <c r="AE244" s="135"/>
      <c r="AF244" s="46">
        <v>-260805</v>
      </c>
      <c r="AG244" s="46">
        <v>519237.57</v>
      </c>
      <c r="AH244" s="46">
        <v>301848.92</v>
      </c>
      <c r="AI244" s="46">
        <v>7443528.7600000007</v>
      </c>
      <c r="AJ244" s="46">
        <v>4378537.8000000007</v>
      </c>
      <c r="AK244" s="46">
        <v>3403462.94</v>
      </c>
      <c r="AL244" s="135"/>
      <c r="AM244" s="46">
        <v>2112243.77</v>
      </c>
      <c r="AN244" s="46">
        <v>3821072.96</v>
      </c>
      <c r="AO244" s="46">
        <v>134630.13999999998</v>
      </c>
      <c r="AP244" s="46">
        <v>177241.60000000001</v>
      </c>
      <c r="AQ244" s="46">
        <v>265.32</v>
      </c>
      <c r="AR244" s="135"/>
      <c r="AS244" s="135"/>
      <c r="AT244" s="135"/>
      <c r="AU244" s="46">
        <v>49522.280000000006</v>
      </c>
    </row>
    <row r="245" spans="2:47" x14ac:dyDescent="0.25">
      <c r="B245" s="47" t="s">
        <v>298</v>
      </c>
      <c r="C245" s="47" t="s">
        <v>297</v>
      </c>
      <c r="D245" s="124">
        <v>13997554.1</v>
      </c>
      <c r="E245" s="46">
        <v>55388.38</v>
      </c>
      <c r="F245" s="46">
        <v>350970.87999999995</v>
      </c>
      <c r="G245" s="46">
        <v>330644.33999999997</v>
      </c>
      <c r="H245" s="46">
        <v>63650.879999999997</v>
      </c>
      <c r="I245" s="46">
        <v>396.08</v>
      </c>
      <c r="J245" s="46">
        <v>274768.99</v>
      </c>
      <c r="K245" s="46">
        <v>103867.83</v>
      </c>
      <c r="L245" s="46">
        <v>848933.33999999985</v>
      </c>
      <c r="M245" s="46">
        <v>333431.94</v>
      </c>
      <c r="N245" s="46">
        <v>89631.8</v>
      </c>
      <c r="O245" s="46">
        <v>273293.15000000002</v>
      </c>
      <c r="P245" s="46">
        <v>7526688.3499999996</v>
      </c>
      <c r="Q245" s="46">
        <v>439790.87</v>
      </c>
      <c r="R245" s="135"/>
      <c r="S245" s="46">
        <v>3495</v>
      </c>
      <c r="T245" s="46">
        <v>206551.38</v>
      </c>
      <c r="U245" s="46">
        <v>19676.760000000002</v>
      </c>
      <c r="V245" s="46">
        <v>98601.72</v>
      </c>
      <c r="W245" s="46">
        <v>79902.81</v>
      </c>
      <c r="X245" s="46">
        <v>152197.96</v>
      </c>
      <c r="Y245" s="46">
        <v>179955.33</v>
      </c>
      <c r="Z245" s="135"/>
      <c r="AA245" s="46">
        <v>132987.68</v>
      </c>
      <c r="AB245" s="46">
        <v>681488.67999999993</v>
      </c>
      <c r="AC245" s="46">
        <v>164327.97999999998</v>
      </c>
      <c r="AD245" s="46">
        <v>44645.38</v>
      </c>
      <c r="AE245" s="135"/>
      <c r="AF245" s="46">
        <v>-115622</v>
      </c>
      <c r="AG245" s="135"/>
      <c r="AH245" s="46">
        <v>96394.62</v>
      </c>
      <c r="AI245" s="46">
        <v>418181.62</v>
      </c>
      <c r="AJ245" s="46">
        <v>436240.38</v>
      </c>
      <c r="AK245" s="46">
        <v>295114.15999999997</v>
      </c>
      <c r="AL245" s="46">
        <v>1307.3599999999999</v>
      </c>
      <c r="AM245" s="46">
        <v>193894.23</v>
      </c>
      <c r="AN245" s="46">
        <v>189439.55</v>
      </c>
      <c r="AO245" s="135"/>
      <c r="AP245" s="135"/>
      <c r="AQ245" s="46">
        <v>27316.67</v>
      </c>
      <c r="AR245" s="135"/>
      <c r="AS245" s="135"/>
      <c r="AT245" s="135"/>
      <c r="AU245" s="135"/>
    </row>
    <row r="246" spans="2:47" x14ac:dyDescent="0.25">
      <c r="B246" s="47" t="s">
        <v>296</v>
      </c>
      <c r="C246" s="47" t="s">
        <v>295</v>
      </c>
      <c r="D246" s="124">
        <v>81571737.799999967</v>
      </c>
      <c r="E246" s="46">
        <v>115965.39</v>
      </c>
      <c r="F246" s="46">
        <v>738032.54</v>
      </c>
      <c r="G246" s="46">
        <v>881393.15999999992</v>
      </c>
      <c r="H246" s="46">
        <v>745690.50000000012</v>
      </c>
      <c r="I246" s="46">
        <v>107246.32</v>
      </c>
      <c r="J246" s="46">
        <v>1701290.7499999998</v>
      </c>
      <c r="K246" s="46">
        <v>434382.39</v>
      </c>
      <c r="L246" s="46">
        <v>4480841.3499999987</v>
      </c>
      <c r="M246" s="46">
        <v>2397138.37</v>
      </c>
      <c r="N246" s="46">
        <v>893706.74999999988</v>
      </c>
      <c r="O246" s="46">
        <v>4184424.1200000006</v>
      </c>
      <c r="P246" s="46">
        <v>44565774.460000031</v>
      </c>
      <c r="Q246" s="46">
        <v>2172417.3199999998</v>
      </c>
      <c r="R246" s="135"/>
      <c r="S246" s="46">
        <v>1075295.4300000002</v>
      </c>
      <c r="T246" s="46">
        <v>96377.23000000001</v>
      </c>
      <c r="U246" s="46">
        <v>89659.93</v>
      </c>
      <c r="V246" s="46">
        <v>504559.11000000004</v>
      </c>
      <c r="W246" s="46">
        <v>130751.43</v>
      </c>
      <c r="X246" s="46">
        <v>1664921.1</v>
      </c>
      <c r="Y246" s="46">
        <v>1853200.81</v>
      </c>
      <c r="Z246" s="46">
        <v>-19986.86</v>
      </c>
      <c r="AA246" s="46">
        <v>343106.31</v>
      </c>
      <c r="AB246" s="46">
        <v>3255874.66</v>
      </c>
      <c r="AC246" s="46">
        <v>439490.05000000005</v>
      </c>
      <c r="AD246" s="46">
        <v>95990.66</v>
      </c>
      <c r="AE246" s="135"/>
      <c r="AF246" s="46">
        <v>-456654.33</v>
      </c>
      <c r="AG246" s="46">
        <v>382511.09</v>
      </c>
      <c r="AH246" s="46">
        <v>747885.05</v>
      </c>
      <c r="AI246" s="46">
        <v>2555451.7000000002</v>
      </c>
      <c r="AJ246" s="46">
        <v>1391398.6800000002</v>
      </c>
      <c r="AK246" s="46">
        <v>1611662.31</v>
      </c>
      <c r="AL246" s="135"/>
      <c r="AM246" s="46">
        <v>899624.87</v>
      </c>
      <c r="AN246" s="46">
        <v>1420753.12</v>
      </c>
      <c r="AO246" s="46">
        <v>-23664.55</v>
      </c>
      <c r="AP246" s="46">
        <v>555.39</v>
      </c>
      <c r="AQ246" s="46">
        <v>20108.05</v>
      </c>
      <c r="AR246" s="46">
        <v>5814.37</v>
      </c>
      <c r="AS246" s="46">
        <v>117910.64</v>
      </c>
      <c r="AT246" s="46">
        <v>-79148.73</v>
      </c>
      <c r="AU246" s="46">
        <v>29986.86</v>
      </c>
    </row>
    <row r="247" spans="2:47" x14ac:dyDescent="0.25">
      <c r="B247" s="47" t="s">
        <v>294</v>
      </c>
      <c r="C247" s="47" t="s">
        <v>293</v>
      </c>
      <c r="D247" s="124">
        <v>66726956.899999984</v>
      </c>
      <c r="E247" s="46">
        <v>194454.75000000003</v>
      </c>
      <c r="F247" s="46">
        <v>654048.78</v>
      </c>
      <c r="G247" s="46">
        <v>603292.54</v>
      </c>
      <c r="H247" s="46">
        <v>437990.92000000004</v>
      </c>
      <c r="I247" s="46">
        <v>326.7</v>
      </c>
      <c r="J247" s="46">
        <v>1236305.55</v>
      </c>
      <c r="K247" s="46">
        <v>295222.12999999995</v>
      </c>
      <c r="L247" s="46">
        <v>3464200.6999999997</v>
      </c>
      <c r="M247" s="46">
        <v>1594931.22</v>
      </c>
      <c r="N247" s="46">
        <v>909086.47999999986</v>
      </c>
      <c r="O247" s="46">
        <v>3475362.04</v>
      </c>
      <c r="P247" s="46">
        <v>35507727.839999981</v>
      </c>
      <c r="Q247" s="46">
        <v>1107086.95</v>
      </c>
      <c r="R247" s="46">
        <v>2840.74</v>
      </c>
      <c r="S247" s="46">
        <v>1303308.1800000002</v>
      </c>
      <c r="T247" s="46">
        <v>795129.77</v>
      </c>
      <c r="U247" s="46">
        <v>366695.16999999993</v>
      </c>
      <c r="V247" s="46">
        <v>426458.01999999996</v>
      </c>
      <c r="W247" s="46">
        <v>212337.49</v>
      </c>
      <c r="X247" s="46">
        <v>1200277.54</v>
      </c>
      <c r="Y247" s="46">
        <v>1422283.81</v>
      </c>
      <c r="Z247" s="135"/>
      <c r="AA247" s="46">
        <v>295283.83</v>
      </c>
      <c r="AB247" s="46">
        <v>2163196.5699999998</v>
      </c>
      <c r="AC247" s="46">
        <v>396383.79</v>
      </c>
      <c r="AD247" s="46">
        <v>72827.009999999995</v>
      </c>
      <c r="AE247" s="135"/>
      <c r="AF247" s="46">
        <v>-103369</v>
      </c>
      <c r="AG247" s="46">
        <v>387387.11</v>
      </c>
      <c r="AH247" s="46">
        <v>485386.23999999999</v>
      </c>
      <c r="AI247" s="46">
        <v>2261080.94</v>
      </c>
      <c r="AJ247" s="46">
        <v>1794808.7600000002</v>
      </c>
      <c r="AK247" s="46">
        <v>1274139.5</v>
      </c>
      <c r="AL247" s="46">
        <v>4245.8</v>
      </c>
      <c r="AM247" s="46">
        <v>668035.31999999995</v>
      </c>
      <c r="AN247" s="46">
        <v>986217.42999999993</v>
      </c>
      <c r="AO247" s="46">
        <v>80504.759999999995</v>
      </c>
      <c r="AP247" s="46">
        <v>61224.49</v>
      </c>
      <c r="AQ247" s="46">
        <v>184649.8</v>
      </c>
      <c r="AR247" s="46">
        <v>1144.6400000000001</v>
      </c>
      <c r="AS247" s="46">
        <v>261417.88</v>
      </c>
      <c r="AT247" s="46">
        <v>243024.70999999996</v>
      </c>
      <c r="AU247" s="135"/>
    </row>
    <row r="248" spans="2:47" x14ac:dyDescent="0.25">
      <c r="B248" s="47" t="s">
        <v>292</v>
      </c>
      <c r="C248" s="47" t="s">
        <v>291</v>
      </c>
      <c r="D248" s="124">
        <v>9809590.0000000037</v>
      </c>
      <c r="E248" s="46">
        <v>41200.189999999995</v>
      </c>
      <c r="F248" s="46">
        <v>260424.55</v>
      </c>
      <c r="G248" s="46">
        <v>113687.97</v>
      </c>
      <c r="H248" s="46">
        <v>74678.509999999995</v>
      </c>
      <c r="I248" s="135"/>
      <c r="J248" s="46">
        <v>139540.47999999998</v>
      </c>
      <c r="K248" s="46">
        <v>3384.8300000000004</v>
      </c>
      <c r="L248" s="46">
        <v>438829.30000000005</v>
      </c>
      <c r="M248" s="46">
        <v>228968.62000000002</v>
      </c>
      <c r="N248" s="46">
        <v>128754.79000000001</v>
      </c>
      <c r="O248" s="46">
        <v>319561.09999999998</v>
      </c>
      <c r="P248" s="46">
        <v>4848028.33</v>
      </c>
      <c r="Q248" s="46">
        <v>414205.63</v>
      </c>
      <c r="R248" s="135"/>
      <c r="S248" s="46">
        <v>88310.78</v>
      </c>
      <c r="T248" s="46">
        <v>180225.61</v>
      </c>
      <c r="U248" s="46">
        <v>57203.26</v>
      </c>
      <c r="V248" s="46">
        <v>38739.83</v>
      </c>
      <c r="W248" s="46">
        <v>61892.7</v>
      </c>
      <c r="X248" s="46">
        <v>142963.51999999999</v>
      </c>
      <c r="Y248" s="46">
        <v>136558.83000000002</v>
      </c>
      <c r="Z248" s="135"/>
      <c r="AA248" s="46">
        <v>135032.93</v>
      </c>
      <c r="AB248" s="46">
        <v>543435.13</v>
      </c>
      <c r="AC248" s="46">
        <v>82356.28</v>
      </c>
      <c r="AD248" s="46">
        <v>61140.04</v>
      </c>
      <c r="AE248" s="135"/>
      <c r="AF248" s="46">
        <v>-66669.45</v>
      </c>
      <c r="AG248" s="46">
        <v>36681.130000000005</v>
      </c>
      <c r="AH248" s="46">
        <v>99555.42</v>
      </c>
      <c r="AI248" s="46">
        <v>357574.76</v>
      </c>
      <c r="AJ248" s="46">
        <v>175609.33000000002</v>
      </c>
      <c r="AK248" s="46">
        <v>261871.52000000002</v>
      </c>
      <c r="AL248" s="46">
        <v>3838.27</v>
      </c>
      <c r="AM248" s="46">
        <v>248749.3</v>
      </c>
      <c r="AN248" s="46">
        <v>71994.679999999993</v>
      </c>
      <c r="AO248" s="46">
        <v>6375.55</v>
      </c>
      <c r="AP248" s="135"/>
      <c r="AQ248" s="46">
        <v>74886.28</v>
      </c>
      <c r="AR248" s="135"/>
      <c r="AS248" s="135"/>
      <c r="AT248" s="135"/>
      <c r="AU248" s="135"/>
    </row>
    <row r="249" spans="2:47" x14ac:dyDescent="0.25">
      <c r="B249" s="47" t="s">
        <v>290</v>
      </c>
      <c r="C249" s="47" t="s">
        <v>289</v>
      </c>
      <c r="D249" s="124">
        <v>54547141.469999984</v>
      </c>
      <c r="E249" s="46">
        <v>204685.13</v>
      </c>
      <c r="F249" s="46">
        <v>564194.30000000005</v>
      </c>
      <c r="G249" s="46">
        <v>836419.33</v>
      </c>
      <c r="H249" s="46">
        <v>402919.77</v>
      </c>
      <c r="I249" s="46">
        <v>121422.79000000001</v>
      </c>
      <c r="J249" s="46">
        <v>1207846.8399999999</v>
      </c>
      <c r="K249" s="46">
        <v>107711.53</v>
      </c>
      <c r="L249" s="46">
        <v>3881253.4199999995</v>
      </c>
      <c r="M249" s="46">
        <v>1802681.1300000004</v>
      </c>
      <c r="N249" s="46">
        <v>338101.84</v>
      </c>
      <c r="O249" s="46">
        <v>2015123.79</v>
      </c>
      <c r="P249" s="46">
        <v>28913118.77</v>
      </c>
      <c r="Q249" s="46">
        <v>1172668.74</v>
      </c>
      <c r="R249" s="135"/>
      <c r="S249" s="46">
        <v>629182.13</v>
      </c>
      <c r="T249" s="46">
        <v>295093.58</v>
      </c>
      <c r="U249" s="46">
        <v>734214.4</v>
      </c>
      <c r="V249" s="46">
        <v>296212.93</v>
      </c>
      <c r="W249" s="46">
        <v>141555.93</v>
      </c>
      <c r="X249" s="46">
        <v>1010966.66</v>
      </c>
      <c r="Y249" s="46">
        <v>1173542.49</v>
      </c>
      <c r="Z249" s="135"/>
      <c r="AA249" s="46">
        <v>349691.33</v>
      </c>
      <c r="AB249" s="46">
        <v>1287873.8799999999</v>
      </c>
      <c r="AC249" s="46">
        <v>278423.96999999997</v>
      </c>
      <c r="AD249" s="46">
        <v>82162.84</v>
      </c>
      <c r="AE249" s="135"/>
      <c r="AF249" s="46">
        <v>-162692.66</v>
      </c>
      <c r="AG249" s="46">
        <v>280480.98</v>
      </c>
      <c r="AH249" s="46">
        <v>385177.69000000006</v>
      </c>
      <c r="AI249" s="46">
        <v>2151483.44</v>
      </c>
      <c r="AJ249" s="46">
        <v>898245.39</v>
      </c>
      <c r="AK249" s="46">
        <v>1084918.42</v>
      </c>
      <c r="AL249" s="46">
        <v>13077.54</v>
      </c>
      <c r="AM249" s="46">
        <v>394241.6</v>
      </c>
      <c r="AN249" s="46">
        <v>846566.59000000008</v>
      </c>
      <c r="AO249" s="46">
        <v>108.02</v>
      </c>
      <c r="AP249" s="46">
        <v>63308.219999999994</v>
      </c>
      <c r="AQ249" s="46">
        <v>3427.1700000000019</v>
      </c>
      <c r="AR249" s="46">
        <v>13705.28</v>
      </c>
      <c r="AS249" s="46">
        <v>122600.08</v>
      </c>
      <c r="AT249" s="46">
        <v>605426.18999999994</v>
      </c>
      <c r="AU249" s="135"/>
    </row>
    <row r="250" spans="2:47" x14ac:dyDescent="0.25">
      <c r="B250" s="47" t="s">
        <v>288</v>
      </c>
      <c r="C250" s="47" t="s">
        <v>287</v>
      </c>
      <c r="D250" s="124">
        <v>37466125.850000001</v>
      </c>
      <c r="E250" s="46">
        <v>102742.67</v>
      </c>
      <c r="F250" s="46">
        <v>589677.17999999993</v>
      </c>
      <c r="G250" s="46">
        <v>419465.36000000004</v>
      </c>
      <c r="H250" s="46">
        <v>105748.76999999999</v>
      </c>
      <c r="I250" s="46">
        <v>6663.63</v>
      </c>
      <c r="J250" s="46">
        <v>381189.38</v>
      </c>
      <c r="K250" s="46">
        <v>41528.79</v>
      </c>
      <c r="L250" s="46">
        <v>2352948.4299999997</v>
      </c>
      <c r="M250" s="46">
        <v>692851.65</v>
      </c>
      <c r="N250" s="46">
        <v>215593.16</v>
      </c>
      <c r="O250" s="46">
        <v>1257898.3899999999</v>
      </c>
      <c r="P250" s="46">
        <v>22255199.68</v>
      </c>
      <c r="Q250" s="46">
        <v>959440.39999999991</v>
      </c>
      <c r="R250" s="135"/>
      <c r="S250" s="46">
        <v>212711.28000000003</v>
      </c>
      <c r="T250" s="46">
        <v>210181.52000000002</v>
      </c>
      <c r="U250" s="46">
        <v>753575.39</v>
      </c>
      <c r="V250" s="46">
        <v>161374.03</v>
      </c>
      <c r="W250" s="46">
        <v>-501.28</v>
      </c>
      <c r="X250" s="46">
        <v>558000.82999999996</v>
      </c>
      <c r="Y250" s="46">
        <v>510632.37</v>
      </c>
      <c r="Z250" s="135"/>
      <c r="AA250" s="46">
        <v>97490.51</v>
      </c>
      <c r="AB250" s="46">
        <v>1374077.1</v>
      </c>
      <c r="AC250" s="46">
        <v>253403.63</v>
      </c>
      <c r="AD250" s="46">
        <v>1434.84</v>
      </c>
      <c r="AE250" s="135"/>
      <c r="AF250" s="46">
        <v>-121773.04</v>
      </c>
      <c r="AG250" s="46">
        <v>137.63999999999999</v>
      </c>
      <c r="AH250" s="46">
        <v>285475.34999999998</v>
      </c>
      <c r="AI250" s="46">
        <v>1201821.95</v>
      </c>
      <c r="AJ250" s="46">
        <v>1059604.1599999999</v>
      </c>
      <c r="AK250" s="46">
        <v>702942.32</v>
      </c>
      <c r="AL250" s="46">
        <v>21305.05</v>
      </c>
      <c r="AM250" s="46">
        <v>3356.47</v>
      </c>
      <c r="AN250" s="46">
        <v>705998.4</v>
      </c>
      <c r="AO250" s="46">
        <v>20602.689999999999</v>
      </c>
      <c r="AP250" s="135"/>
      <c r="AQ250" s="135"/>
      <c r="AR250" s="135"/>
      <c r="AS250" s="135"/>
      <c r="AT250" s="46">
        <v>73327.149999999994</v>
      </c>
      <c r="AU250" s="135"/>
    </row>
    <row r="251" spans="2:47" x14ac:dyDescent="0.25">
      <c r="B251" s="47" t="s">
        <v>286</v>
      </c>
      <c r="C251" s="47" t="s">
        <v>285</v>
      </c>
      <c r="D251" s="124">
        <v>24364736.789999992</v>
      </c>
      <c r="E251" s="46">
        <v>136321.53</v>
      </c>
      <c r="F251" s="46">
        <v>435695.05</v>
      </c>
      <c r="G251" s="46">
        <v>454966.5</v>
      </c>
      <c r="H251" s="46">
        <v>107798.27</v>
      </c>
      <c r="I251" s="46">
        <v>41087.380000000005</v>
      </c>
      <c r="J251" s="46">
        <v>359939.6100000001</v>
      </c>
      <c r="K251" s="46">
        <v>68217.119999999995</v>
      </c>
      <c r="L251" s="46">
        <v>1285042.6600000001</v>
      </c>
      <c r="M251" s="46">
        <v>416043.35999999993</v>
      </c>
      <c r="N251" s="46">
        <v>324641.19999999995</v>
      </c>
      <c r="O251" s="46">
        <v>971167.2300000001</v>
      </c>
      <c r="P251" s="46">
        <v>12862049.469999995</v>
      </c>
      <c r="Q251" s="46">
        <v>532166.62</v>
      </c>
      <c r="R251" s="135"/>
      <c r="S251" s="46">
        <v>96378.779999999984</v>
      </c>
      <c r="T251" s="46">
        <v>63247.41</v>
      </c>
      <c r="U251" s="46">
        <v>285747.70999999996</v>
      </c>
      <c r="V251" s="46">
        <v>131566.57999999999</v>
      </c>
      <c r="W251" s="46">
        <v>71556.01999999999</v>
      </c>
      <c r="X251" s="46">
        <v>337595.29</v>
      </c>
      <c r="Y251" s="46">
        <v>464347.99</v>
      </c>
      <c r="Z251" s="135"/>
      <c r="AA251" s="46">
        <v>2153.34</v>
      </c>
      <c r="AB251" s="46">
        <v>1606802.36</v>
      </c>
      <c r="AC251" s="135"/>
      <c r="AD251" s="135"/>
      <c r="AE251" s="135"/>
      <c r="AF251" s="135"/>
      <c r="AG251" s="46">
        <v>19824.490000000002</v>
      </c>
      <c r="AH251" s="46">
        <v>211327.28</v>
      </c>
      <c r="AI251" s="46">
        <v>791833.53</v>
      </c>
      <c r="AJ251" s="46">
        <v>801652.98</v>
      </c>
      <c r="AK251" s="46">
        <v>527837.41</v>
      </c>
      <c r="AL251" s="46">
        <v>56753.31</v>
      </c>
      <c r="AM251" s="46">
        <v>300677.71999999997</v>
      </c>
      <c r="AN251" s="46">
        <v>498901.85000000003</v>
      </c>
      <c r="AO251" s="46">
        <v>21437.66</v>
      </c>
      <c r="AP251" s="135"/>
      <c r="AQ251" s="46">
        <v>54210.520000000004</v>
      </c>
      <c r="AR251" s="46">
        <v>1347.47</v>
      </c>
      <c r="AS251" s="46">
        <v>25508.2</v>
      </c>
      <c r="AT251" s="46">
        <v>-1837.67</v>
      </c>
      <c r="AU251" s="46">
        <v>730.56</v>
      </c>
    </row>
    <row r="252" spans="2:47" x14ac:dyDescent="0.25">
      <c r="B252" s="47" t="s">
        <v>284</v>
      </c>
      <c r="C252" s="47" t="s">
        <v>283</v>
      </c>
      <c r="D252" s="124">
        <v>12267231.869999992</v>
      </c>
      <c r="E252" s="46">
        <v>440638.21</v>
      </c>
      <c r="F252" s="46">
        <v>248122.5</v>
      </c>
      <c r="G252" s="46">
        <v>281817.01</v>
      </c>
      <c r="H252" s="46">
        <v>66637.090000000011</v>
      </c>
      <c r="I252" s="135"/>
      <c r="J252" s="46">
        <v>240968.15</v>
      </c>
      <c r="K252" s="46">
        <v>11053.68</v>
      </c>
      <c r="L252" s="46">
        <v>682812.08</v>
      </c>
      <c r="M252" s="46">
        <v>277133.84000000003</v>
      </c>
      <c r="N252" s="46">
        <v>118306.04000000001</v>
      </c>
      <c r="O252" s="46">
        <v>179040.88999999996</v>
      </c>
      <c r="P252" s="46">
        <v>6140243.2400000021</v>
      </c>
      <c r="Q252" s="46">
        <v>12774.609999999999</v>
      </c>
      <c r="R252" s="135"/>
      <c r="S252" s="46">
        <v>3213</v>
      </c>
      <c r="T252" s="46">
        <v>31553.059999999998</v>
      </c>
      <c r="U252" s="46">
        <v>102830.7</v>
      </c>
      <c r="V252" s="46">
        <v>111080.93000000001</v>
      </c>
      <c r="W252" s="46">
        <v>67608.800000000003</v>
      </c>
      <c r="X252" s="46">
        <v>240193.86</v>
      </c>
      <c r="Y252" s="46">
        <v>237832.86</v>
      </c>
      <c r="Z252" s="135"/>
      <c r="AA252" s="46">
        <v>17386.920000000002</v>
      </c>
      <c r="AB252" s="46">
        <v>619226.61</v>
      </c>
      <c r="AC252" s="135"/>
      <c r="AD252" s="135"/>
      <c r="AE252" s="135"/>
      <c r="AF252" s="135"/>
      <c r="AG252" s="46">
        <v>147388.54</v>
      </c>
      <c r="AH252" s="46">
        <v>33719.06</v>
      </c>
      <c r="AI252" s="46">
        <v>1282907.5</v>
      </c>
      <c r="AJ252" s="46">
        <v>275267</v>
      </c>
      <c r="AK252" s="46">
        <v>220479.82</v>
      </c>
      <c r="AL252" s="46">
        <v>45774.45</v>
      </c>
      <c r="AM252" s="46">
        <v>37816.300000000003</v>
      </c>
      <c r="AN252" s="46">
        <v>92636.56</v>
      </c>
      <c r="AO252" s="46">
        <v>36.57</v>
      </c>
      <c r="AP252" s="135"/>
      <c r="AQ252" s="135"/>
      <c r="AR252" s="135"/>
      <c r="AS252" s="46">
        <v>406.39</v>
      </c>
      <c r="AT252" s="135"/>
      <c r="AU252" s="46">
        <v>325.60000000000002</v>
      </c>
    </row>
    <row r="253" spans="2:47" x14ac:dyDescent="0.25">
      <c r="B253" s="47" t="s">
        <v>282</v>
      </c>
      <c r="C253" s="47" t="s">
        <v>281</v>
      </c>
      <c r="D253" s="124">
        <v>2783609.4099999983</v>
      </c>
      <c r="E253" s="46">
        <v>60227.680000000008</v>
      </c>
      <c r="F253" s="46">
        <v>162148.66</v>
      </c>
      <c r="G253" s="46">
        <v>67954.200000000012</v>
      </c>
      <c r="H253" s="46">
        <v>1632.5</v>
      </c>
      <c r="I253" s="135"/>
      <c r="J253" s="46">
        <v>43819.049999999996</v>
      </c>
      <c r="K253" s="135"/>
      <c r="L253" s="46">
        <v>269527.75</v>
      </c>
      <c r="M253" s="46">
        <v>265298.74000000005</v>
      </c>
      <c r="N253" s="135"/>
      <c r="O253" s="46">
        <v>194.38</v>
      </c>
      <c r="P253" s="46">
        <v>728977.9700000002</v>
      </c>
      <c r="Q253" s="46">
        <v>334</v>
      </c>
      <c r="R253" s="135"/>
      <c r="S253" s="46">
        <v>77358.58</v>
      </c>
      <c r="T253" s="46">
        <v>23027.739999999998</v>
      </c>
      <c r="U253" s="46">
        <v>3814.45</v>
      </c>
      <c r="V253" s="46">
        <v>14660.31</v>
      </c>
      <c r="W253" s="135"/>
      <c r="X253" s="46">
        <v>15507.69</v>
      </c>
      <c r="Y253" s="46">
        <v>1700.95</v>
      </c>
      <c r="Z253" s="135"/>
      <c r="AA253" s="46">
        <v>12440.17</v>
      </c>
      <c r="AB253" s="46">
        <v>372</v>
      </c>
      <c r="AC253" s="135"/>
      <c r="AD253" s="135"/>
      <c r="AE253" s="135"/>
      <c r="AF253" s="135"/>
      <c r="AG253" s="135"/>
      <c r="AH253" s="135"/>
      <c r="AI253" s="46">
        <v>936346.84</v>
      </c>
      <c r="AJ253" s="46">
        <v>18765.760000000002</v>
      </c>
      <c r="AK253" s="46">
        <v>27031.55</v>
      </c>
      <c r="AL253" s="135"/>
      <c r="AM253" s="46">
        <v>30378.47</v>
      </c>
      <c r="AN253" s="46">
        <v>22089.97</v>
      </c>
      <c r="AO253" s="135"/>
      <c r="AP253" s="135"/>
      <c r="AQ253" s="135"/>
      <c r="AR253" s="46">
        <v>225538.25</v>
      </c>
      <c r="AS253" s="46">
        <v>92716.09</v>
      </c>
      <c r="AT253" s="46">
        <v>-318254.34000000003</v>
      </c>
      <c r="AU253" s="135"/>
    </row>
    <row r="254" spans="2:47" x14ac:dyDescent="0.25">
      <c r="B254" s="47" t="s">
        <v>280</v>
      </c>
      <c r="C254" s="47" t="s">
        <v>143</v>
      </c>
      <c r="D254" s="124">
        <v>8730058.4699999969</v>
      </c>
      <c r="E254" s="46">
        <v>36867.240000000005</v>
      </c>
      <c r="F254" s="46">
        <v>431311.50999999995</v>
      </c>
      <c r="G254" s="46">
        <v>437363.91000000003</v>
      </c>
      <c r="H254" s="46">
        <v>15385.349999999999</v>
      </c>
      <c r="I254" s="46">
        <v>16174.72</v>
      </c>
      <c r="J254" s="46">
        <v>406967.85000000003</v>
      </c>
      <c r="K254" s="135"/>
      <c r="L254" s="46">
        <v>90054.169999999984</v>
      </c>
      <c r="M254" s="46">
        <v>197423.21000000002</v>
      </c>
      <c r="N254" s="46">
        <v>12035.1</v>
      </c>
      <c r="O254" s="46">
        <v>182645.78</v>
      </c>
      <c r="P254" s="46">
        <v>3995088.1500000008</v>
      </c>
      <c r="Q254" s="46">
        <v>159919.10999999999</v>
      </c>
      <c r="R254" s="135"/>
      <c r="S254" s="46">
        <v>66530.430000000008</v>
      </c>
      <c r="T254" s="46">
        <v>211984.76</v>
      </c>
      <c r="U254" s="46">
        <v>33836.120000000003</v>
      </c>
      <c r="V254" s="46">
        <v>19544.419999999998</v>
      </c>
      <c r="W254" s="135"/>
      <c r="X254" s="46">
        <v>118015.17</v>
      </c>
      <c r="Y254" s="46">
        <v>137268.15</v>
      </c>
      <c r="Z254" s="135"/>
      <c r="AA254" s="135"/>
      <c r="AB254" s="46">
        <v>770504.42</v>
      </c>
      <c r="AC254" s="135"/>
      <c r="AD254" s="135"/>
      <c r="AE254" s="135"/>
      <c r="AF254" s="135"/>
      <c r="AG254" s="135"/>
      <c r="AH254" s="135"/>
      <c r="AI254" s="46">
        <v>1150621.44</v>
      </c>
      <c r="AJ254" s="46">
        <v>9756.56</v>
      </c>
      <c r="AK254" s="46">
        <v>119558.95000000001</v>
      </c>
      <c r="AL254" s="135"/>
      <c r="AM254" s="46">
        <v>49023.9</v>
      </c>
      <c r="AN254" s="46">
        <v>42344.26</v>
      </c>
      <c r="AO254" s="46">
        <v>19833.79</v>
      </c>
      <c r="AP254" s="135"/>
      <c r="AQ254" s="135"/>
      <c r="AR254" s="46">
        <v>431939.23</v>
      </c>
      <c r="AS254" s="46">
        <v>376434.59</v>
      </c>
      <c r="AT254" s="46">
        <v>-808373.82</v>
      </c>
      <c r="AU254" s="135"/>
    </row>
    <row r="255" spans="2:47" x14ac:dyDescent="0.25">
      <c r="B255" s="47" t="s">
        <v>279</v>
      </c>
      <c r="C255" s="47" t="s">
        <v>278</v>
      </c>
      <c r="D255" s="124">
        <v>1192964.1500000004</v>
      </c>
      <c r="E255" s="46">
        <v>11715.86</v>
      </c>
      <c r="F255" s="46">
        <v>47896.649999999994</v>
      </c>
      <c r="G255" s="46">
        <v>48762.19</v>
      </c>
      <c r="H255" s="46">
        <v>772.99</v>
      </c>
      <c r="I255" s="46">
        <v>473.43</v>
      </c>
      <c r="J255" s="46">
        <v>7438.66</v>
      </c>
      <c r="K255" s="135"/>
      <c r="L255" s="46">
        <v>34895.660000000003</v>
      </c>
      <c r="M255" s="135"/>
      <c r="N255" s="135"/>
      <c r="O255" s="46">
        <v>42315.380000000005</v>
      </c>
      <c r="P255" s="46">
        <v>612848.06000000017</v>
      </c>
      <c r="Q255" s="135"/>
      <c r="R255" s="46">
        <v>6435</v>
      </c>
      <c r="S255" s="46">
        <v>8989.869999999999</v>
      </c>
      <c r="T255" s="46">
        <v>19909.82</v>
      </c>
      <c r="U255" s="46">
        <v>7702.62</v>
      </c>
      <c r="V255" s="46">
        <v>2387.2800000000002</v>
      </c>
      <c r="W255" s="46">
        <v>251.92000000000002</v>
      </c>
      <c r="X255" s="46">
        <v>37808.03</v>
      </c>
      <c r="Y255" s="46">
        <v>60347.22</v>
      </c>
      <c r="Z255" s="135"/>
      <c r="AA255" s="46">
        <v>21000.55</v>
      </c>
      <c r="AB255" s="46">
        <v>64513.08</v>
      </c>
      <c r="AC255" s="46">
        <v>19458.14</v>
      </c>
      <c r="AD255" s="46">
        <v>4007.64</v>
      </c>
      <c r="AE255" s="135"/>
      <c r="AF255" s="46">
        <v>-1588</v>
      </c>
      <c r="AG255" s="135"/>
      <c r="AH255" s="46">
        <v>19772.28</v>
      </c>
      <c r="AI255" s="46">
        <v>22407.08</v>
      </c>
      <c r="AJ255" s="46">
        <v>33206.15</v>
      </c>
      <c r="AK255" s="46">
        <v>26082.97</v>
      </c>
      <c r="AL255" s="46">
        <v>692.6</v>
      </c>
      <c r="AM255" s="46">
        <v>11148.03</v>
      </c>
      <c r="AN255" s="46">
        <v>20073.57</v>
      </c>
      <c r="AO255" s="135"/>
      <c r="AP255" s="135"/>
      <c r="AQ255" s="46">
        <v>1239.42</v>
      </c>
      <c r="AR255" s="135"/>
      <c r="AS255" s="135"/>
      <c r="AT255" s="135"/>
      <c r="AU255" s="135"/>
    </row>
    <row r="256" spans="2:47" x14ac:dyDescent="0.25">
      <c r="B256" s="47" t="s">
        <v>277</v>
      </c>
      <c r="C256" s="47" t="s">
        <v>276</v>
      </c>
      <c r="D256" s="124">
        <v>13914136.890000002</v>
      </c>
      <c r="E256" s="46">
        <v>84700.72</v>
      </c>
      <c r="F256" s="46">
        <v>278515.13</v>
      </c>
      <c r="G256" s="46">
        <v>264438.97000000003</v>
      </c>
      <c r="H256" s="46">
        <v>26987.239999999998</v>
      </c>
      <c r="I256" s="46">
        <v>7861.85</v>
      </c>
      <c r="J256" s="46">
        <v>269901.64999999997</v>
      </c>
      <c r="K256" s="46">
        <v>77889.899999999994</v>
      </c>
      <c r="L256" s="46">
        <v>823151.06</v>
      </c>
      <c r="M256" s="46">
        <v>494200.49000000005</v>
      </c>
      <c r="N256" s="46">
        <v>29414.92</v>
      </c>
      <c r="O256" s="46">
        <v>541224.31000000006</v>
      </c>
      <c r="P256" s="46">
        <v>7059664.9299999969</v>
      </c>
      <c r="Q256" s="46">
        <v>515735.55</v>
      </c>
      <c r="R256" s="135"/>
      <c r="S256" s="46">
        <v>305587.35000000009</v>
      </c>
      <c r="T256" s="46">
        <v>436323.72</v>
      </c>
      <c r="U256" s="46">
        <v>139420.67999999996</v>
      </c>
      <c r="V256" s="46">
        <v>92141.37</v>
      </c>
      <c r="W256" s="46">
        <v>14503.06</v>
      </c>
      <c r="X256" s="46">
        <v>169719.96</v>
      </c>
      <c r="Y256" s="46">
        <v>225846.08000000002</v>
      </c>
      <c r="Z256" s="46">
        <v>-4450.62</v>
      </c>
      <c r="AA256" s="46">
        <v>40398.39</v>
      </c>
      <c r="AB256" s="46">
        <v>472065.98</v>
      </c>
      <c r="AC256" s="46">
        <v>200334.81999999998</v>
      </c>
      <c r="AD256" s="46">
        <v>22941.61</v>
      </c>
      <c r="AE256" s="135"/>
      <c r="AF256" s="46">
        <v>-56432.86</v>
      </c>
      <c r="AG256" s="46">
        <v>28493.370000000003</v>
      </c>
      <c r="AH256" s="46">
        <v>113738.39</v>
      </c>
      <c r="AI256" s="46">
        <v>376194.64</v>
      </c>
      <c r="AJ256" s="46">
        <v>397270.38</v>
      </c>
      <c r="AK256" s="46">
        <v>274325.34999999998</v>
      </c>
      <c r="AL256" s="135"/>
      <c r="AM256" s="46">
        <v>128774.49</v>
      </c>
      <c r="AN256" s="46">
        <v>40408</v>
      </c>
      <c r="AO256" s="135"/>
      <c r="AP256" s="135"/>
      <c r="AQ256" s="46">
        <v>10481.549999999999</v>
      </c>
      <c r="AR256" s="46">
        <v>1087.9100000000001</v>
      </c>
      <c r="AS256" s="46">
        <v>14086.41</v>
      </c>
      <c r="AT256" s="46">
        <v>-7260.48</v>
      </c>
      <c r="AU256" s="46">
        <v>4450.62</v>
      </c>
    </row>
    <row r="257" spans="2:47" x14ac:dyDescent="0.25">
      <c r="B257" s="47" t="s">
        <v>275</v>
      </c>
      <c r="C257" s="47" t="s">
        <v>274</v>
      </c>
      <c r="D257" s="124">
        <v>12830187.000000004</v>
      </c>
      <c r="E257" s="46">
        <v>77276.92</v>
      </c>
      <c r="F257" s="46">
        <v>516442.93000000005</v>
      </c>
      <c r="G257" s="46">
        <v>316179.73</v>
      </c>
      <c r="H257" s="135"/>
      <c r="I257" s="135"/>
      <c r="J257" s="46">
        <v>162549.97999999998</v>
      </c>
      <c r="K257" s="135"/>
      <c r="L257" s="46">
        <v>781531.64</v>
      </c>
      <c r="M257" s="46">
        <v>323300.17000000004</v>
      </c>
      <c r="N257" s="135"/>
      <c r="O257" s="46">
        <v>305744.64999999997</v>
      </c>
      <c r="P257" s="46">
        <v>6735262.9399999995</v>
      </c>
      <c r="Q257" s="46">
        <v>143820.07</v>
      </c>
      <c r="R257" s="135"/>
      <c r="S257" s="46">
        <v>136298.03</v>
      </c>
      <c r="T257" s="46">
        <v>113666.45999999999</v>
      </c>
      <c r="U257" s="46">
        <v>27488.11</v>
      </c>
      <c r="V257" s="46">
        <v>77846.89</v>
      </c>
      <c r="W257" s="135"/>
      <c r="X257" s="46">
        <v>150364.89000000001</v>
      </c>
      <c r="Y257" s="46">
        <v>201257.05</v>
      </c>
      <c r="Z257" s="135"/>
      <c r="AA257" s="135"/>
      <c r="AB257" s="46">
        <v>269578.21000000002</v>
      </c>
      <c r="AC257" s="46">
        <v>163636.54</v>
      </c>
      <c r="AD257" s="46">
        <v>27280.95</v>
      </c>
      <c r="AE257" s="135"/>
      <c r="AF257" s="46">
        <v>-106024.91</v>
      </c>
      <c r="AG257" s="135"/>
      <c r="AH257" s="46">
        <v>218140.91</v>
      </c>
      <c r="AI257" s="46">
        <v>283298.74</v>
      </c>
      <c r="AJ257" s="46">
        <v>1031371.7800000001</v>
      </c>
      <c r="AK257" s="46">
        <v>325744.82999999996</v>
      </c>
      <c r="AL257" s="46">
        <v>6511.39</v>
      </c>
      <c r="AM257" s="46">
        <v>195925.04</v>
      </c>
      <c r="AN257" s="46">
        <v>127134.55</v>
      </c>
      <c r="AO257" s="135"/>
      <c r="AP257" s="135"/>
      <c r="AQ257" s="46">
        <v>218558.51</v>
      </c>
      <c r="AR257" s="135"/>
      <c r="AS257" s="135"/>
      <c r="AT257" s="135"/>
      <c r="AU257" s="135"/>
    </row>
    <row r="258" spans="2:47" x14ac:dyDescent="0.25">
      <c r="B258" s="47" t="s">
        <v>273</v>
      </c>
      <c r="C258" s="47" t="s">
        <v>272</v>
      </c>
      <c r="D258" s="124">
        <v>15594140.460000005</v>
      </c>
      <c r="E258" s="46">
        <v>24034.79</v>
      </c>
      <c r="F258" s="46">
        <v>408802.04000000004</v>
      </c>
      <c r="G258" s="46">
        <v>514310.78</v>
      </c>
      <c r="H258" s="46">
        <v>170206.03999999998</v>
      </c>
      <c r="I258" s="46">
        <v>27431.539999999997</v>
      </c>
      <c r="J258" s="46">
        <v>427787.43000000005</v>
      </c>
      <c r="K258" s="46">
        <v>115058.50000000001</v>
      </c>
      <c r="L258" s="46">
        <v>1433781.0599999998</v>
      </c>
      <c r="M258" s="46">
        <v>87340.44</v>
      </c>
      <c r="N258" s="46">
        <v>130822.59999999999</v>
      </c>
      <c r="O258" s="46">
        <v>460307.94999999995</v>
      </c>
      <c r="P258" s="46">
        <v>6483799.6299999999</v>
      </c>
      <c r="Q258" s="46">
        <v>71311.260000000009</v>
      </c>
      <c r="R258" s="46">
        <v>3474.74</v>
      </c>
      <c r="S258" s="46">
        <v>197778.63999999996</v>
      </c>
      <c r="T258" s="46">
        <v>274894.58999999997</v>
      </c>
      <c r="U258" s="46">
        <v>771743.9</v>
      </c>
      <c r="V258" s="46">
        <v>41121.129999999997</v>
      </c>
      <c r="W258" s="46">
        <v>71045.34</v>
      </c>
      <c r="X258" s="46">
        <v>187792.30000000002</v>
      </c>
      <c r="Y258" s="46">
        <v>197363.46</v>
      </c>
      <c r="Z258" s="135"/>
      <c r="AA258" s="46">
        <v>198026.26</v>
      </c>
      <c r="AB258" s="46">
        <v>877570.49</v>
      </c>
      <c r="AC258" s="46">
        <v>376949.68000000005</v>
      </c>
      <c r="AD258" s="46">
        <v>45723.91</v>
      </c>
      <c r="AE258" s="135"/>
      <c r="AF258" s="46">
        <v>-20318.77</v>
      </c>
      <c r="AG258" s="46">
        <v>138274.32</v>
      </c>
      <c r="AH258" s="46">
        <v>116919.51000000001</v>
      </c>
      <c r="AI258" s="46">
        <v>325629.81999999995</v>
      </c>
      <c r="AJ258" s="46">
        <v>398155.70999999996</v>
      </c>
      <c r="AK258" s="46">
        <v>237020.76</v>
      </c>
      <c r="AL258" s="46">
        <v>55274.95</v>
      </c>
      <c r="AM258" s="46">
        <v>168337.81</v>
      </c>
      <c r="AN258" s="46">
        <v>350568.49</v>
      </c>
      <c r="AO258" s="135"/>
      <c r="AP258" s="135"/>
      <c r="AQ258" s="46">
        <v>6409.9</v>
      </c>
      <c r="AR258" s="46">
        <v>416.19</v>
      </c>
      <c r="AS258" s="46">
        <v>6239.25</v>
      </c>
      <c r="AT258" s="46">
        <v>-5582.52</v>
      </c>
      <c r="AU258" s="46">
        <v>218316.54000000004</v>
      </c>
    </row>
    <row r="259" spans="2:47" x14ac:dyDescent="0.25">
      <c r="B259" s="47" t="s">
        <v>271</v>
      </c>
      <c r="C259" s="47" t="s">
        <v>270</v>
      </c>
      <c r="D259" s="124">
        <v>28693513.549999978</v>
      </c>
      <c r="E259" s="46">
        <v>77864.290000000008</v>
      </c>
      <c r="F259" s="46">
        <v>313395.49</v>
      </c>
      <c r="G259" s="46">
        <v>271877.03999999998</v>
      </c>
      <c r="H259" s="46">
        <v>193719.52000000002</v>
      </c>
      <c r="I259" s="46">
        <v>38186.57</v>
      </c>
      <c r="J259" s="46">
        <v>757086.41</v>
      </c>
      <c r="K259" s="46">
        <v>365969.39</v>
      </c>
      <c r="L259" s="46">
        <v>1467964.9000000001</v>
      </c>
      <c r="M259" s="46">
        <v>620326.54999999993</v>
      </c>
      <c r="N259" s="46">
        <v>86080.12</v>
      </c>
      <c r="O259" s="46">
        <v>1329033.9100000001</v>
      </c>
      <c r="P259" s="46">
        <v>14498247.530000001</v>
      </c>
      <c r="Q259" s="46">
        <v>745338.8899999999</v>
      </c>
      <c r="R259" s="135"/>
      <c r="S259" s="46">
        <v>218048.09999999998</v>
      </c>
      <c r="T259" s="46">
        <v>396086.93</v>
      </c>
      <c r="U259" s="46">
        <v>499974.64</v>
      </c>
      <c r="V259" s="46">
        <v>185235.1</v>
      </c>
      <c r="W259" s="46">
        <v>97513.969999999987</v>
      </c>
      <c r="X259" s="46">
        <v>425305.81</v>
      </c>
      <c r="Y259" s="46">
        <v>456484.02999999997</v>
      </c>
      <c r="Z259" s="135"/>
      <c r="AA259" s="135"/>
      <c r="AB259" s="46">
        <v>1970692.5</v>
      </c>
      <c r="AC259" s="135"/>
      <c r="AD259" s="135"/>
      <c r="AE259" s="135"/>
      <c r="AF259" s="135"/>
      <c r="AG259" s="46">
        <v>3648.2400000000002</v>
      </c>
      <c r="AH259" s="46">
        <v>18342.96</v>
      </c>
      <c r="AI259" s="46">
        <v>882031.31</v>
      </c>
      <c r="AJ259" s="46">
        <v>1037337.9</v>
      </c>
      <c r="AK259" s="46">
        <v>649103.46</v>
      </c>
      <c r="AL259" s="46">
        <v>24694.13</v>
      </c>
      <c r="AM259" s="46">
        <v>313503.01999999996</v>
      </c>
      <c r="AN259" s="46">
        <v>402358.80999999994</v>
      </c>
      <c r="AO259" s="46">
        <v>136765.83000000002</v>
      </c>
      <c r="AP259" s="135"/>
      <c r="AQ259" s="46">
        <v>71599.540000000008</v>
      </c>
      <c r="AR259" s="46">
        <v>1675.85</v>
      </c>
      <c r="AS259" s="46">
        <v>49849.95</v>
      </c>
      <c r="AT259" s="46">
        <v>88170.86</v>
      </c>
      <c r="AU259" s="135"/>
    </row>
    <row r="260" spans="2:47" x14ac:dyDescent="0.25">
      <c r="B260" s="47" t="s">
        <v>269</v>
      </c>
      <c r="C260" s="47" t="s">
        <v>268</v>
      </c>
      <c r="D260" s="124">
        <v>3485216.5799999987</v>
      </c>
      <c r="E260" s="46">
        <v>33394.22</v>
      </c>
      <c r="F260" s="46">
        <v>115200.56</v>
      </c>
      <c r="G260" s="46">
        <v>209539.92</v>
      </c>
      <c r="H260" s="46">
        <v>1713.61</v>
      </c>
      <c r="I260" s="46">
        <v>1690.69</v>
      </c>
      <c r="J260" s="135"/>
      <c r="K260" s="46">
        <v>2747</v>
      </c>
      <c r="L260" s="46">
        <v>109035.41</v>
      </c>
      <c r="M260" s="46">
        <v>44709.74</v>
      </c>
      <c r="N260" s="135"/>
      <c r="O260" s="46">
        <v>123832.03</v>
      </c>
      <c r="P260" s="46">
        <v>1918739.25</v>
      </c>
      <c r="Q260" s="135"/>
      <c r="R260" s="46">
        <v>60119.839999999997</v>
      </c>
      <c r="S260" s="46">
        <v>5051.58</v>
      </c>
      <c r="T260" s="46">
        <v>26524.699999999997</v>
      </c>
      <c r="U260" s="46">
        <v>32060.37</v>
      </c>
      <c r="V260" s="46">
        <v>14879.37</v>
      </c>
      <c r="W260" s="46">
        <v>12548.710000000001</v>
      </c>
      <c r="X260" s="46">
        <v>96925.07</v>
      </c>
      <c r="Y260" s="46">
        <v>140862.55000000002</v>
      </c>
      <c r="Z260" s="135"/>
      <c r="AA260" s="135"/>
      <c r="AB260" s="135"/>
      <c r="AC260" s="135"/>
      <c r="AD260" s="135"/>
      <c r="AE260" s="135"/>
      <c r="AF260" s="135"/>
      <c r="AG260" s="46">
        <v>84821.18</v>
      </c>
      <c r="AH260" s="46">
        <v>62582.03</v>
      </c>
      <c r="AI260" s="46">
        <v>102147.44</v>
      </c>
      <c r="AJ260" s="46">
        <v>95813.93</v>
      </c>
      <c r="AK260" s="46">
        <v>75756.78</v>
      </c>
      <c r="AL260" s="46">
        <v>12844.09</v>
      </c>
      <c r="AM260" s="46">
        <v>33178.28</v>
      </c>
      <c r="AN260" s="46">
        <v>68498.23000000001</v>
      </c>
      <c r="AO260" s="135"/>
      <c r="AP260" s="135"/>
      <c r="AQ260" s="135"/>
      <c r="AR260" s="135"/>
      <c r="AS260" s="135"/>
      <c r="AT260" s="135"/>
      <c r="AU260" s="135"/>
    </row>
    <row r="261" spans="2:47" x14ac:dyDescent="0.25">
      <c r="B261" s="47" t="s">
        <v>267</v>
      </c>
      <c r="C261" s="47" t="s">
        <v>266</v>
      </c>
      <c r="D261" s="124">
        <v>1385908.9699999997</v>
      </c>
      <c r="E261" s="46">
        <v>8440.24</v>
      </c>
      <c r="F261" s="46">
        <v>17328.47</v>
      </c>
      <c r="G261" s="46">
        <v>50170.770000000004</v>
      </c>
      <c r="H261" s="46">
        <v>271.95</v>
      </c>
      <c r="I261" s="46">
        <v>91.17</v>
      </c>
      <c r="J261" s="46">
        <v>22499.81</v>
      </c>
      <c r="K261" s="46">
        <v>87.06</v>
      </c>
      <c r="L261" s="46">
        <v>24942.54</v>
      </c>
      <c r="M261" s="46">
        <v>50702.080000000002</v>
      </c>
      <c r="N261" s="46">
        <v>111.03999999999999</v>
      </c>
      <c r="O261" s="46">
        <v>34195.06</v>
      </c>
      <c r="P261" s="46">
        <v>798186.04999999993</v>
      </c>
      <c r="Q261" s="135"/>
      <c r="R261" s="46">
        <v>18294.240000000002</v>
      </c>
      <c r="S261" s="46">
        <v>5858.4199999999992</v>
      </c>
      <c r="T261" s="46">
        <v>19704.260000000002</v>
      </c>
      <c r="U261" s="46">
        <v>20686.02</v>
      </c>
      <c r="V261" s="46">
        <v>10655.13</v>
      </c>
      <c r="W261" s="135"/>
      <c r="X261" s="46">
        <v>43225.17</v>
      </c>
      <c r="Y261" s="46">
        <v>45425.32</v>
      </c>
      <c r="Z261" s="135"/>
      <c r="AA261" s="135"/>
      <c r="AB261" s="135"/>
      <c r="AC261" s="135"/>
      <c r="AD261" s="135"/>
      <c r="AE261" s="135"/>
      <c r="AF261" s="135"/>
      <c r="AG261" s="135"/>
      <c r="AH261" s="46">
        <v>75129.179999999993</v>
      </c>
      <c r="AI261" s="46">
        <v>22068.15</v>
      </c>
      <c r="AJ261" s="46">
        <v>27695.310000000005</v>
      </c>
      <c r="AK261" s="46">
        <v>25098.47</v>
      </c>
      <c r="AL261" s="46">
        <v>330</v>
      </c>
      <c r="AM261" s="46">
        <v>18981.62</v>
      </c>
      <c r="AN261" s="46">
        <v>30451.42</v>
      </c>
      <c r="AO261" s="135"/>
      <c r="AP261" s="135"/>
      <c r="AQ261" s="135"/>
      <c r="AR261" s="135"/>
      <c r="AS261" s="135"/>
      <c r="AT261" s="46">
        <v>15280.02</v>
      </c>
      <c r="AU261" s="135"/>
    </row>
    <row r="262" spans="2:47" x14ac:dyDescent="0.25">
      <c r="B262" s="47" t="s">
        <v>265</v>
      </c>
      <c r="C262" s="47" t="s">
        <v>264</v>
      </c>
      <c r="D262" s="124">
        <v>697181.60999999987</v>
      </c>
      <c r="E262" s="46">
        <v>7174.76</v>
      </c>
      <c r="F262" s="46">
        <v>22798.799999999999</v>
      </c>
      <c r="G262" s="46">
        <v>25610.37</v>
      </c>
      <c r="H262" s="135"/>
      <c r="I262" s="135"/>
      <c r="J262" s="46">
        <v>13181.5</v>
      </c>
      <c r="K262" s="135"/>
      <c r="L262" s="46">
        <v>22098.799999999999</v>
      </c>
      <c r="M262" s="46">
        <v>25005.84</v>
      </c>
      <c r="N262" s="46">
        <v>112.54</v>
      </c>
      <c r="O262" s="46">
        <v>21367.649999999998</v>
      </c>
      <c r="P262" s="46">
        <v>356417.37999999983</v>
      </c>
      <c r="Q262" s="135"/>
      <c r="R262" s="46">
        <v>4743.95</v>
      </c>
      <c r="S262" s="46">
        <v>63.32</v>
      </c>
      <c r="T262" s="46">
        <v>351.04999999999995</v>
      </c>
      <c r="U262" s="46">
        <v>16921.37</v>
      </c>
      <c r="V262" s="46">
        <v>5153.53</v>
      </c>
      <c r="W262" s="135"/>
      <c r="X262" s="46">
        <v>20849.310000000001</v>
      </c>
      <c r="Y262" s="46">
        <v>59809.36</v>
      </c>
      <c r="Z262" s="135"/>
      <c r="AA262" s="135"/>
      <c r="AB262" s="135"/>
      <c r="AC262" s="135"/>
      <c r="AD262" s="135"/>
      <c r="AE262" s="135"/>
      <c r="AF262" s="135"/>
      <c r="AG262" s="135"/>
      <c r="AH262" s="46">
        <v>955.67</v>
      </c>
      <c r="AI262" s="46">
        <v>33031.51</v>
      </c>
      <c r="AJ262" s="46">
        <v>20313.219999999998</v>
      </c>
      <c r="AK262" s="46">
        <v>14867.35</v>
      </c>
      <c r="AL262" s="135"/>
      <c r="AM262" s="46">
        <v>8024.33</v>
      </c>
      <c r="AN262" s="46">
        <v>18330</v>
      </c>
      <c r="AO262" s="135"/>
      <c r="AP262" s="135"/>
      <c r="AQ262" s="135"/>
      <c r="AR262" s="135"/>
      <c r="AS262" s="135"/>
      <c r="AT262" s="135"/>
      <c r="AU262" s="135"/>
    </row>
    <row r="263" spans="2:47" x14ac:dyDescent="0.25">
      <c r="B263" s="47" t="s">
        <v>263</v>
      </c>
      <c r="C263" s="47" t="s">
        <v>262</v>
      </c>
      <c r="D263" s="124">
        <v>3558038.8500000006</v>
      </c>
      <c r="E263" s="46">
        <v>6988.68</v>
      </c>
      <c r="F263" s="46">
        <v>100398.76000000001</v>
      </c>
      <c r="G263" s="46">
        <v>90500.040000000008</v>
      </c>
      <c r="H263" s="46">
        <v>1603.16</v>
      </c>
      <c r="I263" s="46">
        <v>4354.07</v>
      </c>
      <c r="J263" s="135"/>
      <c r="K263" s="46">
        <v>1041.22</v>
      </c>
      <c r="L263" s="46">
        <v>209937.58</v>
      </c>
      <c r="M263" s="46">
        <v>37246.29</v>
      </c>
      <c r="N263" s="135"/>
      <c r="O263" s="46">
        <v>156971.38999999998</v>
      </c>
      <c r="P263" s="46">
        <v>1560002.54</v>
      </c>
      <c r="Q263" s="46">
        <v>134701.62</v>
      </c>
      <c r="R263" s="135"/>
      <c r="S263" s="46">
        <v>9480.9</v>
      </c>
      <c r="T263" s="46">
        <v>24575.42</v>
      </c>
      <c r="U263" s="46">
        <v>34474.97</v>
      </c>
      <c r="V263" s="46">
        <v>24042.19</v>
      </c>
      <c r="W263" s="135"/>
      <c r="X263" s="46">
        <v>66639.66</v>
      </c>
      <c r="Y263" s="46">
        <v>109048.06</v>
      </c>
      <c r="Z263" s="135"/>
      <c r="AA263" s="46">
        <v>13427.24</v>
      </c>
      <c r="AB263" s="46">
        <v>178883.69</v>
      </c>
      <c r="AC263" s="46">
        <v>91559.88</v>
      </c>
      <c r="AD263" s="46">
        <v>19381</v>
      </c>
      <c r="AE263" s="135"/>
      <c r="AF263" s="46">
        <v>-42889.61</v>
      </c>
      <c r="AG263" s="46">
        <v>85757.590000000011</v>
      </c>
      <c r="AH263" s="46">
        <v>11342.949999999999</v>
      </c>
      <c r="AI263" s="46">
        <v>120939.98</v>
      </c>
      <c r="AJ263" s="46">
        <v>190291.93</v>
      </c>
      <c r="AK263" s="46">
        <v>179981.01</v>
      </c>
      <c r="AL263" s="46">
        <v>848.03</v>
      </c>
      <c r="AM263" s="46">
        <v>68594.05</v>
      </c>
      <c r="AN263" s="46">
        <v>29094.649999999998</v>
      </c>
      <c r="AO263" s="46">
        <v>3286.75</v>
      </c>
      <c r="AP263" s="135"/>
      <c r="AQ263" s="46">
        <v>34819.46</v>
      </c>
      <c r="AR263" s="135"/>
      <c r="AS263" s="46">
        <v>713.7</v>
      </c>
      <c r="AT263" s="135"/>
      <c r="AU263" s="135"/>
    </row>
    <row r="264" spans="2:47" x14ac:dyDescent="0.25">
      <c r="B264" s="47" t="s">
        <v>261</v>
      </c>
      <c r="C264" s="47" t="s">
        <v>260</v>
      </c>
      <c r="D264" s="124">
        <v>8100295.2599999988</v>
      </c>
      <c r="E264" s="46">
        <v>48050.04</v>
      </c>
      <c r="F264" s="46">
        <v>202350.19999999998</v>
      </c>
      <c r="G264" s="46">
        <v>179785.81</v>
      </c>
      <c r="H264" s="46">
        <v>33706.770000000004</v>
      </c>
      <c r="I264" s="135"/>
      <c r="J264" s="46">
        <v>17323.97</v>
      </c>
      <c r="K264" s="46">
        <v>9226.7000000000007</v>
      </c>
      <c r="L264" s="46">
        <v>140149.71</v>
      </c>
      <c r="M264" s="46">
        <v>163633.21</v>
      </c>
      <c r="N264" s="135"/>
      <c r="O264" s="46">
        <v>373486.74999999994</v>
      </c>
      <c r="P264" s="46">
        <v>4447548.9800000004</v>
      </c>
      <c r="Q264" s="46">
        <v>373796.32999999996</v>
      </c>
      <c r="R264" s="46">
        <v>63568.63</v>
      </c>
      <c r="S264" s="46">
        <v>203205.31000000003</v>
      </c>
      <c r="T264" s="46">
        <v>7639.63</v>
      </c>
      <c r="U264" s="46">
        <v>54841.090000000004</v>
      </c>
      <c r="V264" s="46">
        <v>38222.39</v>
      </c>
      <c r="W264" s="46">
        <v>49772.89</v>
      </c>
      <c r="X264" s="46">
        <v>174297.81</v>
      </c>
      <c r="Y264" s="46">
        <v>117409.3</v>
      </c>
      <c r="Z264" s="135"/>
      <c r="AA264" s="46">
        <v>15290.490000000002</v>
      </c>
      <c r="AB264" s="46">
        <v>265170.22000000003</v>
      </c>
      <c r="AC264" s="46">
        <v>296239.7</v>
      </c>
      <c r="AD264" s="46">
        <v>59609.15</v>
      </c>
      <c r="AE264" s="135"/>
      <c r="AF264" s="46">
        <v>-148506</v>
      </c>
      <c r="AG264" s="46">
        <v>38073.040000000001</v>
      </c>
      <c r="AH264" s="46">
        <v>42642.399999999994</v>
      </c>
      <c r="AI264" s="46">
        <v>70839.31</v>
      </c>
      <c r="AJ264" s="46">
        <v>184681.99999999997</v>
      </c>
      <c r="AK264" s="46">
        <v>214984.1</v>
      </c>
      <c r="AL264" s="46">
        <v>9033.9</v>
      </c>
      <c r="AM264" s="46">
        <v>189819.21</v>
      </c>
      <c r="AN264" s="46">
        <v>113866.41</v>
      </c>
      <c r="AO264" s="135"/>
      <c r="AP264" s="135"/>
      <c r="AQ264" s="135"/>
      <c r="AR264" s="135"/>
      <c r="AS264" s="46">
        <v>33686.370000000003</v>
      </c>
      <c r="AT264" s="46">
        <v>16849.439999999999</v>
      </c>
      <c r="AU264" s="135"/>
    </row>
    <row r="265" spans="2:47" x14ac:dyDescent="0.25">
      <c r="B265" s="47" t="s">
        <v>259</v>
      </c>
      <c r="C265" s="47" t="s">
        <v>258</v>
      </c>
      <c r="D265" s="124">
        <v>5306842.5699999994</v>
      </c>
      <c r="E265" s="46">
        <v>58288.310000000005</v>
      </c>
      <c r="F265" s="46">
        <v>264040.46999999997</v>
      </c>
      <c r="G265" s="46">
        <v>111167.21</v>
      </c>
      <c r="H265" s="135"/>
      <c r="I265" s="135"/>
      <c r="J265" s="46">
        <v>36576.649999999994</v>
      </c>
      <c r="K265" s="46">
        <v>2000</v>
      </c>
      <c r="L265" s="46">
        <v>211494.78</v>
      </c>
      <c r="M265" s="46">
        <v>64694.87</v>
      </c>
      <c r="N265" s="46">
        <v>20650.82</v>
      </c>
      <c r="O265" s="46">
        <v>142142.84</v>
      </c>
      <c r="P265" s="46">
        <v>2877415.7300000004</v>
      </c>
      <c r="Q265" s="46">
        <v>162016.11999999997</v>
      </c>
      <c r="R265" s="135"/>
      <c r="S265" s="46">
        <v>11122.7</v>
      </c>
      <c r="T265" s="46">
        <v>2628.85</v>
      </c>
      <c r="U265" s="46">
        <v>165.24</v>
      </c>
      <c r="V265" s="46">
        <v>27760.519999999997</v>
      </c>
      <c r="W265" s="135"/>
      <c r="X265" s="46">
        <v>94290.71</v>
      </c>
      <c r="Y265" s="46">
        <v>115965.01</v>
      </c>
      <c r="Z265" s="135"/>
      <c r="AA265" s="46">
        <v>11661.029999999999</v>
      </c>
      <c r="AB265" s="46">
        <v>243732.91999999998</v>
      </c>
      <c r="AC265" s="46">
        <v>70823.92</v>
      </c>
      <c r="AD265" s="46">
        <v>14303.05</v>
      </c>
      <c r="AE265" s="135"/>
      <c r="AF265" s="135"/>
      <c r="AG265" s="46">
        <v>755.04</v>
      </c>
      <c r="AH265" s="46">
        <v>11369.98</v>
      </c>
      <c r="AI265" s="46">
        <v>313942.93</v>
      </c>
      <c r="AJ265" s="46">
        <v>91813.64</v>
      </c>
      <c r="AK265" s="46">
        <v>156877.31</v>
      </c>
      <c r="AL265" s="46">
        <v>76.63</v>
      </c>
      <c r="AM265" s="46">
        <v>86800.03</v>
      </c>
      <c r="AN265" s="46">
        <v>50328.81</v>
      </c>
      <c r="AO265" s="46">
        <v>51936.45</v>
      </c>
      <c r="AP265" s="135"/>
      <c r="AQ265" s="135"/>
      <c r="AR265" s="135"/>
      <c r="AS265" s="135"/>
      <c r="AT265" s="135"/>
      <c r="AU265" s="135"/>
    </row>
    <row r="266" spans="2:47" x14ac:dyDescent="0.25">
      <c r="B266" s="47" t="s">
        <v>257</v>
      </c>
      <c r="C266" s="47" t="s">
        <v>256</v>
      </c>
      <c r="D266" s="124">
        <v>16628628.529999997</v>
      </c>
      <c r="E266" s="46">
        <v>100317.35</v>
      </c>
      <c r="F266" s="46">
        <v>357255.44999999995</v>
      </c>
      <c r="G266" s="46">
        <v>288613.36</v>
      </c>
      <c r="H266" s="46">
        <v>169921.36</v>
      </c>
      <c r="I266" s="46">
        <v>23291.24</v>
      </c>
      <c r="J266" s="46">
        <v>327694.09000000003</v>
      </c>
      <c r="K266" s="46">
        <v>88872.3</v>
      </c>
      <c r="L266" s="46">
        <v>1036723.8700000001</v>
      </c>
      <c r="M266" s="46">
        <v>193063.24</v>
      </c>
      <c r="N266" s="46">
        <v>56478.549999999996</v>
      </c>
      <c r="O266" s="46">
        <v>571255.74</v>
      </c>
      <c r="P266" s="46">
        <v>8882739.6999999993</v>
      </c>
      <c r="Q266" s="46">
        <v>395292.68</v>
      </c>
      <c r="R266" s="135"/>
      <c r="S266" s="46">
        <v>218533.10000000003</v>
      </c>
      <c r="T266" s="46">
        <v>67654.14</v>
      </c>
      <c r="U266" s="46">
        <v>88841.88</v>
      </c>
      <c r="V266" s="46">
        <v>73319.049999999988</v>
      </c>
      <c r="W266" s="46">
        <v>86512.549999999988</v>
      </c>
      <c r="X266" s="46">
        <v>403688.25</v>
      </c>
      <c r="Y266" s="46">
        <v>231387.88999999998</v>
      </c>
      <c r="Z266" s="46">
        <v>-12383.08</v>
      </c>
      <c r="AA266" s="46">
        <v>267908.80000000005</v>
      </c>
      <c r="AB266" s="46">
        <v>484981.97</v>
      </c>
      <c r="AC266" s="46">
        <v>218172.87</v>
      </c>
      <c r="AD266" s="46">
        <v>34724.9</v>
      </c>
      <c r="AE266" s="135"/>
      <c r="AF266" s="46">
        <v>-73934.899999999994</v>
      </c>
      <c r="AG266" s="135"/>
      <c r="AH266" s="46">
        <v>96502.790000000008</v>
      </c>
      <c r="AI266" s="46">
        <v>403098.8</v>
      </c>
      <c r="AJ266" s="46">
        <v>620650.08000000007</v>
      </c>
      <c r="AK266" s="46">
        <v>282516.76</v>
      </c>
      <c r="AL266" s="46">
        <v>68190.149999999994</v>
      </c>
      <c r="AM266" s="46">
        <v>191185.95</v>
      </c>
      <c r="AN266" s="46">
        <v>272568.20999999996</v>
      </c>
      <c r="AO266" s="135"/>
      <c r="AP266" s="135"/>
      <c r="AQ266" s="46">
        <v>85604.73</v>
      </c>
      <c r="AR266" s="46">
        <v>4175.05</v>
      </c>
      <c r="AS266" s="46">
        <v>23209.66</v>
      </c>
      <c r="AT266" s="135"/>
      <c r="AU266" s="135"/>
    </row>
    <row r="267" spans="2:47" x14ac:dyDescent="0.25">
      <c r="B267" s="47" t="s">
        <v>255</v>
      </c>
      <c r="C267" s="47" t="s">
        <v>254</v>
      </c>
      <c r="D267" s="124">
        <v>95104724.439999968</v>
      </c>
      <c r="E267" s="46">
        <v>75448.740000000005</v>
      </c>
      <c r="F267" s="46">
        <v>570651.91</v>
      </c>
      <c r="G267" s="46">
        <v>1007458.79</v>
      </c>
      <c r="H267" s="46">
        <v>801514.47000000009</v>
      </c>
      <c r="I267" s="46">
        <v>218272.71</v>
      </c>
      <c r="J267" s="46">
        <v>2577019.65</v>
      </c>
      <c r="K267" s="46">
        <v>475460.92</v>
      </c>
      <c r="L267" s="46">
        <v>5112167.2799999993</v>
      </c>
      <c r="M267" s="46">
        <v>2377911.13</v>
      </c>
      <c r="N267" s="46">
        <v>1546049.1500000001</v>
      </c>
      <c r="O267" s="46">
        <v>4701641.0600000005</v>
      </c>
      <c r="P267" s="46">
        <v>53023338.519999996</v>
      </c>
      <c r="Q267" s="46">
        <v>1894338.5299999998</v>
      </c>
      <c r="R267" s="135"/>
      <c r="S267" s="46">
        <v>1386593.5499999998</v>
      </c>
      <c r="T267" s="46">
        <v>711504.52</v>
      </c>
      <c r="U267" s="46">
        <v>627016.13</v>
      </c>
      <c r="V267" s="46">
        <v>538566.99</v>
      </c>
      <c r="W267" s="46">
        <v>227227.32</v>
      </c>
      <c r="X267" s="46">
        <v>1285750.3700000001</v>
      </c>
      <c r="Y267" s="46">
        <v>1646443.1500000001</v>
      </c>
      <c r="Z267" s="46">
        <v>-11459.08</v>
      </c>
      <c r="AA267" s="46">
        <v>612334.68999999994</v>
      </c>
      <c r="AB267" s="46">
        <v>3410052.3000000003</v>
      </c>
      <c r="AC267" s="46">
        <v>549901.36</v>
      </c>
      <c r="AD267" s="46">
        <v>127671.12</v>
      </c>
      <c r="AE267" s="135"/>
      <c r="AF267" s="46">
        <v>-107209.83</v>
      </c>
      <c r="AG267" s="46">
        <v>445093.36000000004</v>
      </c>
      <c r="AH267" s="46">
        <v>545607.49</v>
      </c>
      <c r="AI267" s="46">
        <v>2765735.9099999997</v>
      </c>
      <c r="AJ267" s="46">
        <v>1178863.08</v>
      </c>
      <c r="AK267" s="46">
        <v>1474582.42</v>
      </c>
      <c r="AL267" s="135"/>
      <c r="AM267" s="46">
        <v>912098.09</v>
      </c>
      <c r="AN267" s="46">
        <v>2185480.1500000004</v>
      </c>
      <c r="AO267" s="46">
        <v>49242.68</v>
      </c>
      <c r="AP267" s="46">
        <v>86747.49</v>
      </c>
      <c r="AQ267" s="46">
        <v>74108.319999999992</v>
      </c>
      <c r="AR267" s="135"/>
      <c r="AS267" s="135"/>
      <c r="AT267" s="46">
        <v>1500</v>
      </c>
      <c r="AU267" s="135"/>
    </row>
    <row r="268" spans="2:47" x14ac:dyDescent="0.25">
      <c r="B268" s="47" t="s">
        <v>253</v>
      </c>
      <c r="C268" s="47" t="s">
        <v>252</v>
      </c>
      <c r="D268" s="124">
        <v>258200231.82000011</v>
      </c>
      <c r="E268" s="46">
        <v>381776.67</v>
      </c>
      <c r="F268" s="46">
        <v>1021047.99</v>
      </c>
      <c r="G268" s="46">
        <v>3838296.3499999996</v>
      </c>
      <c r="H268" s="46">
        <v>1357389.32</v>
      </c>
      <c r="I268" s="46">
        <v>706649.90999999992</v>
      </c>
      <c r="J268" s="46">
        <v>5225809.2399999984</v>
      </c>
      <c r="K268" s="46">
        <v>3286270.4299999997</v>
      </c>
      <c r="L268" s="46">
        <v>14923191.23</v>
      </c>
      <c r="M268" s="46">
        <v>7244689.3799999999</v>
      </c>
      <c r="N268" s="46">
        <v>2824767.8299999996</v>
      </c>
      <c r="O268" s="46">
        <v>15430872.420000002</v>
      </c>
      <c r="P268" s="46">
        <v>147584055.18000004</v>
      </c>
      <c r="Q268" s="46">
        <v>2299179.09</v>
      </c>
      <c r="R268" s="135"/>
      <c r="S268" s="46">
        <v>4145015.1799999992</v>
      </c>
      <c r="T268" s="46">
        <v>2826348.08</v>
      </c>
      <c r="U268" s="46">
        <v>2071869.92</v>
      </c>
      <c r="V268" s="46">
        <v>2077603.62</v>
      </c>
      <c r="W268" s="46">
        <v>522326.6</v>
      </c>
      <c r="X268" s="46">
        <v>2700190.34</v>
      </c>
      <c r="Y268" s="46">
        <v>4306097.54</v>
      </c>
      <c r="Z268" s="46">
        <v>-122436.43</v>
      </c>
      <c r="AA268" s="46">
        <v>618491.94999999995</v>
      </c>
      <c r="AB268" s="46">
        <v>8799799.5399999991</v>
      </c>
      <c r="AC268" s="46">
        <v>1136047.3599999999</v>
      </c>
      <c r="AD268" s="46">
        <v>247451.06</v>
      </c>
      <c r="AE268" s="135"/>
      <c r="AF268" s="46">
        <v>-452180.22</v>
      </c>
      <c r="AG268" s="46">
        <v>641123.97</v>
      </c>
      <c r="AH268" s="46">
        <v>963902.98</v>
      </c>
      <c r="AI268" s="46">
        <v>6040229.9699999997</v>
      </c>
      <c r="AJ268" s="46">
        <v>2494466.9900000002</v>
      </c>
      <c r="AK268" s="46">
        <v>4888702.76</v>
      </c>
      <c r="AL268" s="46">
        <v>301737.34000000003</v>
      </c>
      <c r="AM268" s="46">
        <v>1920604.55</v>
      </c>
      <c r="AN268" s="46">
        <v>5482261.6400000006</v>
      </c>
      <c r="AO268" s="135"/>
      <c r="AP268" s="46">
        <v>184983.24</v>
      </c>
      <c r="AQ268" s="46">
        <v>35397.5</v>
      </c>
      <c r="AR268" s="135"/>
      <c r="AS268" s="135"/>
      <c r="AT268" s="135"/>
      <c r="AU268" s="46">
        <v>246201.3</v>
      </c>
    </row>
    <row r="269" spans="2:47" x14ac:dyDescent="0.25">
      <c r="B269" s="47" t="s">
        <v>251</v>
      </c>
      <c r="C269" s="47" t="s">
        <v>250</v>
      </c>
      <c r="D269" s="124">
        <v>105631698.65999989</v>
      </c>
      <c r="E269" s="46">
        <v>189765.13999999998</v>
      </c>
      <c r="F269" s="46">
        <v>658085.85</v>
      </c>
      <c r="G269" s="46">
        <v>937899.74999999988</v>
      </c>
      <c r="H269" s="46">
        <v>926747.69</v>
      </c>
      <c r="I269" s="46">
        <v>233793.51999999996</v>
      </c>
      <c r="J269" s="46">
        <v>2146968.86</v>
      </c>
      <c r="K269" s="46">
        <v>713550.67999999993</v>
      </c>
      <c r="L269" s="46">
        <v>7908304.7599999988</v>
      </c>
      <c r="M269" s="46">
        <v>2937567.17</v>
      </c>
      <c r="N269" s="46">
        <v>1310151.69</v>
      </c>
      <c r="O269" s="46">
        <v>5441959.6900000004</v>
      </c>
      <c r="P269" s="46">
        <v>59782649.840000026</v>
      </c>
      <c r="Q269" s="46">
        <v>1895766.1800000002</v>
      </c>
      <c r="R269" s="46">
        <v>136343.24</v>
      </c>
      <c r="S269" s="46">
        <v>506423.83999999997</v>
      </c>
      <c r="T269" s="46">
        <v>619978.02999999991</v>
      </c>
      <c r="U269" s="46">
        <v>188811.88999999998</v>
      </c>
      <c r="V269" s="46">
        <v>742918.81</v>
      </c>
      <c r="W269" s="46">
        <v>249609.91999999998</v>
      </c>
      <c r="X269" s="46">
        <v>992251.73</v>
      </c>
      <c r="Y269" s="46">
        <v>1525521.9199999997</v>
      </c>
      <c r="Z269" s="135"/>
      <c r="AA269" s="46">
        <v>669491.24999999988</v>
      </c>
      <c r="AB269" s="46">
        <v>3372333.0100000002</v>
      </c>
      <c r="AC269" s="46">
        <v>622666.16999999993</v>
      </c>
      <c r="AD269" s="46">
        <v>131406.23000000001</v>
      </c>
      <c r="AE269" s="135"/>
      <c r="AF269" s="46">
        <v>-255743</v>
      </c>
      <c r="AG269" s="46">
        <v>357321.66000000003</v>
      </c>
      <c r="AH269" s="46">
        <v>491097.27</v>
      </c>
      <c r="AI269" s="46">
        <v>3690484.7</v>
      </c>
      <c r="AJ269" s="46">
        <v>1619895.32</v>
      </c>
      <c r="AK269" s="46">
        <v>2101757.5100000002</v>
      </c>
      <c r="AL269" s="46">
        <v>35173.58</v>
      </c>
      <c r="AM269" s="46">
        <v>1248517.8500000001</v>
      </c>
      <c r="AN269" s="46">
        <v>1038657.7400000001</v>
      </c>
      <c r="AO269" s="46">
        <v>3332.29</v>
      </c>
      <c r="AP269" s="46">
        <v>114256.65</v>
      </c>
      <c r="AQ269" s="46">
        <v>45639.97</v>
      </c>
      <c r="AR269" s="135"/>
      <c r="AS269" s="135"/>
      <c r="AT269" s="135"/>
      <c r="AU269" s="46">
        <v>300340.26</v>
      </c>
    </row>
    <row r="270" spans="2:47" x14ac:dyDescent="0.25">
      <c r="B270" s="47" t="s">
        <v>249</v>
      </c>
      <c r="C270" s="47" t="s">
        <v>248</v>
      </c>
      <c r="D270" s="124">
        <v>165535573.82999983</v>
      </c>
      <c r="E270" s="46">
        <v>930866.94</v>
      </c>
      <c r="F270" s="46">
        <v>790928.07000000007</v>
      </c>
      <c r="G270" s="46">
        <v>1587989.6600000001</v>
      </c>
      <c r="H270" s="46">
        <v>1360794.15</v>
      </c>
      <c r="I270" s="46">
        <v>442717.25</v>
      </c>
      <c r="J270" s="46">
        <v>4476005.51</v>
      </c>
      <c r="K270" s="46">
        <v>1905029.5</v>
      </c>
      <c r="L270" s="46">
        <v>10620504.610000001</v>
      </c>
      <c r="M270" s="46">
        <v>3358012.2899999991</v>
      </c>
      <c r="N270" s="46">
        <v>556135.57000000007</v>
      </c>
      <c r="O270" s="46">
        <v>9361673.0700000003</v>
      </c>
      <c r="P270" s="46">
        <v>97978816.200000033</v>
      </c>
      <c r="Q270" s="46">
        <v>2229218.84</v>
      </c>
      <c r="R270" s="135"/>
      <c r="S270" s="46">
        <v>1596598.9200000004</v>
      </c>
      <c r="T270" s="46">
        <v>1339.46</v>
      </c>
      <c r="U270" s="46">
        <v>346276.27999999997</v>
      </c>
      <c r="V270" s="46">
        <v>985901.33000000007</v>
      </c>
      <c r="W270" s="46">
        <v>279179.02</v>
      </c>
      <c r="X270" s="46">
        <v>1431699.83</v>
      </c>
      <c r="Y270" s="46">
        <v>2527032.21</v>
      </c>
      <c r="Z270" s="46">
        <v>-31620.2</v>
      </c>
      <c r="AA270" s="46">
        <v>728396.39</v>
      </c>
      <c r="AB270" s="46">
        <v>4343653.71</v>
      </c>
      <c r="AC270" s="46">
        <v>634986.41</v>
      </c>
      <c r="AD270" s="46">
        <v>202032.86</v>
      </c>
      <c r="AE270" s="135"/>
      <c r="AF270" s="46">
        <v>-239755.41</v>
      </c>
      <c r="AG270" s="46">
        <v>564994.29</v>
      </c>
      <c r="AH270" s="46">
        <v>1037540.19</v>
      </c>
      <c r="AI270" s="46">
        <v>4991310.59</v>
      </c>
      <c r="AJ270" s="46">
        <v>2617583.8199999998</v>
      </c>
      <c r="AK270" s="46">
        <v>3175007.97</v>
      </c>
      <c r="AL270" s="46">
        <v>246613.56000000003</v>
      </c>
      <c r="AM270" s="46">
        <v>1859189.67</v>
      </c>
      <c r="AN270" s="46">
        <v>2071518.6900000002</v>
      </c>
      <c r="AO270" s="135"/>
      <c r="AP270" s="135"/>
      <c r="AQ270" s="46">
        <v>2776.16</v>
      </c>
      <c r="AR270" s="46">
        <v>1922.13</v>
      </c>
      <c r="AS270" s="46">
        <v>122951.67</v>
      </c>
      <c r="AT270" s="46">
        <v>244682.97</v>
      </c>
      <c r="AU270" s="46">
        <v>195069.65000000002</v>
      </c>
    </row>
    <row r="271" spans="2:47" x14ac:dyDescent="0.25">
      <c r="B271" s="47" t="s">
        <v>247</v>
      </c>
      <c r="C271" s="47" t="s">
        <v>246</v>
      </c>
      <c r="D271" s="124">
        <v>14512528.509999998</v>
      </c>
      <c r="E271" s="46">
        <v>47548.11</v>
      </c>
      <c r="F271" s="46">
        <v>238964.49000000002</v>
      </c>
      <c r="G271" s="46">
        <v>180699.63999999998</v>
      </c>
      <c r="H271" s="46">
        <v>184358.63</v>
      </c>
      <c r="I271" s="46">
        <v>10806.42</v>
      </c>
      <c r="J271" s="46">
        <v>109353.18</v>
      </c>
      <c r="K271" s="46">
        <v>206644.11000000002</v>
      </c>
      <c r="L271" s="46">
        <v>901091.32000000007</v>
      </c>
      <c r="M271" s="46">
        <v>434190.51</v>
      </c>
      <c r="N271" s="46">
        <v>26332.84</v>
      </c>
      <c r="O271" s="46">
        <v>548257.27</v>
      </c>
      <c r="P271" s="46">
        <v>7964639.4700000016</v>
      </c>
      <c r="Q271" s="46">
        <v>316938.46999999997</v>
      </c>
      <c r="R271" s="135"/>
      <c r="S271" s="46">
        <v>13439.780000000002</v>
      </c>
      <c r="T271" s="46">
        <v>57700.819999999992</v>
      </c>
      <c r="U271" s="46">
        <v>67878.53</v>
      </c>
      <c r="V271" s="46">
        <v>99449.62999999999</v>
      </c>
      <c r="W271" s="46">
        <v>30852.68</v>
      </c>
      <c r="X271" s="46">
        <v>229518.31</v>
      </c>
      <c r="Y271" s="46">
        <v>300203.78000000003</v>
      </c>
      <c r="Z271" s="135"/>
      <c r="AA271" s="46">
        <v>114486.93</v>
      </c>
      <c r="AB271" s="46">
        <v>383388.36</v>
      </c>
      <c r="AC271" s="46">
        <v>75888.289999999994</v>
      </c>
      <c r="AD271" s="46">
        <v>23816.58</v>
      </c>
      <c r="AE271" s="135"/>
      <c r="AF271" s="46">
        <v>-21276.5</v>
      </c>
      <c r="AG271" s="46">
        <v>180739.98</v>
      </c>
      <c r="AH271" s="46">
        <v>86441.69</v>
      </c>
      <c r="AI271" s="46">
        <v>579045.46</v>
      </c>
      <c r="AJ271" s="46">
        <v>274838.44999999995</v>
      </c>
      <c r="AK271" s="46">
        <v>402775.47</v>
      </c>
      <c r="AL271" s="46">
        <v>2500.23</v>
      </c>
      <c r="AM271" s="46">
        <v>243259.81</v>
      </c>
      <c r="AN271" s="46">
        <v>91292</v>
      </c>
      <c r="AO271" s="46">
        <v>975.61</v>
      </c>
      <c r="AP271" s="135"/>
      <c r="AQ271" s="46">
        <v>95763.32</v>
      </c>
      <c r="AR271" s="46">
        <v>350</v>
      </c>
      <c r="AS271" s="46">
        <v>9374.84</v>
      </c>
      <c r="AT271" s="135"/>
      <c r="AU271" s="135"/>
    </row>
    <row r="272" spans="2:47" x14ac:dyDescent="0.25">
      <c r="B272" s="47" t="s">
        <v>245</v>
      </c>
      <c r="C272" s="47" t="s">
        <v>244</v>
      </c>
      <c r="D272" s="124">
        <v>10335257.900000002</v>
      </c>
      <c r="E272" s="46">
        <v>75629.179999999993</v>
      </c>
      <c r="F272" s="46">
        <v>270453.87</v>
      </c>
      <c r="G272" s="46">
        <v>216066.91000000003</v>
      </c>
      <c r="H272" s="46">
        <v>119399.62</v>
      </c>
      <c r="I272" s="46">
        <v>64314.92</v>
      </c>
      <c r="J272" s="46">
        <v>89089.249999999985</v>
      </c>
      <c r="K272" s="46">
        <v>33567.199999999997</v>
      </c>
      <c r="L272" s="46">
        <v>509226.28</v>
      </c>
      <c r="M272" s="46">
        <v>182271.5</v>
      </c>
      <c r="N272" s="46">
        <v>108680.57</v>
      </c>
      <c r="O272" s="46">
        <v>410414.42000000004</v>
      </c>
      <c r="P272" s="46">
        <v>5029741.45</v>
      </c>
      <c r="Q272" s="46">
        <v>74107.22</v>
      </c>
      <c r="R272" s="46">
        <v>710947.42</v>
      </c>
      <c r="S272" s="46">
        <v>192385.71</v>
      </c>
      <c r="T272" s="46">
        <v>8799.7099999999991</v>
      </c>
      <c r="U272" s="46">
        <v>54815.69</v>
      </c>
      <c r="V272" s="46">
        <v>63667.700000000004</v>
      </c>
      <c r="W272" s="46">
        <v>94444.040000000008</v>
      </c>
      <c r="X272" s="46">
        <v>84725.78</v>
      </c>
      <c r="Y272" s="46">
        <v>58505.73</v>
      </c>
      <c r="Z272" s="46">
        <v>-664.13</v>
      </c>
      <c r="AA272" s="46">
        <v>116182.59999999999</v>
      </c>
      <c r="AB272" s="46">
        <v>417497.98</v>
      </c>
      <c r="AC272" s="46">
        <v>140980.51</v>
      </c>
      <c r="AD272" s="46">
        <v>26108.79</v>
      </c>
      <c r="AE272" s="135"/>
      <c r="AF272" s="46">
        <v>-48806.34</v>
      </c>
      <c r="AG272" s="46">
        <v>105773.48999999999</v>
      </c>
      <c r="AH272" s="46">
        <v>68121.75</v>
      </c>
      <c r="AI272" s="46">
        <v>331196.11</v>
      </c>
      <c r="AJ272" s="46">
        <v>208945.28999999998</v>
      </c>
      <c r="AK272" s="46">
        <v>192295.02</v>
      </c>
      <c r="AL272" s="46">
        <v>23152.35</v>
      </c>
      <c r="AM272" s="46">
        <v>165408.57999999999</v>
      </c>
      <c r="AN272" s="46">
        <v>136785.53999999998</v>
      </c>
      <c r="AO272" s="135"/>
      <c r="AP272" s="135"/>
      <c r="AQ272" s="46">
        <v>1026.19</v>
      </c>
      <c r="AR272" s="135"/>
      <c r="AS272" s="135"/>
      <c r="AT272" s="135"/>
      <c r="AU272" s="135"/>
    </row>
    <row r="273" spans="2:47" x14ac:dyDescent="0.25">
      <c r="B273" s="47" t="s">
        <v>243</v>
      </c>
      <c r="C273" s="47" t="s">
        <v>242</v>
      </c>
      <c r="D273" s="124">
        <v>39866950.280000009</v>
      </c>
      <c r="E273" s="46">
        <v>53624.92</v>
      </c>
      <c r="F273" s="46">
        <v>590136.13</v>
      </c>
      <c r="G273" s="46">
        <v>359863.8</v>
      </c>
      <c r="H273" s="46">
        <v>231054.42999999996</v>
      </c>
      <c r="I273" s="46">
        <v>16329.42</v>
      </c>
      <c r="J273" s="46">
        <v>697064.69999999984</v>
      </c>
      <c r="K273" s="46">
        <v>233963.80999999997</v>
      </c>
      <c r="L273" s="46">
        <v>2217203.8899999997</v>
      </c>
      <c r="M273" s="46">
        <v>1172425.6099999999</v>
      </c>
      <c r="N273" s="46">
        <v>373012.00000000006</v>
      </c>
      <c r="O273" s="46">
        <v>2229701.9000000004</v>
      </c>
      <c r="P273" s="46">
        <v>20287897.939999998</v>
      </c>
      <c r="Q273" s="46">
        <v>1406274.59</v>
      </c>
      <c r="R273" s="46">
        <v>4315</v>
      </c>
      <c r="S273" s="46">
        <v>1525520.1799999992</v>
      </c>
      <c r="T273" s="46">
        <v>500699.62000000011</v>
      </c>
      <c r="U273" s="46">
        <v>536999.48</v>
      </c>
      <c r="V273" s="46">
        <v>254578.34</v>
      </c>
      <c r="W273" s="135"/>
      <c r="X273" s="46">
        <v>93906.85</v>
      </c>
      <c r="Y273" s="46">
        <v>913144.95</v>
      </c>
      <c r="Z273" s="135"/>
      <c r="AA273" s="135"/>
      <c r="AB273" s="46">
        <v>2666872.33</v>
      </c>
      <c r="AC273" s="135"/>
      <c r="AD273" s="135"/>
      <c r="AE273" s="135"/>
      <c r="AF273" s="135"/>
      <c r="AG273" s="46">
        <v>132604.91</v>
      </c>
      <c r="AH273" s="46">
        <v>75141</v>
      </c>
      <c r="AI273" s="46">
        <v>815453.55</v>
      </c>
      <c r="AJ273" s="46">
        <v>804861.7</v>
      </c>
      <c r="AK273" s="46">
        <v>642986.96</v>
      </c>
      <c r="AL273" s="46">
        <v>167077.33000000002</v>
      </c>
      <c r="AM273" s="46">
        <v>409461.57</v>
      </c>
      <c r="AN273" s="46">
        <v>414832.56999999995</v>
      </c>
      <c r="AO273" s="135"/>
      <c r="AP273" s="135"/>
      <c r="AQ273" s="135"/>
      <c r="AR273" s="46">
        <v>4684.66</v>
      </c>
      <c r="AS273" s="46">
        <v>35256.14</v>
      </c>
      <c r="AT273" s="135"/>
      <c r="AU273" s="135"/>
    </row>
    <row r="274" spans="2:47" x14ac:dyDescent="0.25">
      <c r="B274" s="47" t="s">
        <v>241</v>
      </c>
      <c r="C274" s="47" t="s">
        <v>240</v>
      </c>
      <c r="D274" s="124">
        <v>21913666.670000009</v>
      </c>
      <c r="E274" s="46">
        <v>67818.599999999991</v>
      </c>
      <c r="F274" s="46">
        <v>387521.77</v>
      </c>
      <c r="G274" s="46">
        <v>419343.97000000003</v>
      </c>
      <c r="H274" s="46">
        <v>38698.289999999994</v>
      </c>
      <c r="I274" s="46">
        <v>6624.53</v>
      </c>
      <c r="J274" s="46">
        <v>437508.31</v>
      </c>
      <c r="K274" s="46">
        <v>63838.369999999995</v>
      </c>
      <c r="L274" s="46">
        <v>1503003.51</v>
      </c>
      <c r="M274" s="46">
        <v>328399.14999999997</v>
      </c>
      <c r="N274" s="46">
        <v>1042</v>
      </c>
      <c r="O274" s="46">
        <v>1058832.78</v>
      </c>
      <c r="P274" s="46">
        <v>11664891.729999999</v>
      </c>
      <c r="Q274" s="46">
        <v>680497.71</v>
      </c>
      <c r="R274" s="46">
        <v>1675</v>
      </c>
      <c r="S274" s="46">
        <v>144206.99000000002</v>
      </c>
      <c r="T274" s="46">
        <v>8039.94</v>
      </c>
      <c r="U274" s="46">
        <v>444921.35000000003</v>
      </c>
      <c r="V274" s="46">
        <v>127687.2</v>
      </c>
      <c r="W274" s="46">
        <v>90957.64</v>
      </c>
      <c r="X274" s="46">
        <v>329995.55</v>
      </c>
      <c r="Y274" s="46">
        <v>431908.25999999995</v>
      </c>
      <c r="Z274" s="135"/>
      <c r="AA274" s="135"/>
      <c r="AB274" s="46">
        <v>1416937.31</v>
      </c>
      <c r="AC274" s="135"/>
      <c r="AD274" s="135"/>
      <c r="AE274" s="135"/>
      <c r="AF274" s="46">
        <v>-121837.83</v>
      </c>
      <c r="AG274" s="46">
        <v>170770.40999999997</v>
      </c>
      <c r="AH274" s="46">
        <v>67223.31</v>
      </c>
      <c r="AI274" s="46">
        <v>581676.30000000005</v>
      </c>
      <c r="AJ274" s="46">
        <v>458575.54999999993</v>
      </c>
      <c r="AK274" s="46">
        <v>466057.74</v>
      </c>
      <c r="AL274" s="46">
        <v>103949.81</v>
      </c>
      <c r="AM274" s="46">
        <v>180077.82</v>
      </c>
      <c r="AN274" s="46">
        <v>308195.93</v>
      </c>
      <c r="AO274" s="135"/>
      <c r="AP274" s="135"/>
      <c r="AQ274" s="46">
        <v>44627.67</v>
      </c>
      <c r="AR274" s="135"/>
      <c r="AS274" s="135"/>
      <c r="AT274" s="135"/>
      <c r="AU274" s="135"/>
    </row>
    <row r="275" spans="2:47" x14ac:dyDescent="0.25">
      <c r="B275" s="47" t="s">
        <v>239</v>
      </c>
      <c r="C275" s="47" t="s">
        <v>238</v>
      </c>
      <c r="D275" s="124">
        <v>2114157.5700000003</v>
      </c>
      <c r="E275" s="135"/>
      <c r="F275" s="135"/>
      <c r="G275" s="46">
        <v>2421.3199999999997</v>
      </c>
      <c r="H275" s="135"/>
      <c r="I275" s="135"/>
      <c r="J275" s="46">
        <v>3231.84</v>
      </c>
      <c r="K275" s="135"/>
      <c r="L275" s="135"/>
      <c r="M275" s="46">
        <v>84295.25</v>
      </c>
      <c r="N275" s="46">
        <v>136770.99</v>
      </c>
      <c r="O275" s="46">
        <v>17948.05</v>
      </c>
      <c r="P275" s="46">
        <v>1531585.6800000002</v>
      </c>
      <c r="Q275" s="135"/>
      <c r="R275" s="135"/>
      <c r="S275" s="46">
        <v>9294.82</v>
      </c>
      <c r="T275" s="46">
        <v>15004.66</v>
      </c>
      <c r="U275" s="46">
        <v>25838.2</v>
      </c>
      <c r="V275" s="46">
        <v>23330.370000000003</v>
      </c>
      <c r="W275" s="135"/>
      <c r="X275" s="135"/>
      <c r="Y275" s="135"/>
      <c r="Z275" s="135"/>
      <c r="AA275" s="46">
        <v>32852.01</v>
      </c>
      <c r="AB275" s="46">
        <v>183727.79</v>
      </c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46">
        <v>47856.59</v>
      </c>
      <c r="AO275" s="135"/>
      <c r="AP275" s="135"/>
      <c r="AQ275" s="135"/>
      <c r="AR275" s="135"/>
      <c r="AS275" s="135"/>
      <c r="AT275" s="135"/>
      <c r="AU275" s="135"/>
    </row>
    <row r="276" spans="2:47" x14ac:dyDescent="0.25">
      <c r="B276" s="47" t="s">
        <v>237</v>
      </c>
      <c r="C276" s="47" t="s">
        <v>236</v>
      </c>
      <c r="D276" s="124">
        <v>9108820.0000000019</v>
      </c>
      <c r="E276" s="46">
        <v>25926.23</v>
      </c>
      <c r="F276" s="46">
        <v>469716.28</v>
      </c>
      <c r="G276" s="46">
        <v>126191.18000000001</v>
      </c>
      <c r="H276" s="46">
        <v>113517.08</v>
      </c>
      <c r="I276" s="135"/>
      <c r="J276" s="135"/>
      <c r="K276" s="46">
        <v>30905.29</v>
      </c>
      <c r="L276" s="46">
        <v>496815.88</v>
      </c>
      <c r="M276" s="46">
        <v>89372.08</v>
      </c>
      <c r="N276" s="46">
        <v>78910.320000000007</v>
      </c>
      <c r="O276" s="46">
        <v>52265.62</v>
      </c>
      <c r="P276" s="46">
        <v>4328079.08</v>
      </c>
      <c r="Q276" s="46">
        <v>250154.74000000002</v>
      </c>
      <c r="R276" s="46">
        <v>79476.98</v>
      </c>
      <c r="S276" s="46">
        <v>21500.900000000005</v>
      </c>
      <c r="T276" s="46">
        <v>36311.020000000004</v>
      </c>
      <c r="U276" s="46">
        <v>28565.360000000001</v>
      </c>
      <c r="V276" s="46">
        <v>47709.119999999995</v>
      </c>
      <c r="W276" s="46">
        <v>65064.5</v>
      </c>
      <c r="X276" s="46">
        <v>138203.51999999999</v>
      </c>
      <c r="Y276" s="46">
        <v>119317.88999999998</v>
      </c>
      <c r="Z276" s="135"/>
      <c r="AA276" s="46">
        <v>106823.31999999999</v>
      </c>
      <c r="AB276" s="46">
        <v>294461.21000000002</v>
      </c>
      <c r="AC276" s="46">
        <v>42677.279999999999</v>
      </c>
      <c r="AD276" s="46">
        <v>22446</v>
      </c>
      <c r="AE276" s="135"/>
      <c r="AF276" s="46">
        <v>-71975.320000000007</v>
      </c>
      <c r="AG276" s="135"/>
      <c r="AH276" s="46">
        <v>30644.02</v>
      </c>
      <c r="AI276" s="46">
        <v>172199.98</v>
      </c>
      <c r="AJ276" s="46">
        <v>1207354.27</v>
      </c>
      <c r="AK276" s="46">
        <v>203222.03</v>
      </c>
      <c r="AL276" s="135"/>
      <c r="AM276" s="46">
        <v>63094</v>
      </c>
      <c r="AN276" s="46">
        <v>376114.93999999994</v>
      </c>
      <c r="AO276" s="135"/>
      <c r="AP276" s="135"/>
      <c r="AQ276" s="46">
        <v>17800</v>
      </c>
      <c r="AR276" s="135"/>
      <c r="AS276" s="46">
        <v>12622.15</v>
      </c>
      <c r="AT276" s="46">
        <v>33333.049999999996</v>
      </c>
      <c r="AU276" s="135"/>
    </row>
    <row r="277" spans="2:47" x14ac:dyDescent="0.25">
      <c r="B277" s="47" t="s">
        <v>235</v>
      </c>
      <c r="C277" s="47" t="s">
        <v>234</v>
      </c>
      <c r="D277" s="124">
        <v>890803.52000000014</v>
      </c>
      <c r="E277" s="46">
        <v>2691.2400000000002</v>
      </c>
      <c r="F277" s="46">
        <v>29454.92</v>
      </c>
      <c r="G277" s="46">
        <v>113694.63</v>
      </c>
      <c r="H277" s="135"/>
      <c r="I277" s="135"/>
      <c r="J277" s="135"/>
      <c r="K277" s="46">
        <v>593.1</v>
      </c>
      <c r="L277" s="46">
        <v>14046.06</v>
      </c>
      <c r="M277" s="135"/>
      <c r="N277" s="135"/>
      <c r="O277" s="135"/>
      <c r="P277" s="46">
        <v>350228.09</v>
      </c>
      <c r="Q277" s="135"/>
      <c r="R277" s="46">
        <v>129112.34</v>
      </c>
      <c r="S277" s="135"/>
      <c r="T277" s="135"/>
      <c r="U277" s="46">
        <v>2105.69</v>
      </c>
      <c r="V277" s="135"/>
      <c r="W277" s="135"/>
      <c r="X277" s="46">
        <v>13069.03</v>
      </c>
      <c r="Y277" s="46">
        <v>47246.969999999994</v>
      </c>
      <c r="Z277" s="135"/>
      <c r="AA277" s="46">
        <v>26</v>
      </c>
      <c r="AB277" s="46">
        <v>97174.950000000012</v>
      </c>
      <c r="AC277" s="46">
        <v>15.18</v>
      </c>
      <c r="AD277" s="135"/>
      <c r="AE277" s="135"/>
      <c r="AF277" s="135"/>
      <c r="AG277" s="135"/>
      <c r="AH277" s="46">
        <v>2451.77</v>
      </c>
      <c r="AI277" s="46">
        <v>19408.45</v>
      </c>
      <c r="AJ277" s="46">
        <v>9866.59</v>
      </c>
      <c r="AK277" s="46">
        <v>22342.21</v>
      </c>
      <c r="AL277" s="135"/>
      <c r="AM277" s="46">
        <v>26310.02</v>
      </c>
      <c r="AN277" s="46">
        <v>10966.28</v>
      </c>
      <c r="AO277" s="135"/>
      <c r="AP277" s="135"/>
      <c r="AQ277" s="135"/>
      <c r="AR277" s="135"/>
      <c r="AS277" s="135"/>
      <c r="AT277" s="135"/>
      <c r="AU277" s="135"/>
    </row>
    <row r="278" spans="2:47" x14ac:dyDescent="0.25">
      <c r="B278" s="47" t="s">
        <v>233</v>
      </c>
      <c r="C278" s="47" t="s">
        <v>232</v>
      </c>
      <c r="D278" s="124">
        <v>95925419.700000003</v>
      </c>
      <c r="E278" s="46">
        <v>564302.95000000007</v>
      </c>
      <c r="F278" s="46">
        <v>508824.13</v>
      </c>
      <c r="G278" s="46">
        <v>1349824.83</v>
      </c>
      <c r="H278" s="46">
        <v>415532.53</v>
      </c>
      <c r="I278" s="46">
        <v>392088.89</v>
      </c>
      <c r="J278" s="46">
        <v>3731002.7500000005</v>
      </c>
      <c r="K278" s="46">
        <v>548848.65999999992</v>
      </c>
      <c r="L278" s="46">
        <v>4797710.17</v>
      </c>
      <c r="M278" s="46">
        <v>3918454.91</v>
      </c>
      <c r="N278" s="46">
        <v>711663.54</v>
      </c>
      <c r="O278" s="46">
        <v>3957194.26</v>
      </c>
      <c r="P278" s="46">
        <v>52148389.079999998</v>
      </c>
      <c r="Q278" s="46">
        <v>2317402.25</v>
      </c>
      <c r="R278" s="46">
        <v>57008.9</v>
      </c>
      <c r="S278" s="46">
        <v>981354.05999999994</v>
      </c>
      <c r="T278" s="46">
        <v>609715.6</v>
      </c>
      <c r="U278" s="46">
        <v>893352.82</v>
      </c>
      <c r="V278" s="46">
        <v>543748.03</v>
      </c>
      <c r="W278" s="46">
        <v>263816.65000000002</v>
      </c>
      <c r="X278" s="46">
        <v>1093750.03</v>
      </c>
      <c r="Y278" s="46">
        <v>1428636.3</v>
      </c>
      <c r="Z278" s="135"/>
      <c r="AA278" s="46">
        <v>337370.23</v>
      </c>
      <c r="AB278" s="46">
        <v>1851187.58</v>
      </c>
      <c r="AC278" s="46">
        <v>557085.98</v>
      </c>
      <c r="AD278" s="46">
        <v>7087.55</v>
      </c>
      <c r="AE278" s="135"/>
      <c r="AF278" s="46">
        <v>-325051.2</v>
      </c>
      <c r="AG278" s="46">
        <v>352032.73</v>
      </c>
      <c r="AH278" s="46">
        <v>828003.28</v>
      </c>
      <c r="AI278" s="46">
        <v>2726027.02</v>
      </c>
      <c r="AJ278" s="46">
        <v>1943379.77</v>
      </c>
      <c r="AK278" s="46">
        <v>2129146.5099999998</v>
      </c>
      <c r="AL278" s="46">
        <v>31854.219999999998</v>
      </c>
      <c r="AM278" s="46">
        <v>1537661.9</v>
      </c>
      <c r="AN278" s="46">
        <v>2202586.17</v>
      </c>
      <c r="AO278" s="46">
        <v>128568.73999999999</v>
      </c>
      <c r="AP278" s="46">
        <v>260875.77000000002</v>
      </c>
      <c r="AQ278" s="46">
        <v>89452.91</v>
      </c>
      <c r="AR278" s="135"/>
      <c r="AS278" s="135"/>
      <c r="AT278" s="135"/>
      <c r="AU278" s="46">
        <v>35529.199999999997</v>
      </c>
    </row>
    <row r="279" spans="2:47" x14ac:dyDescent="0.25">
      <c r="B279" s="47" t="s">
        <v>231</v>
      </c>
      <c r="C279" s="47" t="s">
        <v>230</v>
      </c>
      <c r="D279" s="124">
        <v>26708454.020000014</v>
      </c>
      <c r="E279" s="46">
        <v>71110.67</v>
      </c>
      <c r="F279" s="46">
        <v>308534.99</v>
      </c>
      <c r="G279" s="46">
        <v>488298.34</v>
      </c>
      <c r="H279" s="46">
        <v>131652.41</v>
      </c>
      <c r="I279" s="46">
        <v>35574.61</v>
      </c>
      <c r="J279" s="46">
        <v>883344.77999999991</v>
      </c>
      <c r="K279" s="46">
        <v>104605.74</v>
      </c>
      <c r="L279" s="46">
        <v>1124764.67</v>
      </c>
      <c r="M279" s="46">
        <v>587973.89999999991</v>
      </c>
      <c r="N279" s="46">
        <v>158231.25999999998</v>
      </c>
      <c r="O279" s="46">
        <v>899561.31000000017</v>
      </c>
      <c r="P279" s="46">
        <v>14934926</v>
      </c>
      <c r="Q279" s="46">
        <v>879554.24</v>
      </c>
      <c r="R279" s="135"/>
      <c r="S279" s="46">
        <v>236594.41</v>
      </c>
      <c r="T279" s="46">
        <v>367432.66</v>
      </c>
      <c r="U279" s="46">
        <v>832128.08000000007</v>
      </c>
      <c r="V279" s="46">
        <v>154949.21999999997</v>
      </c>
      <c r="W279" s="46">
        <v>42273.96</v>
      </c>
      <c r="X279" s="46">
        <v>540296.67000000004</v>
      </c>
      <c r="Y279" s="46">
        <v>436384.08999999997</v>
      </c>
      <c r="Z279" s="135"/>
      <c r="AA279" s="46">
        <v>127860.93</v>
      </c>
      <c r="AB279" s="46">
        <v>547464.72</v>
      </c>
      <c r="AC279" s="46">
        <v>86690.310000000012</v>
      </c>
      <c r="AD279" s="46">
        <v>77497.88</v>
      </c>
      <c r="AE279" s="135"/>
      <c r="AF279" s="46">
        <v>-159040.54999999999</v>
      </c>
      <c r="AG279" s="46">
        <v>84937.68</v>
      </c>
      <c r="AH279" s="46">
        <v>316240.44</v>
      </c>
      <c r="AI279" s="46">
        <v>798571.30999999982</v>
      </c>
      <c r="AJ279" s="46">
        <v>351050.73</v>
      </c>
      <c r="AK279" s="46">
        <v>462966.93</v>
      </c>
      <c r="AL279" s="135"/>
      <c r="AM279" s="46">
        <v>624892.1</v>
      </c>
      <c r="AN279" s="46">
        <v>93951.93</v>
      </c>
      <c r="AO279" s="135"/>
      <c r="AP279" s="135"/>
      <c r="AQ279" s="46">
        <v>74906.899999999994</v>
      </c>
      <c r="AR279" s="135"/>
      <c r="AS279" s="135"/>
      <c r="AT279" s="135"/>
      <c r="AU279" s="46">
        <v>2270.6999999999998</v>
      </c>
    </row>
    <row r="280" spans="2:47" x14ac:dyDescent="0.25">
      <c r="B280" s="47" t="s">
        <v>229</v>
      </c>
      <c r="C280" s="47" t="s">
        <v>228</v>
      </c>
      <c r="D280" s="124">
        <v>4889127.5599999996</v>
      </c>
      <c r="E280" s="46">
        <v>29746.79</v>
      </c>
      <c r="F280" s="46">
        <v>219842.18</v>
      </c>
      <c r="G280" s="46">
        <v>265481.19999999995</v>
      </c>
      <c r="H280" s="135"/>
      <c r="I280" s="135"/>
      <c r="J280" s="46">
        <v>109429.61999999998</v>
      </c>
      <c r="K280" s="46">
        <v>1567.37</v>
      </c>
      <c r="L280" s="46">
        <v>105432.82</v>
      </c>
      <c r="M280" s="135"/>
      <c r="N280" s="46">
        <v>90</v>
      </c>
      <c r="O280" s="46">
        <v>362.7</v>
      </c>
      <c r="P280" s="46">
        <v>2676167.87</v>
      </c>
      <c r="Q280" s="46">
        <v>197279.22</v>
      </c>
      <c r="R280" s="135"/>
      <c r="S280" s="46">
        <v>-974.11000000000013</v>
      </c>
      <c r="T280" s="46">
        <v>75375.839999999997</v>
      </c>
      <c r="U280" s="135"/>
      <c r="V280" s="46">
        <v>19774.09</v>
      </c>
      <c r="W280" s="135"/>
      <c r="X280" s="46">
        <v>126066.97</v>
      </c>
      <c r="Y280" s="46">
        <v>112989</v>
      </c>
      <c r="Z280" s="135"/>
      <c r="AA280" s="46">
        <v>69946.850000000006</v>
      </c>
      <c r="AB280" s="46">
        <v>94105.389999999985</v>
      </c>
      <c r="AC280" s="46">
        <v>28814.239999999998</v>
      </c>
      <c r="AD280" s="46">
        <v>13491.95</v>
      </c>
      <c r="AE280" s="135"/>
      <c r="AF280" s="46">
        <v>-25683.15</v>
      </c>
      <c r="AG280" s="135"/>
      <c r="AH280" s="46">
        <v>41753.19</v>
      </c>
      <c r="AI280" s="46">
        <v>344815.07</v>
      </c>
      <c r="AJ280" s="46">
        <v>45126.8</v>
      </c>
      <c r="AK280" s="46">
        <v>207456.22</v>
      </c>
      <c r="AL280" s="46">
        <v>570.87</v>
      </c>
      <c r="AM280" s="46">
        <v>107501.95</v>
      </c>
      <c r="AN280" s="46">
        <v>12281.6</v>
      </c>
      <c r="AO280" s="46">
        <v>10315.02</v>
      </c>
      <c r="AP280" s="135"/>
      <c r="AQ280" s="135"/>
      <c r="AR280" s="135"/>
      <c r="AS280" s="135"/>
      <c r="AT280" s="135"/>
      <c r="AU280" s="135"/>
    </row>
    <row r="281" spans="2:47" x14ac:dyDescent="0.25">
      <c r="B281" s="47" t="s">
        <v>227</v>
      </c>
      <c r="C281" s="47" t="s">
        <v>226</v>
      </c>
      <c r="D281" s="124">
        <v>14557206.289999994</v>
      </c>
      <c r="E281" s="46">
        <v>206052.84</v>
      </c>
      <c r="F281" s="46">
        <v>287957.19</v>
      </c>
      <c r="G281" s="46">
        <v>302207.61</v>
      </c>
      <c r="H281" s="46">
        <v>74682.070000000007</v>
      </c>
      <c r="I281" s="46">
        <v>4921.16</v>
      </c>
      <c r="J281" s="46">
        <v>302201.09000000003</v>
      </c>
      <c r="K281" s="46">
        <v>144282.93</v>
      </c>
      <c r="L281" s="46">
        <v>1091720.6099999999</v>
      </c>
      <c r="M281" s="46">
        <v>341909.17</v>
      </c>
      <c r="N281" s="135"/>
      <c r="O281" s="46">
        <v>537355.79</v>
      </c>
      <c r="P281" s="46">
        <v>7752108.5199999986</v>
      </c>
      <c r="Q281" s="46">
        <v>499116.64</v>
      </c>
      <c r="R281" s="135"/>
      <c r="S281" s="46">
        <v>204925.01999999996</v>
      </c>
      <c r="T281" s="135"/>
      <c r="U281" s="46">
        <v>10800.48</v>
      </c>
      <c r="V281" s="46">
        <v>34844.26</v>
      </c>
      <c r="W281" s="135"/>
      <c r="X281" s="46">
        <v>185312.06</v>
      </c>
      <c r="Y281" s="46">
        <v>337135.72</v>
      </c>
      <c r="Z281" s="135"/>
      <c r="AA281" s="135"/>
      <c r="AB281" s="46">
        <v>359218.31000000006</v>
      </c>
      <c r="AC281" s="46">
        <v>82053.11</v>
      </c>
      <c r="AD281" s="46">
        <v>17949.55</v>
      </c>
      <c r="AE281" s="135"/>
      <c r="AF281" s="46">
        <v>-23859.65</v>
      </c>
      <c r="AG281" s="135"/>
      <c r="AH281" s="46">
        <v>68588.259999999995</v>
      </c>
      <c r="AI281" s="46">
        <v>775621.06</v>
      </c>
      <c r="AJ281" s="46">
        <v>328007.15000000002</v>
      </c>
      <c r="AK281" s="46">
        <v>413295.96</v>
      </c>
      <c r="AL281" s="135"/>
      <c r="AM281" s="46">
        <v>180138.21</v>
      </c>
      <c r="AN281" s="46">
        <v>35596.269999999997</v>
      </c>
      <c r="AO281" s="135"/>
      <c r="AP281" s="135"/>
      <c r="AQ281" s="135"/>
      <c r="AR281" s="135"/>
      <c r="AS281" s="135"/>
      <c r="AT281" s="135"/>
      <c r="AU281" s="46">
        <v>3064.9</v>
      </c>
    </row>
    <row r="282" spans="2:47" x14ac:dyDescent="0.25">
      <c r="B282" s="47" t="s">
        <v>225</v>
      </c>
      <c r="C282" s="47" t="s">
        <v>224</v>
      </c>
      <c r="D282" s="124">
        <v>5640261.4399999948</v>
      </c>
      <c r="E282" s="46">
        <v>69868.59</v>
      </c>
      <c r="F282" s="46">
        <v>107786.17</v>
      </c>
      <c r="G282" s="46">
        <v>227093.56</v>
      </c>
      <c r="H282" s="46">
        <v>1696.01</v>
      </c>
      <c r="I282" s="46">
        <v>17526.64</v>
      </c>
      <c r="J282" s="46">
        <v>59180.560000000005</v>
      </c>
      <c r="K282" s="46">
        <v>15900.26</v>
      </c>
      <c r="L282" s="46">
        <v>362972.58999999997</v>
      </c>
      <c r="M282" s="46">
        <v>100792.61999999998</v>
      </c>
      <c r="N282" s="46">
        <v>16396.14</v>
      </c>
      <c r="O282" s="46">
        <v>103597.88</v>
      </c>
      <c r="P282" s="46">
        <v>2681399.5899999989</v>
      </c>
      <c r="Q282" s="46">
        <v>321071.91000000003</v>
      </c>
      <c r="R282" s="46">
        <v>35873.29</v>
      </c>
      <c r="S282" s="46">
        <v>40860.860000000008</v>
      </c>
      <c r="T282" s="46">
        <v>78134.11</v>
      </c>
      <c r="U282" s="46">
        <v>58909.5</v>
      </c>
      <c r="V282" s="46">
        <v>24953.310000000005</v>
      </c>
      <c r="W282" s="46">
        <v>18426.46</v>
      </c>
      <c r="X282" s="46">
        <v>118710.2</v>
      </c>
      <c r="Y282" s="46">
        <v>125349.84000000001</v>
      </c>
      <c r="Z282" s="135"/>
      <c r="AA282" s="46">
        <v>3918.83</v>
      </c>
      <c r="AB282" s="46">
        <v>89260.65</v>
      </c>
      <c r="AC282" s="46">
        <v>41833.539999999994</v>
      </c>
      <c r="AD282" s="46">
        <v>11996.44</v>
      </c>
      <c r="AE282" s="135"/>
      <c r="AF282" s="46">
        <v>-21553.19</v>
      </c>
      <c r="AG282" s="46">
        <v>53308.189999999995</v>
      </c>
      <c r="AH282" s="46">
        <v>71509</v>
      </c>
      <c r="AI282" s="46">
        <v>247375.79000000004</v>
      </c>
      <c r="AJ282" s="46">
        <v>78705.009999999995</v>
      </c>
      <c r="AK282" s="46">
        <v>207381.65000000002</v>
      </c>
      <c r="AL282" s="46">
        <v>14101.15</v>
      </c>
      <c r="AM282" s="46">
        <v>111215.79</v>
      </c>
      <c r="AN282" s="46">
        <v>68919.399999999994</v>
      </c>
      <c r="AO282" s="135"/>
      <c r="AP282" s="135"/>
      <c r="AQ282" s="46">
        <v>21585.1</v>
      </c>
      <c r="AR282" s="135"/>
      <c r="AS282" s="135"/>
      <c r="AT282" s="46">
        <v>54204</v>
      </c>
      <c r="AU282" s="135"/>
    </row>
    <row r="283" spans="2:47" x14ac:dyDescent="0.25">
      <c r="B283" s="47" t="s">
        <v>223</v>
      </c>
      <c r="C283" s="47" t="s">
        <v>222</v>
      </c>
      <c r="D283" s="124">
        <v>7697403.4399999985</v>
      </c>
      <c r="E283" s="46">
        <v>18863.379999999997</v>
      </c>
      <c r="F283" s="46">
        <v>324356.66000000003</v>
      </c>
      <c r="G283" s="46">
        <v>93522.880000000005</v>
      </c>
      <c r="H283" s="46">
        <v>135205.57</v>
      </c>
      <c r="I283" s="135"/>
      <c r="J283" s="46">
        <v>9643.33</v>
      </c>
      <c r="K283" s="46">
        <v>66651.259999999995</v>
      </c>
      <c r="L283" s="46">
        <v>291291.76</v>
      </c>
      <c r="M283" s="46">
        <v>169969.36</v>
      </c>
      <c r="N283" s="46">
        <v>29161.69</v>
      </c>
      <c r="O283" s="46">
        <v>157218.53999999998</v>
      </c>
      <c r="P283" s="46">
        <v>3894811.1899999995</v>
      </c>
      <c r="Q283" s="46">
        <v>165559.26</v>
      </c>
      <c r="R283" s="135"/>
      <c r="S283" s="46">
        <v>128962.65</v>
      </c>
      <c r="T283" s="46">
        <v>162242.9</v>
      </c>
      <c r="U283" s="46">
        <v>27852.75</v>
      </c>
      <c r="V283" s="46">
        <v>28463.3</v>
      </c>
      <c r="W283" s="135"/>
      <c r="X283" s="46">
        <v>234425.29</v>
      </c>
      <c r="Y283" s="46">
        <v>275558.77</v>
      </c>
      <c r="Z283" s="135"/>
      <c r="AA283" s="46">
        <v>34995.39</v>
      </c>
      <c r="AB283" s="46">
        <v>384109.81</v>
      </c>
      <c r="AC283" s="46">
        <v>62901.039999999994</v>
      </c>
      <c r="AD283" s="46">
        <v>20766.05</v>
      </c>
      <c r="AE283" s="135"/>
      <c r="AF283" s="135"/>
      <c r="AG283" s="135"/>
      <c r="AH283" s="46">
        <v>33238.409999999996</v>
      </c>
      <c r="AI283" s="46">
        <v>343625.94</v>
      </c>
      <c r="AJ283" s="46">
        <v>287809.94000000006</v>
      </c>
      <c r="AK283" s="46">
        <v>153174.38</v>
      </c>
      <c r="AL283" s="135"/>
      <c r="AM283" s="46">
        <v>48851.26</v>
      </c>
      <c r="AN283" s="46">
        <v>98730.799999999988</v>
      </c>
      <c r="AO283" s="135"/>
      <c r="AP283" s="135"/>
      <c r="AQ283" s="46">
        <v>15439.88</v>
      </c>
      <c r="AR283" s="135"/>
      <c r="AS283" s="135"/>
      <c r="AT283" s="135"/>
      <c r="AU283" s="135"/>
    </row>
    <row r="284" spans="2:47" x14ac:dyDescent="0.25">
      <c r="B284" s="47" t="s">
        <v>221</v>
      </c>
      <c r="C284" s="47" t="s">
        <v>220</v>
      </c>
      <c r="D284" s="124">
        <v>208346059.31999996</v>
      </c>
      <c r="E284" s="46">
        <v>376435.18</v>
      </c>
      <c r="F284" s="46">
        <v>691002.84</v>
      </c>
      <c r="G284" s="46">
        <v>1975861.1600000001</v>
      </c>
      <c r="H284" s="46">
        <v>1491630.2300000002</v>
      </c>
      <c r="I284" s="46">
        <v>858844.45000000007</v>
      </c>
      <c r="J284" s="46">
        <v>5683933.0200000005</v>
      </c>
      <c r="K284" s="46">
        <v>2164955.7699999996</v>
      </c>
      <c r="L284" s="46">
        <v>12905985.399999999</v>
      </c>
      <c r="M284" s="46">
        <v>7631066.25</v>
      </c>
      <c r="N284" s="46">
        <v>1922864.1</v>
      </c>
      <c r="O284" s="46">
        <v>7745050.2599999998</v>
      </c>
      <c r="P284" s="46">
        <v>126584699.63000001</v>
      </c>
      <c r="Q284" s="46">
        <v>4231413.3500000006</v>
      </c>
      <c r="R284" s="135"/>
      <c r="S284" s="46">
        <v>2843160.3200000003</v>
      </c>
      <c r="T284" s="135"/>
      <c r="U284" s="46">
        <v>244974.81</v>
      </c>
      <c r="V284" s="46">
        <v>1189284.3499999999</v>
      </c>
      <c r="W284" s="46">
        <v>658238.51</v>
      </c>
      <c r="X284" s="46">
        <v>1998982.18</v>
      </c>
      <c r="Y284" s="46">
        <v>3479975.1399999997</v>
      </c>
      <c r="Z284" s="46">
        <v>-56861.74</v>
      </c>
      <c r="AA284" s="46">
        <v>800081.71</v>
      </c>
      <c r="AB284" s="46">
        <v>3856616.5599999996</v>
      </c>
      <c r="AC284" s="46">
        <v>696931.9</v>
      </c>
      <c r="AD284" s="46">
        <v>91822.64</v>
      </c>
      <c r="AE284" s="135"/>
      <c r="AF284" s="46">
        <v>-461533.14</v>
      </c>
      <c r="AG284" s="46">
        <v>1010065.26</v>
      </c>
      <c r="AH284" s="46">
        <v>1350230.5</v>
      </c>
      <c r="AI284" s="46">
        <v>6300937.71</v>
      </c>
      <c r="AJ284" s="46">
        <v>2079100.42</v>
      </c>
      <c r="AK284" s="46">
        <v>3527491.93</v>
      </c>
      <c r="AL284" s="46">
        <v>257186.34</v>
      </c>
      <c r="AM284" s="46">
        <v>2220913.4299999997</v>
      </c>
      <c r="AN284" s="46">
        <v>1537917.4699999997</v>
      </c>
      <c r="AO284" s="46">
        <v>-6728.6200000000135</v>
      </c>
      <c r="AP284" s="46">
        <v>221189.22</v>
      </c>
      <c r="AQ284" s="46">
        <v>19098.86</v>
      </c>
      <c r="AR284" s="46">
        <v>11938.97</v>
      </c>
      <c r="AS284" s="46">
        <v>132955.95000000001</v>
      </c>
      <c r="AT284" s="46">
        <v>78347</v>
      </c>
      <c r="AU284" s="135"/>
    </row>
    <row r="285" spans="2:47" x14ac:dyDescent="0.25">
      <c r="B285" s="47" t="s">
        <v>219</v>
      </c>
      <c r="C285" s="47" t="s">
        <v>218</v>
      </c>
      <c r="D285" s="124">
        <v>87584125.579999939</v>
      </c>
      <c r="E285" s="46">
        <v>133293.47</v>
      </c>
      <c r="F285" s="46">
        <v>598102.89999999991</v>
      </c>
      <c r="G285" s="46">
        <v>1651035.5000000002</v>
      </c>
      <c r="H285" s="46">
        <v>665272.66000000015</v>
      </c>
      <c r="I285" s="46">
        <v>518752.04999999993</v>
      </c>
      <c r="J285" s="46">
        <v>1604317.07</v>
      </c>
      <c r="K285" s="46">
        <v>386318.45999999996</v>
      </c>
      <c r="L285" s="46">
        <v>5229844.8899999997</v>
      </c>
      <c r="M285" s="46">
        <v>2790908.7099999995</v>
      </c>
      <c r="N285" s="46">
        <v>975853.00999999978</v>
      </c>
      <c r="O285" s="46">
        <v>3374197.7599999993</v>
      </c>
      <c r="P285" s="46">
        <v>49061977.039999992</v>
      </c>
      <c r="Q285" s="46">
        <v>857860.45000000007</v>
      </c>
      <c r="R285" s="135"/>
      <c r="S285" s="46">
        <v>1888712.46</v>
      </c>
      <c r="T285" s="46">
        <v>365945.59</v>
      </c>
      <c r="U285" s="46">
        <v>1991850.02</v>
      </c>
      <c r="V285" s="46">
        <v>455631.68999999989</v>
      </c>
      <c r="W285" s="46">
        <v>253184.26</v>
      </c>
      <c r="X285" s="46">
        <v>836629.47</v>
      </c>
      <c r="Y285" s="46">
        <v>1381087.7299999997</v>
      </c>
      <c r="Z285" s="46">
        <v>-658.47</v>
      </c>
      <c r="AA285" s="46">
        <v>394178.9</v>
      </c>
      <c r="AB285" s="46">
        <v>2988878.75</v>
      </c>
      <c r="AC285" s="46">
        <v>369894.22000000003</v>
      </c>
      <c r="AD285" s="46">
        <v>85526.399999999994</v>
      </c>
      <c r="AE285" s="135"/>
      <c r="AF285" s="46">
        <v>-259482.88</v>
      </c>
      <c r="AG285" s="46">
        <v>386402.73000000004</v>
      </c>
      <c r="AH285" s="46">
        <v>340661.7</v>
      </c>
      <c r="AI285" s="46">
        <v>2472849.4900000002</v>
      </c>
      <c r="AJ285" s="46">
        <v>1335181.02</v>
      </c>
      <c r="AK285" s="46">
        <v>1538567.49</v>
      </c>
      <c r="AL285" s="46">
        <v>255267.96000000002</v>
      </c>
      <c r="AM285" s="46">
        <v>665490.46</v>
      </c>
      <c r="AN285" s="46">
        <v>1476937.22</v>
      </c>
      <c r="AO285" s="135"/>
      <c r="AP285" s="46">
        <v>23965.86</v>
      </c>
      <c r="AQ285" s="46">
        <v>197059.39</v>
      </c>
      <c r="AR285" s="46">
        <v>18230</v>
      </c>
      <c r="AS285" s="46">
        <v>274400.15000000002</v>
      </c>
      <c r="AT285" s="135"/>
      <c r="AU285" s="135"/>
    </row>
    <row r="286" spans="2:47" x14ac:dyDescent="0.25">
      <c r="B286" s="47" t="s">
        <v>217</v>
      </c>
      <c r="C286" s="47" t="s">
        <v>216</v>
      </c>
      <c r="D286" s="124">
        <v>41936989.81000004</v>
      </c>
      <c r="E286" s="46">
        <v>209108.34</v>
      </c>
      <c r="F286" s="46">
        <v>697847.38000000012</v>
      </c>
      <c r="G286" s="46">
        <v>624668.41999999993</v>
      </c>
      <c r="H286" s="46">
        <v>268644.56</v>
      </c>
      <c r="I286" s="46">
        <v>104140.13</v>
      </c>
      <c r="J286" s="46">
        <v>1115372.8199999998</v>
      </c>
      <c r="K286" s="46">
        <v>324800.42000000004</v>
      </c>
      <c r="L286" s="46">
        <v>2299160.2000000002</v>
      </c>
      <c r="M286" s="46">
        <v>1212473.55</v>
      </c>
      <c r="N286" s="46">
        <v>446784.29999999993</v>
      </c>
      <c r="O286" s="46">
        <v>2057409.36</v>
      </c>
      <c r="P286" s="46">
        <v>22283579.09</v>
      </c>
      <c r="Q286" s="46">
        <v>1038512.62</v>
      </c>
      <c r="R286" s="135"/>
      <c r="S286" s="46">
        <v>334319.59999999998</v>
      </c>
      <c r="T286" s="46">
        <v>467539.18</v>
      </c>
      <c r="U286" s="46">
        <v>648814.17000000004</v>
      </c>
      <c r="V286" s="46">
        <v>318508.59999999998</v>
      </c>
      <c r="W286" s="46">
        <v>212678.76</v>
      </c>
      <c r="X286" s="46">
        <v>394662.73999999993</v>
      </c>
      <c r="Y286" s="46">
        <v>703743.02</v>
      </c>
      <c r="Z286" s="46">
        <v>-4380.13</v>
      </c>
      <c r="AA286" s="46">
        <v>221668.83</v>
      </c>
      <c r="AB286" s="46">
        <v>1049600.1200000001</v>
      </c>
      <c r="AC286" s="46">
        <v>211902.54</v>
      </c>
      <c r="AD286" s="46">
        <v>75832.36</v>
      </c>
      <c r="AE286" s="135"/>
      <c r="AF286" s="46">
        <v>-50278.559999999998</v>
      </c>
      <c r="AG286" s="46">
        <v>286891.42</v>
      </c>
      <c r="AH286" s="46">
        <v>358712.93999999994</v>
      </c>
      <c r="AI286" s="46">
        <v>1302511.0899999996</v>
      </c>
      <c r="AJ286" s="46">
        <v>774466.6399999999</v>
      </c>
      <c r="AK286" s="46">
        <v>932501.92</v>
      </c>
      <c r="AL286" s="46">
        <v>34930.959999999999</v>
      </c>
      <c r="AM286" s="46">
        <v>378253.64</v>
      </c>
      <c r="AN286" s="46">
        <v>482913.32</v>
      </c>
      <c r="AO286" s="135"/>
      <c r="AP286" s="135"/>
      <c r="AQ286" s="46">
        <v>101709.4</v>
      </c>
      <c r="AR286" s="46">
        <v>3331.13</v>
      </c>
      <c r="AS286" s="46">
        <v>40970.78</v>
      </c>
      <c r="AT286" s="46">
        <v>-30467.980000000003</v>
      </c>
      <c r="AU286" s="46">
        <v>3152.13</v>
      </c>
    </row>
    <row r="287" spans="2:47" x14ac:dyDescent="0.25">
      <c r="B287" s="47" t="s">
        <v>215</v>
      </c>
      <c r="C287" s="47" t="s">
        <v>214</v>
      </c>
      <c r="D287" s="124">
        <v>55822834.840000086</v>
      </c>
      <c r="E287" s="46">
        <v>196768.34</v>
      </c>
      <c r="F287" s="46">
        <v>626709.45000000007</v>
      </c>
      <c r="G287" s="46">
        <v>734946.05</v>
      </c>
      <c r="H287" s="46">
        <v>376618.70999999996</v>
      </c>
      <c r="I287" s="46">
        <v>29553.429999999997</v>
      </c>
      <c r="J287" s="46">
        <v>1129436.8700000001</v>
      </c>
      <c r="K287" s="46">
        <v>296795.47000000003</v>
      </c>
      <c r="L287" s="46">
        <v>2861486.92</v>
      </c>
      <c r="M287" s="46">
        <v>1560860.4</v>
      </c>
      <c r="N287" s="46">
        <v>476675.9</v>
      </c>
      <c r="O287" s="46">
        <v>2969813.57</v>
      </c>
      <c r="P287" s="46">
        <v>31844107.890000001</v>
      </c>
      <c r="Q287" s="46">
        <v>1022295.64</v>
      </c>
      <c r="R287" s="135"/>
      <c r="S287" s="46">
        <v>1824717.98</v>
      </c>
      <c r="T287" s="46">
        <v>100977.85</v>
      </c>
      <c r="U287" s="46">
        <v>1078860.76</v>
      </c>
      <c r="V287" s="46">
        <v>261862</v>
      </c>
      <c r="W287" s="46">
        <v>152849.03</v>
      </c>
      <c r="X287" s="46">
        <v>450738.72000000003</v>
      </c>
      <c r="Y287" s="46">
        <v>671289.95</v>
      </c>
      <c r="Z287" s="46">
        <v>-1570.26</v>
      </c>
      <c r="AA287" s="46">
        <v>269811.08</v>
      </c>
      <c r="AB287" s="46">
        <v>1484621.5999999999</v>
      </c>
      <c r="AC287" s="46">
        <v>252577.87999999998</v>
      </c>
      <c r="AD287" s="46">
        <v>67338</v>
      </c>
      <c r="AE287" s="135"/>
      <c r="AF287" s="46">
        <v>-183090</v>
      </c>
      <c r="AG287" s="46">
        <v>186383</v>
      </c>
      <c r="AH287" s="46">
        <v>244408.75</v>
      </c>
      <c r="AI287" s="46">
        <v>1686372.44</v>
      </c>
      <c r="AJ287" s="46">
        <v>522233.99</v>
      </c>
      <c r="AK287" s="46">
        <v>1124549.79</v>
      </c>
      <c r="AL287" s="46">
        <v>75966.400000000009</v>
      </c>
      <c r="AM287" s="46">
        <v>559949</v>
      </c>
      <c r="AN287" s="46">
        <v>840690.6</v>
      </c>
      <c r="AO287" s="46">
        <v>326.39999999999998</v>
      </c>
      <c r="AP287" s="46">
        <v>5284.82</v>
      </c>
      <c r="AQ287" s="46">
        <v>6303.3600000000042</v>
      </c>
      <c r="AR287" s="46">
        <v>602.5</v>
      </c>
      <c r="AS287" s="46">
        <v>12710.56</v>
      </c>
      <c r="AT287" s="135"/>
      <c r="AU287" s="135"/>
    </row>
    <row r="288" spans="2:47" x14ac:dyDescent="0.25">
      <c r="B288" s="47" t="s">
        <v>213</v>
      </c>
      <c r="C288" s="47" t="s">
        <v>212</v>
      </c>
      <c r="D288" s="124">
        <v>30284954.329999994</v>
      </c>
      <c r="E288" s="46">
        <v>108245.97</v>
      </c>
      <c r="F288" s="46">
        <v>1223425.52</v>
      </c>
      <c r="G288" s="46">
        <v>536441.35</v>
      </c>
      <c r="H288" s="46">
        <v>8537.3100000000013</v>
      </c>
      <c r="I288" s="46">
        <v>57843.41</v>
      </c>
      <c r="J288" s="46">
        <v>361549.81999999995</v>
      </c>
      <c r="K288" s="46">
        <v>203191.35</v>
      </c>
      <c r="L288" s="46">
        <v>2035847.1400000001</v>
      </c>
      <c r="M288" s="46">
        <v>1145881.3199999998</v>
      </c>
      <c r="N288" s="46">
        <v>469301.04</v>
      </c>
      <c r="O288" s="46">
        <v>1189767.4099999999</v>
      </c>
      <c r="P288" s="46">
        <v>15194024.239999998</v>
      </c>
      <c r="Q288" s="46">
        <v>695544.77</v>
      </c>
      <c r="R288" s="46">
        <v>464251.58</v>
      </c>
      <c r="S288" s="46">
        <v>221458.32000000004</v>
      </c>
      <c r="T288" s="135"/>
      <c r="U288" s="46">
        <v>115.94</v>
      </c>
      <c r="V288" s="46">
        <v>265223.33</v>
      </c>
      <c r="W288" s="135"/>
      <c r="X288" s="46">
        <v>190697.2</v>
      </c>
      <c r="Y288" s="46">
        <v>501327.51999999996</v>
      </c>
      <c r="Z288" s="135"/>
      <c r="AA288" s="46">
        <v>255828.50999999998</v>
      </c>
      <c r="AB288" s="46">
        <v>885606.65</v>
      </c>
      <c r="AC288" s="46">
        <v>139249.96</v>
      </c>
      <c r="AD288" s="46">
        <v>54369</v>
      </c>
      <c r="AE288" s="135"/>
      <c r="AF288" s="46">
        <v>-117436.94</v>
      </c>
      <c r="AG288" s="135"/>
      <c r="AH288" s="46">
        <v>22748.5</v>
      </c>
      <c r="AI288" s="46">
        <v>1025590.53</v>
      </c>
      <c r="AJ288" s="46">
        <v>867060.14999999991</v>
      </c>
      <c r="AK288" s="46">
        <v>560064.72</v>
      </c>
      <c r="AL288" s="46">
        <v>6376.97</v>
      </c>
      <c r="AM288" s="46">
        <v>314265</v>
      </c>
      <c r="AN288" s="46">
        <v>1272109.9099999999</v>
      </c>
      <c r="AO288" s="135"/>
      <c r="AP288" s="135"/>
      <c r="AQ288" s="46">
        <v>21291.65</v>
      </c>
      <c r="AR288" s="46">
        <v>1969.63</v>
      </c>
      <c r="AS288" s="46">
        <v>103185.55</v>
      </c>
      <c r="AT288" s="135"/>
      <c r="AU288" s="135"/>
    </row>
    <row r="289" spans="2:47" x14ac:dyDescent="0.25">
      <c r="B289" s="47" t="s">
        <v>211</v>
      </c>
      <c r="C289" s="47" t="s">
        <v>210</v>
      </c>
      <c r="D289" s="124">
        <v>34291565.270000003</v>
      </c>
      <c r="E289" s="46">
        <v>81179.73</v>
      </c>
      <c r="F289" s="46">
        <v>317447.05</v>
      </c>
      <c r="G289" s="46">
        <v>565592.22</v>
      </c>
      <c r="H289" s="46">
        <v>13091.43</v>
      </c>
      <c r="I289" s="46">
        <v>25186.13</v>
      </c>
      <c r="J289" s="46">
        <v>750882.16999999958</v>
      </c>
      <c r="K289" s="46">
        <v>243717.13</v>
      </c>
      <c r="L289" s="46">
        <v>2135274.52</v>
      </c>
      <c r="M289" s="46">
        <v>1020061.4100000001</v>
      </c>
      <c r="N289" s="46">
        <v>9170.2999999999993</v>
      </c>
      <c r="O289" s="46">
        <v>1200010.7900000003</v>
      </c>
      <c r="P289" s="46">
        <v>19866544.569999989</v>
      </c>
      <c r="Q289" s="46">
        <v>581089.96</v>
      </c>
      <c r="R289" s="135"/>
      <c r="S289" s="46">
        <v>713644.73</v>
      </c>
      <c r="T289" s="46">
        <v>142237.71</v>
      </c>
      <c r="U289" s="46">
        <v>73060.87</v>
      </c>
      <c r="V289" s="46">
        <v>238720.16</v>
      </c>
      <c r="W289" s="46">
        <v>130674.67000000001</v>
      </c>
      <c r="X289" s="46">
        <v>671321.03</v>
      </c>
      <c r="Y289" s="46">
        <v>727121.91999999993</v>
      </c>
      <c r="Z289" s="135"/>
      <c r="AA289" s="46">
        <v>194023.07</v>
      </c>
      <c r="AB289" s="46">
        <v>1273180.1800000002</v>
      </c>
      <c r="AC289" s="46">
        <v>284005.19</v>
      </c>
      <c r="AD289" s="46">
        <v>60881</v>
      </c>
      <c r="AE289" s="135"/>
      <c r="AF289" s="46">
        <v>-370666.11</v>
      </c>
      <c r="AG289" s="46">
        <v>134750.31000000003</v>
      </c>
      <c r="AH289" s="46">
        <v>162038.60999999999</v>
      </c>
      <c r="AI289" s="46">
        <v>1237235.3700000001</v>
      </c>
      <c r="AJ289" s="46">
        <v>473731.95000000007</v>
      </c>
      <c r="AK289" s="46">
        <v>664917</v>
      </c>
      <c r="AL289" s="46">
        <v>78806.67</v>
      </c>
      <c r="AM289" s="46">
        <v>333435</v>
      </c>
      <c r="AN289" s="46">
        <v>239878</v>
      </c>
      <c r="AO289" s="135"/>
      <c r="AP289" s="135"/>
      <c r="AQ289" s="46">
        <v>19320.53</v>
      </c>
      <c r="AR289" s="135"/>
      <c r="AS289" s="135"/>
      <c r="AT289" s="135"/>
      <c r="AU289" s="135"/>
    </row>
    <row r="290" spans="2:47" x14ac:dyDescent="0.25">
      <c r="B290" s="47" t="s">
        <v>209</v>
      </c>
      <c r="C290" s="47" t="s">
        <v>208</v>
      </c>
      <c r="D290" s="124">
        <v>35350735.129999995</v>
      </c>
      <c r="E290" s="46">
        <v>90135.849999999991</v>
      </c>
      <c r="F290" s="46">
        <v>548575.31000000006</v>
      </c>
      <c r="G290" s="46">
        <v>582338.96000000008</v>
      </c>
      <c r="H290" s="46">
        <v>198878.75</v>
      </c>
      <c r="I290" s="46">
        <v>41422.76</v>
      </c>
      <c r="J290" s="46">
        <v>630877.56999999995</v>
      </c>
      <c r="K290" s="46">
        <v>503165.14</v>
      </c>
      <c r="L290" s="46">
        <v>1972241.6099999999</v>
      </c>
      <c r="M290" s="46">
        <v>1163527.07</v>
      </c>
      <c r="N290" s="46">
        <v>104106.84</v>
      </c>
      <c r="O290" s="46">
        <v>1788175.8600000003</v>
      </c>
      <c r="P290" s="46">
        <v>19032983.620000008</v>
      </c>
      <c r="Q290" s="46">
        <v>688361.64000000013</v>
      </c>
      <c r="R290" s="46">
        <v>367610.06</v>
      </c>
      <c r="S290" s="46">
        <v>263053.99</v>
      </c>
      <c r="T290" s="46">
        <v>62366.28</v>
      </c>
      <c r="U290" s="46">
        <v>2461.4699999999998</v>
      </c>
      <c r="V290" s="46">
        <v>105780.71</v>
      </c>
      <c r="W290" s="46">
        <v>135167.5</v>
      </c>
      <c r="X290" s="46">
        <v>271525.03000000003</v>
      </c>
      <c r="Y290" s="46">
        <v>868854.20999999985</v>
      </c>
      <c r="Z290" s="135"/>
      <c r="AA290" s="46">
        <v>272163.01</v>
      </c>
      <c r="AB290" s="46">
        <v>1891934.08</v>
      </c>
      <c r="AC290" s="46">
        <v>290943.89</v>
      </c>
      <c r="AD290" s="46">
        <v>84251</v>
      </c>
      <c r="AE290" s="135"/>
      <c r="AF290" s="46">
        <v>-158772.9</v>
      </c>
      <c r="AG290" s="46">
        <v>213325.6</v>
      </c>
      <c r="AH290" s="46">
        <v>29254.989999999998</v>
      </c>
      <c r="AI290" s="46">
        <v>1202806.6200000001</v>
      </c>
      <c r="AJ290" s="46">
        <v>514194.77</v>
      </c>
      <c r="AK290" s="46">
        <v>615447.42000000004</v>
      </c>
      <c r="AL290" s="46">
        <v>45143.74</v>
      </c>
      <c r="AM290" s="46">
        <v>317692</v>
      </c>
      <c r="AN290" s="46">
        <v>520373.69000000006</v>
      </c>
      <c r="AO290" s="46">
        <v>62541.160000000011</v>
      </c>
      <c r="AP290" s="135"/>
      <c r="AQ290" s="46">
        <v>-47917.899999999994</v>
      </c>
      <c r="AR290" s="46">
        <v>2217.64</v>
      </c>
      <c r="AS290" s="46">
        <v>53223.54</v>
      </c>
      <c r="AT290" s="135"/>
      <c r="AU290" s="46">
        <v>20302.55</v>
      </c>
    </row>
    <row r="291" spans="2:47" x14ac:dyDescent="0.25">
      <c r="B291" s="47" t="s">
        <v>207</v>
      </c>
      <c r="C291" s="47" t="s">
        <v>206</v>
      </c>
      <c r="D291" s="124">
        <v>2323479.7600000007</v>
      </c>
      <c r="E291" s="46">
        <v>70101.83</v>
      </c>
      <c r="F291" s="46">
        <v>63311.78</v>
      </c>
      <c r="G291" s="46">
        <v>247966.91000000003</v>
      </c>
      <c r="H291" s="46">
        <v>4904.88</v>
      </c>
      <c r="I291" s="46">
        <v>3888.57</v>
      </c>
      <c r="J291" s="135"/>
      <c r="K291" s="135"/>
      <c r="L291" s="46">
        <v>280925.65000000002</v>
      </c>
      <c r="M291" s="46">
        <v>51693.85</v>
      </c>
      <c r="N291" s="135"/>
      <c r="O291" s="46">
        <v>170792.27</v>
      </c>
      <c r="P291" s="46">
        <v>918927.16999999993</v>
      </c>
      <c r="Q291" s="46">
        <v>12534.1</v>
      </c>
      <c r="R291" s="135"/>
      <c r="S291" s="46">
        <v>5571.36</v>
      </c>
      <c r="T291" s="46">
        <v>18357.36</v>
      </c>
      <c r="U291" s="46">
        <v>4797.93</v>
      </c>
      <c r="V291" s="135"/>
      <c r="W291" s="135"/>
      <c r="X291" s="46">
        <v>102125.13</v>
      </c>
      <c r="Y291" s="135"/>
      <c r="Z291" s="135"/>
      <c r="AA291" s="135"/>
      <c r="AB291" s="46">
        <v>17323.849999999999</v>
      </c>
      <c r="AC291" s="135"/>
      <c r="AD291" s="135"/>
      <c r="AE291" s="135"/>
      <c r="AF291" s="135"/>
      <c r="AG291" s="135"/>
      <c r="AH291" s="135"/>
      <c r="AI291" s="46">
        <v>90340.84</v>
      </c>
      <c r="AJ291" s="46">
        <v>11555.18</v>
      </c>
      <c r="AK291" s="46">
        <v>32708.68</v>
      </c>
      <c r="AL291" s="135"/>
      <c r="AM291" s="46">
        <v>12819.36</v>
      </c>
      <c r="AN291" s="46">
        <v>45688.97</v>
      </c>
      <c r="AO291" s="135"/>
      <c r="AP291" s="135"/>
      <c r="AQ291" s="135"/>
      <c r="AR291" s="46">
        <v>23075.53</v>
      </c>
      <c r="AS291" s="46">
        <v>134068.56</v>
      </c>
      <c r="AT291" s="135"/>
      <c r="AU291" s="135"/>
    </row>
    <row r="292" spans="2:47" x14ac:dyDescent="0.25">
      <c r="B292" s="47" t="s">
        <v>205</v>
      </c>
      <c r="C292" s="47" t="s">
        <v>204</v>
      </c>
      <c r="D292" s="124">
        <v>7616373.5100000016</v>
      </c>
      <c r="E292" s="135"/>
      <c r="F292" s="135"/>
      <c r="G292" s="135"/>
      <c r="H292" s="135"/>
      <c r="I292" s="135"/>
      <c r="J292" s="135"/>
      <c r="K292" s="46">
        <v>93015.89</v>
      </c>
      <c r="L292" s="46">
        <v>723765.7</v>
      </c>
      <c r="M292" s="46">
        <v>170291.86</v>
      </c>
      <c r="N292" s="135"/>
      <c r="O292" s="46">
        <v>161551.33000000002</v>
      </c>
      <c r="P292" s="46">
        <v>5572060.0700000003</v>
      </c>
      <c r="Q292" s="135"/>
      <c r="R292" s="135"/>
      <c r="S292" s="135"/>
      <c r="T292" s="135"/>
      <c r="U292" s="135"/>
      <c r="V292" s="46">
        <v>15629.11</v>
      </c>
      <c r="W292" s="46">
        <v>257724.01</v>
      </c>
      <c r="X292" s="46">
        <v>30175.63</v>
      </c>
      <c r="Y292" s="135"/>
      <c r="Z292" s="135"/>
      <c r="AA292" s="46">
        <v>358637.58999999997</v>
      </c>
      <c r="AB292" s="46">
        <v>233522.32</v>
      </c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</row>
    <row r="293" spans="2:47" x14ac:dyDescent="0.25">
      <c r="B293" s="47" t="s">
        <v>203</v>
      </c>
      <c r="C293" s="47" t="s">
        <v>202</v>
      </c>
      <c r="D293" s="124">
        <v>3104852.4000000013</v>
      </c>
      <c r="E293" s="46">
        <v>14725.100000000002</v>
      </c>
      <c r="F293" s="46">
        <v>121564.70000000001</v>
      </c>
      <c r="G293" s="46">
        <v>111023.88</v>
      </c>
      <c r="H293" s="46">
        <v>5163.1499999999996</v>
      </c>
      <c r="I293" s="46">
        <v>1147.78</v>
      </c>
      <c r="J293" s="135"/>
      <c r="K293" s="46">
        <v>32586.77</v>
      </c>
      <c r="L293" s="46">
        <v>208426.57</v>
      </c>
      <c r="M293" s="46">
        <v>31828.959999999999</v>
      </c>
      <c r="N293" s="46">
        <v>13205.24</v>
      </c>
      <c r="O293" s="46">
        <v>64890.81</v>
      </c>
      <c r="P293" s="46">
        <v>1598925.61</v>
      </c>
      <c r="Q293" s="46">
        <v>101963.56</v>
      </c>
      <c r="R293" s="135"/>
      <c r="S293" s="46">
        <v>4922.5199999999995</v>
      </c>
      <c r="T293" s="46">
        <v>17239.72</v>
      </c>
      <c r="U293" s="46">
        <v>12082.95</v>
      </c>
      <c r="V293" s="46">
        <v>3660.36</v>
      </c>
      <c r="W293" s="135"/>
      <c r="X293" s="46">
        <v>34426.949999999997</v>
      </c>
      <c r="Y293" s="46">
        <v>78309.36</v>
      </c>
      <c r="Z293" s="135"/>
      <c r="AA293" s="46">
        <v>24765.980000000003</v>
      </c>
      <c r="AB293" s="46">
        <v>163412.16999999998</v>
      </c>
      <c r="AC293" s="46">
        <v>99233.01</v>
      </c>
      <c r="AD293" s="46">
        <v>14075.93</v>
      </c>
      <c r="AE293" s="135"/>
      <c r="AF293" s="46">
        <v>-12000</v>
      </c>
      <c r="AG293" s="135"/>
      <c r="AH293" s="46">
        <v>23188.18</v>
      </c>
      <c r="AI293" s="46">
        <v>68635.94</v>
      </c>
      <c r="AJ293" s="46">
        <v>59219.82</v>
      </c>
      <c r="AK293" s="46">
        <v>91926.03</v>
      </c>
      <c r="AL293" s="46">
        <v>8242.6299999999992</v>
      </c>
      <c r="AM293" s="46">
        <v>45167.64</v>
      </c>
      <c r="AN293" s="46">
        <v>53768.88</v>
      </c>
      <c r="AO293" s="135"/>
      <c r="AP293" s="135"/>
      <c r="AQ293" s="46">
        <v>9122.1999999999989</v>
      </c>
      <c r="AR293" s="135"/>
      <c r="AS293" s="135"/>
      <c r="AT293" s="135"/>
      <c r="AU293" s="135"/>
    </row>
    <row r="294" spans="2:47" x14ac:dyDescent="0.25">
      <c r="B294" s="47" t="s">
        <v>201</v>
      </c>
      <c r="C294" s="47" t="s">
        <v>200</v>
      </c>
      <c r="D294" s="124">
        <v>1139014.5799999996</v>
      </c>
      <c r="E294" s="46">
        <v>12850.73</v>
      </c>
      <c r="F294" s="46">
        <v>15420.77</v>
      </c>
      <c r="G294" s="46">
        <v>107952.6</v>
      </c>
      <c r="H294" s="135"/>
      <c r="I294" s="46">
        <v>240</v>
      </c>
      <c r="J294" s="135"/>
      <c r="K294" s="46">
        <v>793.53000000000009</v>
      </c>
      <c r="L294" s="46">
        <v>119895.87</v>
      </c>
      <c r="M294" s="46">
        <v>30910.79</v>
      </c>
      <c r="N294" s="46">
        <v>974.56000000000006</v>
      </c>
      <c r="O294" s="46">
        <v>20493.05</v>
      </c>
      <c r="P294" s="46">
        <v>471716.83</v>
      </c>
      <c r="Q294" s="46">
        <v>31670.260000000002</v>
      </c>
      <c r="R294" s="135"/>
      <c r="S294" s="46">
        <v>10301.880000000001</v>
      </c>
      <c r="T294" s="135"/>
      <c r="U294" s="135"/>
      <c r="V294" s="46">
        <v>5890.33</v>
      </c>
      <c r="W294" s="135"/>
      <c r="X294" s="46">
        <v>15002.22</v>
      </c>
      <c r="Y294" s="46">
        <v>64551.770000000004</v>
      </c>
      <c r="Z294" s="135"/>
      <c r="AA294" s="46">
        <v>22878.989999999998</v>
      </c>
      <c r="AB294" s="46">
        <v>31096.98</v>
      </c>
      <c r="AC294" s="46">
        <v>411.81</v>
      </c>
      <c r="AD294" s="46">
        <v>13089.89</v>
      </c>
      <c r="AE294" s="135"/>
      <c r="AF294" s="46">
        <v>-64</v>
      </c>
      <c r="AG294" s="135"/>
      <c r="AH294" s="46">
        <v>16800.599999999999</v>
      </c>
      <c r="AI294" s="46">
        <v>17872.57</v>
      </c>
      <c r="AJ294" s="46">
        <v>29456.07</v>
      </c>
      <c r="AK294" s="46">
        <v>39959.97</v>
      </c>
      <c r="AL294" s="135"/>
      <c r="AM294" s="46">
        <v>33156.33</v>
      </c>
      <c r="AN294" s="46">
        <v>24307.67</v>
      </c>
      <c r="AO294" s="135"/>
      <c r="AP294" s="135"/>
      <c r="AQ294" s="46">
        <v>1382.51</v>
      </c>
      <c r="AR294" s="135"/>
      <c r="AS294" s="135"/>
      <c r="AT294" s="135"/>
      <c r="AU294" s="135"/>
    </row>
    <row r="295" spans="2:47" x14ac:dyDescent="0.25">
      <c r="B295" s="47" t="s">
        <v>199</v>
      </c>
      <c r="C295" s="47" t="s">
        <v>198</v>
      </c>
      <c r="D295" s="124">
        <v>4516912.9800000004</v>
      </c>
      <c r="E295" s="46">
        <v>10781.75</v>
      </c>
      <c r="F295" s="46">
        <v>86981.22</v>
      </c>
      <c r="G295" s="46">
        <v>198969.01</v>
      </c>
      <c r="H295" s="46">
        <v>714.05</v>
      </c>
      <c r="I295" s="135"/>
      <c r="J295" s="46">
        <v>51786.83</v>
      </c>
      <c r="K295" s="46">
        <v>836.57</v>
      </c>
      <c r="L295" s="46">
        <v>258909.08000000002</v>
      </c>
      <c r="M295" s="46">
        <v>253961.71</v>
      </c>
      <c r="N295" s="46">
        <v>22469.019999999997</v>
      </c>
      <c r="O295" s="46">
        <v>133917.90000000002</v>
      </c>
      <c r="P295" s="46">
        <v>2151379.84</v>
      </c>
      <c r="Q295" s="46">
        <v>102099.03</v>
      </c>
      <c r="R295" s="135"/>
      <c r="S295" s="46">
        <v>11448.390000000001</v>
      </c>
      <c r="T295" s="46">
        <v>120387.85999999999</v>
      </c>
      <c r="U295" s="46">
        <v>92520.489999999991</v>
      </c>
      <c r="V295" s="46">
        <v>22672.34</v>
      </c>
      <c r="W295" s="135"/>
      <c r="X295" s="46">
        <v>73974.73</v>
      </c>
      <c r="Y295" s="46">
        <v>69677.760000000009</v>
      </c>
      <c r="Z295" s="135"/>
      <c r="AA295" s="135"/>
      <c r="AB295" s="46">
        <v>194589.82</v>
      </c>
      <c r="AC295" s="46">
        <v>75118.149999999994</v>
      </c>
      <c r="AD295" s="46">
        <v>13658.79</v>
      </c>
      <c r="AE295" s="135"/>
      <c r="AF295" s="46">
        <v>-23079</v>
      </c>
      <c r="AG295" s="135"/>
      <c r="AH295" s="46">
        <v>16283.57</v>
      </c>
      <c r="AI295" s="46">
        <v>151263.54999999999</v>
      </c>
      <c r="AJ295" s="46">
        <v>114221.79999999999</v>
      </c>
      <c r="AK295" s="46">
        <v>171665.52</v>
      </c>
      <c r="AL295" s="46">
        <v>3619.49</v>
      </c>
      <c r="AM295" s="46">
        <v>74065.61</v>
      </c>
      <c r="AN295" s="46">
        <v>18784.97</v>
      </c>
      <c r="AO295" s="135"/>
      <c r="AP295" s="135"/>
      <c r="AQ295" s="46">
        <v>13389.34</v>
      </c>
      <c r="AR295" s="135"/>
      <c r="AS295" s="135"/>
      <c r="AT295" s="135"/>
      <c r="AU295" s="46">
        <v>29843.79</v>
      </c>
    </row>
    <row r="296" spans="2:47" x14ac:dyDescent="0.25">
      <c r="B296" s="47" t="s">
        <v>197</v>
      </c>
      <c r="C296" s="47" t="s">
        <v>196</v>
      </c>
      <c r="D296" s="124">
        <v>42707202.51000002</v>
      </c>
      <c r="E296" s="46">
        <v>210977.05999999997</v>
      </c>
      <c r="F296" s="46">
        <v>831547.6</v>
      </c>
      <c r="G296" s="46">
        <v>480183.41000000003</v>
      </c>
      <c r="H296" s="46">
        <v>234248.58</v>
      </c>
      <c r="I296" s="135"/>
      <c r="J296" s="46">
        <v>756214.34</v>
      </c>
      <c r="K296" s="46">
        <v>412540.33000000007</v>
      </c>
      <c r="L296" s="46">
        <v>3104562.5799999996</v>
      </c>
      <c r="M296" s="46">
        <v>963576.26</v>
      </c>
      <c r="N296" s="46">
        <v>423238.03</v>
      </c>
      <c r="O296" s="46">
        <v>1663354.8400000003</v>
      </c>
      <c r="P296" s="46">
        <v>23005661.23</v>
      </c>
      <c r="Q296" s="46">
        <v>1014142.46</v>
      </c>
      <c r="R296" s="135"/>
      <c r="S296" s="46">
        <v>885217.13</v>
      </c>
      <c r="T296" s="46">
        <v>235644.66999999998</v>
      </c>
      <c r="U296" s="46">
        <v>166913.91999999998</v>
      </c>
      <c r="V296" s="46">
        <v>260753.72999999998</v>
      </c>
      <c r="W296" s="46">
        <v>126848.95999999999</v>
      </c>
      <c r="X296" s="46">
        <v>507896.72</v>
      </c>
      <c r="Y296" s="46">
        <v>567208.6100000001</v>
      </c>
      <c r="Z296" s="46">
        <v>-10171.23</v>
      </c>
      <c r="AA296" s="46">
        <v>154136.07999999999</v>
      </c>
      <c r="AB296" s="46">
        <v>1185052.49</v>
      </c>
      <c r="AC296" s="46">
        <v>254584.2</v>
      </c>
      <c r="AD296" s="46">
        <v>35309.97</v>
      </c>
      <c r="AE296" s="135"/>
      <c r="AF296" s="46">
        <v>-329744</v>
      </c>
      <c r="AG296" s="46">
        <v>109352.59</v>
      </c>
      <c r="AH296" s="46">
        <v>260288.21</v>
      </c>
      <c r="AI296" s="46">
        <v>1745216.5699999998</v>
      </c>
      <c r="AJ296" s="46">
        <v>791949.25</v>
      </c>
      <c r="AK296" s="46">
        <v>1281954.3999999999</v>
      </c>
      <c r="AL296" s="46">
        <v>5000</v>
      </c>
      <c r="AM296" s="46">
        <v>404639.55</v>
      </c>
      <c r="AN296" s="46">
        <v>965020.91999999993</v>
      </c>
      <c r="AO296" s="135"/>
      <c r="AP296" s="135"/>
      <c r="AQ296" s="46">
        <v>3883.05</v>
      </c>
      <c r="AR296" s="135"/>
      <c r="AS296" s="135"/>
      <c r="AT296" s="135"/>
      <c r="AU296" s="135"/>
    </row>
    <row r="297" spans="2:47" x14ac:dyDescent="0.25">
      <c r="B297" s="47" t="s">
        <v>195</v>
      </c>
      <c r="C297" s="47" t="s">
        <v>194</v>
      </c>
      <c r="D297" s="124">
        <v>8942778.9199999981</v>
      </c>
      <c r="E297" s="46">
        <v>32899.93</v>
      </c>
      <c r="F297" s="46">
        <v>334301.26</v>
      </c>
      <c r="G297" s="46">
        <v>112745.77</v>
      </c>
      <c r="H297" s="46">
        <v>99994.880000000005</v>
      </c>
      <c r="I297" s="46">
        <v>2785.7200000000003</v>
      </c>
      <c r="J297" s="46">
        <v>147624.01999999999</v>
      </c>
      <c r="K297" s="46">
        <v>29451.62</v>
      </c>
      <c r="L297" s="46">
        <v>427684.93</v>
      </c>
      <c r="M297" s="46">
        <v>233016.27000000002</v>
      </c>
      <c r="N297" s="46">
        <v>48378.85</v>
      </c>
      <c r="O297" s="46">
        <v>246427.35000000003</v>
      </c>
      <c r="P297" s="46">
        <v>4454981.540000001</v>
      </c>
      <c r="Q297" s="46">
        <v>402286.14999999997</v>
      </c>
      <c r="R297" s="135"/>
      <c r="S297" s="46">
        <v>39931.14</v>
      </c>
      <c r="T297" s="46">
        <v>95759.290000000008</v>
      </c>
      <c r="U297" s="46">
        <v>108188.52</v>
      </c>
      <c r="V297" s="46">
        <v>45593.3</v>
      </c>
      <c r="W297" s="46">
        <v>11500.91</v>
      </c>
      <c r="X297" s="46">
        <v>158273.17000000001</v>
      </c>
      <c r="Y297" s="46">
        <v>146237.6</v>
      </c>
      <c r="Z297" s="135"/>
      <c r="AA297" s="46">
        <v>148757.99</v>
      </c>
      <c r="AB297" s="46">
        <v>327109.68</v>
      </c>
      <c r="AC297" s="46">
        <v>76976.260000000009</v>
      </c>
      <c r="AD297" s="46">
        <v>24500.35</v>
      </c>
      <c r="AE297" s="135"/>
      <c r="AF297" s="46">
        <v>-71720.75</v>
      </c>
      <c r="AG297" s="135"/>
      <c r="AH297" s="46">
        <v>63054.21</v>
      </c>
      <c r="AI297" s="46">
        <v>286783.71000000002</v>
      </c>
      <c r="AJ297" s="46">
        <v>209303.14</v>
      </c>
      <c r="AK297" s="46">
        <v>309186.27</v>
      </c>
      <c r="AL297" s="135"/>
      <c r="AM297" s="46">
        <v>238484.15</v>
      </c>
      <c r="AN297" s="46">
        <v>152281.69</v>
      </c>
      <c r="AO297" s="135"/>
      <c r="AP297" s="135"/>
      <c r="AQ297" s="46">
        <v>0</v>
      </c>
      <c r="AR297" s="135"/>
      <c r="AS297" s="135"/>
      <c r="AT297" s="135"/>
      <c r="AU297" s="135"/>
    </row>
    <row r="298" spans="2:47" x14ac:dyDescent="0.25">
      <c r="B298" s="47" t="s">
        <v>193</v>
      </c>
      <c r="C298" s="47" t="s">
        <v>192</v>
      </c>
      <c r="D298" s="124">
        <v>3803233.14</v>
      </c>
      <c r="E298" s="46">
        <v>11434.820000000002</v>
      </c>
      <c r="F298" s="46">
        <v>118556.25</v>
      </c>
      <c r="G298" s="46">
        <v>66559.61</v>
      </c>
      <c r="H298" s="46">
        <v>1422.43</v>
      </c>
      <c r="I298" s="135"/>
      <c r="J298" s="135"/>
      <c r="K298" s="46">
        <v>4446.3999999999996</v>
      </c>
      <c r="L298" s="46">
        <v>246314.05</v>
      </c>
      <c r="M298" s="46">
        <v>127425.57</v>
      </c>
      <c r="N298" s="46">
        <v>2767.85</v>
      </c>
      <c r="O298" s="46">
        <v>111335.18000000001</v>
      </c>
      <c r="P298" s="46">
        <v>2064168.88</v>
      </c>
      <c r="Q298" s="46">
        <v>165692.12</v>
      </c>
      <c r="R298" s="46">
        <v>45966</v>
      </c>
      <c r="S298" s="46">
        <v>1091.04</v>
      </c>
      <c r="T298" s="46">
        <v>97603.140000000014</v>
      </c>
      <c r="U298" s="46">
        <v>22744.780000000002</v>
      </c>
      <c r="V298" s="46">
        <v>27046.440000000002</v>
      </c>
      <c r="W298" s="46">
        <v>4251.82</v>
      </c>
      <c r="X298" s="46">
        <v>43648.19</v>
      </c>
      <c r="Y298" s="46">
        <v>91539.26</v>
      </c>
      <c r="Z298" s="135"/>
      <c r="AA298" s="135"/>
      <c r="AB298" s="46">
        <v>90</v>
      </c>
      <c r="AC298" s="46">
        <v>267.70999999999998</v>
      </c>
      <c r="AD298" s="135"/>
      <c r="AE298" s="135"/>
      <c r="AF298" s="135"/>
      <c r="AG298" s="135"/>
      <c r="AH298" s="46">
        <v>31736.550000000003</v>
      </c>
      <c r="AI298" s="46">
        <v>173129.95</v>
      </c>
      <c r="AJ298" s="46">
        <v>61018.270000000004</v>
      </c>
      <c r="AK298" s="46">
        <v>122513.05</v>
      </c>
      <c r="AL298" s="46">
        <v>8790.85</v>
      </c>
      <c r="AM298" s="46">
        <v>51228.26</v>
      </c>
      <c r="AN298" s="46">
        <v>57165.39</v>
      </c>
      <c r="AO298" s="46">
        <v>5136.91</v>
      </c>
      <c r="AP298" s="135"/>
      <c r="AQ298" s="46">
        <v>9598.36</v>
      </c>
      <c r="AR298" s="135"/>
      <c r="AS298" s="135"/>
      <c r="AT298" s="135"/>
      <c r="AU298" s="46">
        <v>28544.010000000002</v>
      </c>
    </row>
    <row r="299" spans="2:47" x14ac:dyDescent="0.25">
      <c r="B299" s="47" t="s">
        <v>191</v>
      </c>
      <c r="C299" s="47" t="s">
        <v>190</v>
      </c>
      <c r="D299" s="124">
        <v>3666253.129999999</v>
      </c>
      <c r="E299" s="46">
        <v>14932.579999999998</v>
      </c>
      <c r="F299" s="46">
        <v>94548.31</v>
      </c>
      <c r="G299" s="46">
        <v>63188.639999999999</v>
      </c>
      <c r="H299" s="46">
        <v>518.54999999999995</v>
      </c>
      <c r="I299" s="135"/>
      <c r="J299" s="46">
        <v>12830.38</v>
      </c>
      <c r="K299" s="46">
        <v>59748.91</v>
      </c>
      <c r="L299" s="46">
        <v>226102.25</v>
      </c>
      <c r="M299" s="46">
        <v>86785.73</v>
      </c>
      <c r="N299" s="135"/>
      <c r="O299" s="46">
        <v>94421.34</v>
      </c>
      <c r="P299" s="46">
        <v>1560086.1199999996</v>
      </c>
      <c r="Q299" s="46">
        <v>150645.51</v>
      </c>
      <c r="R299" s="135"/>
      <c r="S299" s="46">
        <v>6340.3600000000006</v>
      </c>
      <c r="T299" s="46">
        <v>17628.099999999999</v>
      </c>
      <c r="U299" s="46">
        <v>27787.360000000001</v>
      </c>
      <c r="V299" s="46">
        <v>18449.78</v>
      </c>
      <c r="W299" s="135"/>
      <c r="X299" s="46">
        <v>55652.58</v>
      </c>
      <c r="Y299" s="46">
        <v>85585</v>
      </c>
      <c r="Z299" s="135"/>
      <c r="AA299" s="46">
        <v>73003.22</v>
      </c>
      <c r="AB299" s="46">
        <v>256831.45</v>
      </c>
      <c r="AC299" s="46">
        <v>87720.41</v>
      </c>
      <c r="AD299" s="46">
        <v>15545.02</v>
      </c>
      <c r="AE299" s="135"/>
      <c r="AF299" s="46">
        <v>-42839.68</v>
      </c>
      <c r="AG299" s="135"/>
      <c r="AH299" s="46">
        <v>73661.279999999999</v>
      </c>
      <c r="AI299" s="46">
        <v>14333.219999999998</v>
      </c>
      <c r="AJ299" s="46">
        <v>192834.89</v>
      </c>
      <c r="AK299" s="46">
        <v>174977.41</v>
      </c>
      <c r="AL299" s="135"/>
      <c r="AM299" s="46">
        <v>45278.18</v>
      </c>
      <c r="AN299" s="46">
        <v>81546.64</v>
      </c>
      <c r="AO299" s="46">
        <v>15910.41</v>
      </c>
      <c r="AP299" s="135"/>
      <c r="AQ299" s="46">
        <v>38131.79</v>
      </c>
      <c r="AR299" s="135"/>
      <c r="AS299" s="135"/>
      <c r="AT299" s="135"/>
      <c r="AU299" s="46">
        <v>64067.39</v>
      </c>
    </row>
    <row r="300" spans="2:47" x14ac:dyDescent="0.25">
      <c r="B300" s="47" t="s">
        <v>189</v>
      </c>
      <c r="C300" s="47" t="s">
        <v>188</v>
      </c>
      <c r="D300" s="124">
        <v>955458.88</v>
      </c>
      <c r="E300" s="46">
        <v>120</v>
      </c>
      <c r="F300" s="46">
        <v>9053.3499999999985</v>
      </c>
      <c r="G300" s="46">
        <v>73309.180000000008</v>
      </c>
      <c r="H300" s="135"/>
      <c r="I300" s="135"/>
      <c r="J300" s="46">
        <v>2941.5099999999998</v>
      </c>
      <c r="K300" s="135"/>
      <c r="L300" s="46">
        <v>57632.009999999995</v>
      </c>
      <c r="M300" s="135"/>
      <c r="N300" s="135"/>
      <c r="O300" s="46">
        <v>43627.869999999995</v>
      </c>
      <c r="P300" s="46">
        <v>480906.97000000009</v>
      </c>
      <c r="Q300" s="46">
        <v>1627.63</v>
      </c>
      <c r="R300" s="46">
        <v>11916.55</v>
      </c>
      <c r="S300" s="135"/>
      <c r="T300" s="46">
        <v>8208.2199999999993</v>
      </c>
      <c r="U300" s="135"/>
      <c r="V300" s="46">
        <v>4680.9799999999996</v>
      </c>
      <c r="W300" s="135"/>
      <c r="X300" s="46">
        <v>697.96</v>
      </c>
      <c r="Y300" s="135"/>
      <c r="Z300" s="135"/>
      <c r="AA300" s="46">
        <v>7677.32</v>
      </c>
      <c r="AB300" s="46">
        <v>64256.05</v>
      </c>
      <c r="AC300" s="46">
        <v>16393.419999999998</v>
      </c>
      <c r="AD300" s="46">
        <v>5871.79</v>
      </c>
      <c r="AE300" s="135"/>
      <c r="AF300" s="46">
        <v>-2981.36</v>
      </c>
      <c r="AG300" s="135"/>
      <c r="AH300" s="46">
        <v>12115.77</v>
      </c>
      <c r="AI300" s="46">
        <v>53302.869999999995</v>
      </c>
      <c r="AJ300" s="46">
        <v>21045.54</v>
      </c>
      <c r="AK300" s="46">
        <v>38133.1</v>
      </c>
      <c r="AL300" s="46">
        <v>1000</v>
      </c>
      <c r="AM300" s="46">
        <v>19433.490000000002</v>
      </c>
      <c r="AN300" s="46">
        <v>19591.66</v>
      </c>
      <c r="AO300" s="135"/>
      <c r="AP300" s="135"/>
      <c r="AQ300" s="135"/>
      <c r="AR300" s="135"/>
      <c r="AS300" s="135"/>
      <c r="AT300" s="135"/>
      <c r="AU300" s="46">
        <v>4897</v>
      </c>
    </row>
    <row r="301" spans="2:47" x14ac:dyDescent="0.25">
      <c r="B301" s="47" t="s">
        <v>187</v>
      </c>
      <c r="C301" s="47" t="s">
        <v>186</v>
      </c>
      <c r="D301" s="124">
        <v>3946075.5400000005</v>
      </c>
      <c r="E301" s="46">
        <v>48990.320000000007</v>
      </c>
      <c r="F301" s="46">
        <v>180306.46000000002</v>
      </c>
      <c r="G301" s="46">
        <v>105703.49</v>
      </c>
      <c r="H301" s="135"/>
      <c r="I301" s="135"/>
      <c r="J301" s="46">
        <v>4023.5299999999997</v>
      </c>
      <c r="K301" s="46">
        <v>53.88</v>
      </c>
      <c r="L301" s="46">
        <v>209436.3</v>
      </c>
      <c r="M301" s="46">
        <v>78546.14</v>
      </c>
      <c r="N301" s="135"/>
      <c r="O301" s="46">
        <v>61152.82</v>
      </c>
      <c r="P301" s="46">
        <v>2004453.3000000003</v>
      </c>
      <c r="Q301" s="46">
        <v>175974.71</v>
      </c>
      <c r="R301" s="135"/>
      <c r="S301" s="46">
        <v>8299.52</v>
      </c>
      <c r="T301" s="135"/>
      <c r="U301" s="46">
        <v>31940.93</v>
      </c>
      <c r="V301" s="46">
        <v>21383.279999999999</v>
      </c>
      <c r="W301" s="135"/>
      <c r="X301" s="46">
        <v>50835.93</v>
      </c>
      <c r="Y301" s="46">
        <v>70447.240000000005</v>
      </c>
      <c r="Z301" s="135"/>
      <c r="AA301" s="46">
        <v>19697.760000000002</v>
      </c>
      <c r="AB301" s="46">
        <v>93232.040000000008</v>
      </c>
      <c r="AC301" s="46">
        <v>75289.009999999995</v>
      </c>
      <c r="AD301" s="46">
        <v>17521.740000000002</v>
      </c>
      <c r="AE301" s="135"/>
      <c r="AF301" s="46">
        <v>-19069.419999999998</v>
      </c>
      <c r="AG301" s="135"/>
      <c r="AH301" s="46">
        <v>23789.450000000004</v>
      </c>
      <c r="AI301" s="46">
        <v>104034.35</v>
      </c>
      <c r="AJ301" s="46">
        <v>109249.7</v>
      </c>
      <c r="AK301" s="46">
        <v>108489.23</v>
      </c>
      <c r="AL301" s="135"/>
      <c r="AM301" s="46">
        <v>68986.850000000006</v>
      </c>
      <c r="AN301" s="46">
        <v>40822.47</v>
      </c>
      <c r="AO301" s="135"/>
      <c r="AP301" s="135"/>
      <c r="AQ301" s="46">
        <v>51164.7</v>
      </c>
      <c r="AR301" s="135"/>
      <c r="AS301" s="135"/>
      <c r="AT301" s="135"/>
      <c r="AU301" s="46">
        <v>201319.81</v>
      </c>
    </row>
    <row r="302" spans="2:47" x14ac:dyDescent="0.25">
      <c r="B302" s="47" t="s">
        <v>185</v>
      </c>
      <c r="C302" s="47" t="s">
        <v>184</v>
      </c>
      <c r="D302" s="124">
        <v>3120463.7799999993</v>
      </c>
      <c r="E302" s="46">
        <v>6499.7300000000005</v>
      </c>
      <c r="F302" s="46">
        <v>101931.16999999998</v>
      </c>
      <c r="G302" s="46">
        <v>118288.4</v>
      </c>
      <c r="H302" s="135"/>
      <c r="I302" s="46">
        <v>582.37</v>
      </c>
      <c r="J302" s="135"/>
      <c r="K302" s="46">
        <v>5163.26</v>
      </c>
      <c r="L302" s="46">
        <v>249336.16999999998</v>
      </c>
      <c r="M302" s="46">
        <v>88148.889999999985</v>
      </c>
      <c r="N302" s="46">
        <v>17856.47</v>
      </c>
      <c r="O302" s="46">
        <v>17255.379999999997</v>
      </c>
      <c r="P302" s="46">
        <v>1562054.3</v>
      </c>
      <c r="Q302" s="46">
        <v>102203.58</v>
      </c>
      <c r="R302" s="135"/>
      <c r="S302" s="46">
        <v>15760.510000000002</v>
      </c>
      <c r="T302" s="135"/>
      <c r="U302" s="135"/>
      <c r="V302" s="46">
        <v>18366.59</v>
      </c>
      <c r="W302" s="135"/>
      <c r="X302" s="46">
        <v>32997.599999999999</v>
      </c>
      <c r="Y302" s="46">
        <v>96008.59</v>
      </c>
      <c r="Z302" s="135"/>
      <c r="AA302" s="46">
        <v>34560.49</v>
      </c>
      <c r="AB302" s="46">
        <v>128314.20000000001</v>
      </c>
      <c r="AC302" s="46">
        <v>45081.64</v>
      </c>
      <c r="AD302" s="46">
        <v>17582.03</v>
      </c>
      <c r="AE302" s="135"/>
      <c r="AF302" s="46">
        <v>-19195</v>
      </c>
      <c r="AG302" s="135"/>
      <c r="AH302" s="46">
        <v>56461.829999999994</v>
      </c>
      <c r="AI302" s="46">
        <v>101415.02</v>
      </c>
      <c r="AJ302" s="46">
        <v>98375.22</v>
      </c>
      <c r="AK302" s="46">
        <v>101939.33</v>
      </c>
      <c r="AL302" s="46">
        <v>4141.3</v>
      </c>
      <c r="AM302" s="46">
        <v>47811.77</v>
      </c>
      <c r="AN302" s="46">
        <v>71522.94</v>
      </c>
      <c r="AO302" s="135"/>
      <c r="AP302" s="135"/>
      <c r="AQ302" s="135"/>
      <c r="AR302" s="135"/>
      <c r="AS302" s="135"/>
      <c r="AT302" s="135"/>
      <c r="AU302" s="135"/>
    </row>
    <row r="303" spans="2:47" x14ac:dyDescent="0.25">
      <c r="B303" s="47" t="s">
        <v>183</v>
      </c>
      <c r="C303" s="47" t="s">
        <v>182</v>
      </c>
      <c r="D303" s="124">
        <v>4607373.7400000012</v>
      </c>
      <c r="E303" s="46">
        <v>20495.66</v>
      </c>
      <c r="F303" s="46">
        <v>131050.95</v>
      </c>
      <c r="G303" s="46">
        <v>179107.91999999998</v>
      </c>
      <c r="H303" s="46">
        <v>1043.28</v>
      </c>
      <c r="I303" s="46">
        <v>430.16</v>
      </c>
      <c r="J303" s="135"/>
      <c r="K303" s="46">
        <v>21041.200000000001</v>
      </c>
      <c r="L303" s="46">
        <v>212674.72999999998</v>
      </c>
      <c r="M303" s="46">
        <v>77397.240000000005</v>
      </c>
      <c r="N303" s="46">
        <v>23352.129999999997</v>
      </c>
      <c r="O303" s="46">
        <v>185350.74000000002</v>
      </c>
      <c r="P303" s="46">
        <v>2401157.4999999995</v>
      </c>
      <c r="Q303" s="46">
        <v>151484.94</v>
      </c>
      <c r="R303" s="135"/>
      <c r="S303" s="135"/>
      <c r="T303" s="46">
        <v>90827.46</v>
      </c>
      <c r="U303" s="46">
        <v>88858.040000000008</v>
      </c>
      <c r="V303" s="46">
        <v>28105.42</v>
      </c>
      <c r="W303" s="135"/>
      <c r="X303" s="46">
        <v>68797.36</v>
      </c>
      <c r="Y303" s="46">
        <v>93054.93</v>
      </c>
      <c r="Z303" s="135"/>
      <c r="AA303" s="135"/>
      <c r="AB303" s="46">
        <v>220624.96000000002</v>
      </c>
      <c r="AC303" s="46">
        <v>48854.889999999992</v>
      </c>
      <c r="AD303" s="46">
        <v>13541.47</v>
      </c>
      <c r="AE303" s="135"/>
      <c r="AF303" s="46">
        <v>-61224</v>
      </c>
      <c r="AG303" s="135"/>
      <c r="AH303" s="46">
        <v>71412.86</v>
      </c>
      <c r="AI303" s="46">
        <v>170208.84999999998</v>
      </c>
      <c r="AJ303" s="46">
        <v>87773.209999999992</v>
      </c>
      <c r="AK303" s="46">
        <v>154308.06</v>
      </c>
      <c r="AL303" s="135"/>
      <c r="AM303" s="46">
        <v>78368.98</v>
      </c>
      <c r="AN303" s="46">
        <v>45004.59</v>
      </c>
      <c r="AO303" s="135"/>
      <c r="AP303" s="135"/>
      <c r="AQ303" s="46">
        <v>4270.21</v>
      </c>
      <c r="AR303" s="135"/>
      <c r="AS303" s="135"/>
      <c r="AT303" s="135"/>
      <c r="AU303" s="135"/>
    </row>
    <row r="304" spans="2:47" x14ac:dyDescent="0.25">
      <c r="B304" s="47" t="s">
        <v>181</v>
      </c>
      <c r="C304" s="47" t="s">
        <v>180</v>
      </c>
      <c r="D304" s="124">
        <v>3940669.399999999</v>
      </c>
      <c r="E304" s="46">
        <v>19179.95</v>
      </c>
      <c r="F304" s="46">
        <v>93242.27</v>
      </c>
      <c r="G304" s="46">
        <v>105715.65000000001</v>
      </c>
      <c r="H304" s="135"/>
      <c r="I304" s="46">
        <v>6087.4</v>
      </c>
      <c r="J304" s="135"/>
      <c r="K304" s="46">
        <v>4020.1099999999997</v>
      </c>
      <c r="L304" s="46">
        <v>245649.16999999998</v>
      </c>
      <c r="M304" s="46">
        <v>124171.38</v>
      </c>
      <c r="N304" s="46">
        <v>32604.18</v>
      </c>
      <c r="O304" s="46">
        <v>15925.96</v>
      </c>
      <c r="P304" s="46">
        <v>1923506.0500000003</v>
      </c>
      <c r="Q304" s="46">
        <v>209556.87999999995</v>
      </c>
      <c r="R304" s="135"/>
      <c r="S304" s="46">
        <v>17706.59</v>
      </c>
      <c r="T304" s="135"/>
      <c r="U304" s="135"/>
      <c r="V304" s="46">
        <v>21067.61</v>
      </c>
      <c r="W304" s="135"/>
      <c r="X304" s="46">
        <v>45605.78</v>
      </c>
      <c r="Y304" s="46">
        <v>122701.47000000002</v>
      </c>
      <c r="Z304" s="135"/>
      <c r="AA304" s="46">
        <v>47521.579999999994</v>
      </c>
      <c r="AB304" s="46">
        <v>273959.92000000004</v>
      </c>
      <c r="AC304" s="46">
        <v>102843.66</v>
      </c>
      <c r="AD304" s="46">
        <v>20178.04</v>
      </c>
      <c r="AE304" s="135"/>
      <c r="AF304" s="46">
        <v>-38490</v>
      </c>
      <c r="AG304" s="135"/>
      <c r="AH304" s="46">
        <v>33051.979999999996</v>
      </c>
      <c r="AI304" s="46">
        <v>162143.39000000001</v>
      </c>
      <c r="AJ304" s="46">
        <v>131401.36000000002</v>
      </c>
      <c r="AK304" s="46">
        <v>124829.35</v>
      </c>
      <c r="AL304" s="135"/>
      <c r="AM304" s="46">
        <v>47204.98</v>
      </c>
      <c r="AN304" s="46">
        <v>48365.69</v>
      </c>
      <c r="AO304" s="135"/>
      <c r="AP304" s="135"/>
      <c r="AQ304" s="46">
        <v>919</v>
      </c>
      <c r="AR304" s="135"/>
      <c r="AS304" s="135"/>
      <c r="AT304" s="135"/>
      <c r="AU304" s="135"/>
    </row>
    <row r="305" spans="2:47" x14ac:dyDescent="0.25">
      <c r="B305" s="47" t="s">
        <v>179</v>
      </c>
      <c r="C305" s="47" t="s">
        <v>178</v>
      </c>
      <c r="D305" s="124">
        <v>4177484.9299999997</v>
      </c>
      <c r="E305" s="46">
        <v>25426.86</v>
      </c>
      <c r="F305" s="46">
        <v>249655.79</v>
      </c>
      <c r="G305" s="46">
        <v>140000.01999999999</v>
      </c>
      <c r="H305" s="46">
        <v>1214.75</v>
      </c>
      <c r="I305" s="46">
        <v>444.44</v>
      </c>
      <c r="J305" s="46">
        <v>50717.53</v>
      </c>
      <c r="K305" s="46">
        <v>14699.130000000001</v>
      </c>
      <c r="L305" s="46">
        <v>31892</v>
      </c>
      <c r="M305" s="46">
        <v>118212.77</v>
      </c>
      <c r="N305" s="46">
        <v>35642.369999999995</v>
      </c>
      <c r="O305" s="46">
        <v>190108.51</v>
      </c>
      <c r="P305" s="46">
        <v>1873862.05</v>
      </c>
      <c r="Q305" s="46">
        <v>276311.33</v>
      </c>
      <c r="R305" s="135"/>
      <c r="S305" s="46">
        <v>13670.43</v>
      </c>
      <c r="T305" s="135"/>
      <c r="U305" s="135"/>
      <c r="V305" s="46">
        <v>34259.22</v>
      </c>
      <c r="W305" s="46">
        <v>235.38</v>
      </c>
      <c r="X305" s="46">
        <v>55160.38</v>
      </c>
      <c r="Y305" s="46">
        <v>129836.04000000001</v>
      </c>
      <c r="Z305" s="135"/>
      <c r="AA305" s="46">
        <v>102655.45000000001</v>
      </c>
      <c r="AB305" s="46">
        <v>234664.32000000001</v>
      </c>
      <c r="AC305" s="46">
        <v>93166.29</v>
      </c>
      <c r="AD305" s="46">
        <v>837.36</v>
      </c>
      <c r="AE305" s="135"/>
      <c r="AF305" s="46">
        <v>-76886</v>
      </c>
      <c r="AG305" s="135"/>
      <c r="AH305" s="46">
        <v>15100.18</v>
      </c>
      <c r="AI305" s="46">
        <v>106851.04</v>
      </c>
      <c r="AJ305" s="46">
        <v>30530.43</v>
      </c>
      <c r="AK305" s="46">
        <v>174821.02000000002</v>
      </c>
      <c r="AL305" s="46">
        <v>983.86</v>
      </c>
      <c r="AM305" s="46">
        <v>52584.56</v>
      </c>
      <c r="AN305" s="46">
        <v>49930.979999999996</v>
      </c>
      <c r="AO305" s="46">
        <v>15653.24</v>
      </c>
      <c r="AP305" s="135"/>
      <c r="AQ305" s="46">
        <v>15776.8</v>
      </c>
      <c r="AR305" s="135"/>
      <c r="AS305" s="135"/>
      <c r="AT305" s="135"/>
      <c r="AU305" s="46">
        <v>119466.4</v>
      </c>
    </row>
    <row r="306" spans="2:47" x14ac:dyDescent="0.25">
      <c r="B306" s="47" t="s">
        <v>177</v>
      </c>
      <c r="C306" s="47" t="s">
        <v>176</v>
      </c>
      <c r="D306" s="124">
        <v>2394765.8900000011</v>
      </c>
      <c r="E306" s="46">
        <v>24155.489999999998</v>
      </c>
      <c r="F306" s="46">
        <v>38625.68</v>
      </c>
      <c r="G306" s="46">
        <v>246899.28999999998</v>
      </c>
      <c r="H306" s="46">
        <v>6414.62</v>
      </c>
      <c r="I306" s="46">
        <v>9829.1200000000008</v>
      </c>
      <c r="J306" s="46">
        <v>187273.62</v>
      </c>
      <c r="K306" s="135"/>
      <c r="L306" s="46">
        <v>121666.65</v>
      </c>
      <c r="M306" s="135"/>
      <c r="N306" s="135"/>
      <c r="O306" s="46">
        <v>163566.32</v>
      </c>
      <c r="P306" s="46">
        <v>972656.58999999985</v>
      </c>
      <c r="Q306" s="135"/>
      <c r="R306" s="135"/>
      <c r="S306" s="46">
        <v>70472.89</v>
      </c>
      <c r="T306" s="46">
        <v>53104.200000000004</v>
      </c>
      <c r="U306" s="46">
        <v>10243.36</v>
      </c>
      <c r="V306" s="135"/>
      <c r="W306" s="135"/>
      <c r="X306" s="46">
        <v>56583.8</v>
      </c>
      <c r="Y306" s="46">
        <v>54904.21</v>
      </c>
      <c r="Z306" s="135"/>
      <c r="AA306" s="135"/>
      <c r="AB306" s="46">
        <v>54351.65</v>
      </c>
      <c r="AC306" s="46">
        <v>1046.28</v>
      </c>
      <c r="AD306" s="135"/>
      <c r="AE306" s="135"/>
      <c r="AF306" s="135"/>
      <c r="AG306" s="135"/>
      <c r="AH306" s="135"/>
      <c r="AI306" s="46">
        <v>204554.16</v>
      </c>
      <c r="AJ306" s="46">
        <v>1644.49</v>
      </c>
      <c r="AK306" s="46">
        <v>22650.23</v>
      </c>
      <c r="AL306" s="135"/>
      <c r="AM306" s="46">
        <v>19987.759999999998</v>
      </c>
      <c r="AN306" s="46">
        <v>8444.4500000000007</v>
      </c>
      <c r="AO306" s="46">
        <v>3360.88</v>
      </c>
      <c r="AP306" s="135"/>
      <c r="AQ306" s="135"/>
      <c r="AR306" s="46">
        <v>29239.25</v>
      </c>
      <c r="AS306" s="46">
        <v>33090.9</v>
      </c>
      <c r="AT306" s="135"/>
      <c r="AU306" s="135"/>
    </row>
    <row r="307" spans="2:47" x14ac:dyDescent="0.25">
      <c r="B307" s="47" t="s">
        <v>175</v>
      </c>
      <c r="C307" s="47" t="s">
        <v>174</v>
      </c>
      <c r="D307" s="124">
        <v>10300259.799999999</v>
      </c>
      <c r="E307" s="46">
        <v>61584.08</v>
      </c>
      <c r="F307" s="46">
        <v>294688.42000000004</v>
      </c>
      <c r="G307" s="46">
        <v>257154.75</v>
      </c>
      <c r="H307" s="46">
        <v>47941.03</v>
      </c>
      <c r="I307" s="135"/>
      <c r="J307" s="46">
        <v>201063.89</v>
      </c>
      <c r="K307" s="46">
        <v>44853.31</v>
      </c>
      <c r="L307" s="46">
        <v>476372.90000000008</v>
      </c>
      <c r="M307" s="46">
        <v>12540.399999999998</v>
      </c>
      <c r="N307" s="46">
        <v>262509.74</v>
      </c>
      <c r="O307" s="46">
        <v>455581.34</v>
      </c>
      <c r="P307" s="46">
        <v>5232126.1000000015</v>
      </c>
      <c r="Q307" s="46">
        <v>111772.87</v>
      </c>
      <c r="R307" s="135"/>
      <c r="S307" s="46">
        <v>116996.62999999999</v>
      </c>
      <c r="T307" s="46">
        <v>46023.759999999995</v>
      </c>
      <c r="U307" s="46">
        <v>42647.58</v>
      </c>
      <c r="V307" s="46">
        <v>49791.01</v>
      </c>
      <c r="W307" s="46">
        <v>28223.08</v>
      </c>
      <c r="X307" s="46">
        <v>52708.74</v>
      </c>
      <c r="Y307" s="46">
        <v>493087.33999999997</v>
      </c>
      <c r="Z307" s="135"/>
      <c r="AA307" s="46">
        <v>103.5</v>
      </c>
      <c r="AB307" s="46">
        <v>130814.51</v>
      </c>
      <c r="AC307" s="46">
        <v>1666.5500000000002</v>
      </c>
      <c r="AD307" s="135"/>
      <c r="AE307" s="135"/>
      <c r="AF307" s="46">
        <v>-10334.86</v>
      </c>
      <c r="AG307" s="135"/>
      <c r="AH307" s="46">
        <v>62217.97</v>
      </c>
      <c r="AI307" s="46">
        <v>742875.59</v>
      </c>
      <c r="AJ307" s="46">
        <v>131990.18</v>
      </c>
      <c r="AK307" s="46">
        <v>259414.41</v>
      </c>
      <c r="AL307" s="46">
        <v>91304.31</v>
      </c>
      <c r="AM307" s="46">
        <v>88004.45</v>
      </c>
      <c r="AN307" s="46">
        <v>509077.81999999995</v>
      </c>
      <c r="AO307" s="135"/>
      <c r="AP307" s="135"/>
      <c r="AQ307" s="46">
        <v>5458.4000000000005</v>
      </c>
      <c r="AR307" s="135"/>
      <c r="AS307" s="135"/>
      <c r="AT307" s="135"/>
      <c r="AU307" s="135"/>
    </row>
    <row r="308" spans="2:47" x14ac:dyDescent="0.25">
      <c r="B308" s="47" t="s">
        <v>173</v>
      </c>
      <c r="C308" s="47" t="s">
        <v>172</v>
      </c>
      <c r="D308" s="124">
        <v>22274949.26000002</v>
      </c>
      <c r="E308" s="46">
        <v>50824.57</v>
      </c>
      <c r="F308" s="46">
        <v>220988.62999999998</v>
      </c>
      <c r="G308" s="46">
        <v>394594.37</v>
      </c>
      <c r="H308" s="46">
        <v>148534.78999999998</v>
      </c>
      <c r="I308" s="46">
        <v>28495.839999999997</v>
      </c>
      <c r="J308" s="46">
        <v>336453.02999999997</v>
      </c>
      <c r="K308" s="46">
        <v>6980.9599999999991</v>
      </c>
      <c r="L308" s="46">
        <v>1452550.2900000003</v>
      </c>
      <c r="M308" s="46">
        <v>438024.93</v>
      </c>
      <c r="N308" s="46">
        <v>104153.8</v>
      </c>
      <c r="O308" s="46">
        <v>841486.59</v>
      </c>
      <c r="P308" s="46">
        <v>11343826.469999999</v>
      </c>
      <c r="Q308" s="46">
        <v>670857.8899999999</v>
      </c>
      <c r="R308" s="46">
        <v>34584.6</v>
      </c>
      <c r="S308" s="46">
        <v>194625.92999999996</v>
      </c>
      <c r="T308" s="46">
        <v>484294.50000000006</v>
      </c>
      <c r="U308" s="46">
        <v>189795.33000000005</v>
      </c>
      <c r="V308" s="46">
        <v>123082.02</v>
      </c>
      <c r="W308" s="46">
        <v>35175.440000000002</v>
      </c>
      <c r="X308" s="46">
        <v>347259.71</v>
      </c>
      <c r="Y308" s="46">
        <v>480854.95</v>
      </c>
      <c r="Z308" s="46">
        <v>-7840.34</v>
      </c>
      <c r="AA308" s="46">
        <v>231443.14</v>
      </c>
      <c r="AB308" s="46">
        <v>704899.07999999984</v>
      </c>
      <c r="AC308" s="46">
        <v>276486.32</v>
      </c>
      <c r="AD308" s="46">
        <v>31015.73</v>
      </c>
      <c r="AE308" s="135"/>
      <c r="AF308" s="46">
        <v>-112353.55</v>
      </c>
      <c r="AG308" s="46">
        <v>108501.51</v>
      </c>
      <c r="AH308" s="46">
        <v>94100.92</v>
      </c>
      <c r="AI308" s="46">
        <v>632316.28</v>
      </c>
      <c r="AJ308" s="46">
        <v>983159.35000000009</v>
      </c>
      <c r="AK308" s="46">
        <v>529368.63</v>
      </c>
      <c r="AL308" s="46">
        <v>34305.31</v>
      </c>
      <c r="AM308" s="46">
        <v>275045.43</v>
      </c>
      <c r="AN308" s="46">
        <v>369302.22000000003</v>
      </c>
      <c r="AO308" s="46">
        <v>47115.210000000006</v>
      </c>
      <c r="AP308" s="135"/>
      <c r="AQ308" s="46">
        <v>51343.38</v>
      </c>
      <c r="AR308" s="135"/>
      <c r="AS308" s="46">
        <v>99296</v>
      </c>
      <c r="AT308" s="135"/>
      <c r="AU308" s="135"/>
    </row>
    <row r="309" spans="2:47" x14ac:dyDescent="0.25">
      <c r="B309" s="47" t="s">
        <v>171</v>
      </c>
      <c r="C309" s="47" t="s">
        <v>170</v>
      </c>
      <c r="D309" s="124">
        <v>302988375.16999972</v>
      </c>
      <c r="E309" s="46">
        <v>205555.09999999998</v>
      </c>
      <c r="F309" s="46">
        <v>2214867.2199999997</v>
      </c>
      <c r="G309" s="46">
        <v>2081975.3199999998</v>
      </c>
      <c r="H309" s="46">
        <v>2005815.7999999998</v>
      </c>
      <c r="I309" s="46">
        <v>796933.65</v>
      </c>
      <c r="J309" s="46">
        <v>8500348.8199999984</v>
      </c>
      <c r="K309" s="46">
        <v>2040732.22</v>
      </c>
      <c r="L309" s="46">
        <v>16505952.24</v>
      </c>
      <c r="M309" s="46">
        <v>9231792.3300000001</v>
      </c>
      <c r="N309" s="46">
        <v>2709063.6200000006</v>
      </c>
      <c r="O309" s="46">
        <v>13500723.429999998</v>
      </c>
      <c r="P309" s="46">
        <v>163887965.24000004</v>
      </c>
      <c r="Q309" s="46">
        <v>4082360.54</v>
      </c>
      <c r="R309" s="135"/>
      <c r="S309" s="46">
        <v>10526043.93</v>
      </c>
      <c r="T309" s="46">
        <v>2779286.8400000003</v>
      </c>
      <c r="U309" s="46">
        <v>6806719.5699999994</v>
      </c>
      <c r="V309" s="46">
        <v>1288976.21</v>
      </c>
      <c r="W309" s="46">
        <v>854679.42</v>
      </c>
      <c r="X309" s="46">
        <v>5539552.0800000001</v>
      </c>
      <c r="Y309" s="46">
        <v>5503534.1699999999</v>
      </c>
      <c r="Z309" s="135"/>
      <c r="AA309" s="46">
        <v>730562.05999999994</v>
      </c>
      <c r="AB309" s="46">
        <v>4010476.87</v>
      </c>
      <c r="AC309" s="46">
        <v>866541.04</v>
      </c>
      <c r="AD309" s="46">
        <v>18926.240000000002</v>
      </c>
      <c r="AE309" s="135"/>
      <c r="AF309" s="46">
        <v>-636019.11</v>
      </c>
      <c r="AG309" s="46">
        <v>949160.11</v>
      </c>
      <c r="AH309" s="46">
        <v>1184296.72</v>
      </c>
      <c r="AI309" s="46">
        <v>7837593.0599999996</v>
      </c>
      <c r="AJ309" s="46">
        <v>10566411.320000002</v>
      </c>
      <c r="AK309" s="46">
        <v>5378026.4600000009</v>
      </c>
      <c r="AL309" s="46">
        <v>1433431.37</v>
      </c>
      <c r="AM309" s="46">
        <v>2553657.35</v>
      </c>
      <c r="AN309" s="46">
        <v>6686684.5700000012</v>
      </c>
      <c r="AO309" s="46">
        <v>3979.14</v>
      </c>
      <c r="AP309" s="46">
        <v>341770.22</v>
      </c>
      <c r="AQ309" s="135"/>
      <c r="AR309" s="135"/>
      <c r="AS309" s="135"/>
      <c r="AT309" s="135"/>
      <c r="AU309" s="135"/>
    </row>
    <row r="310" spans="2:47" x14ac:dyDescent="0.25">
      <c r="B310" s="47" t="s">
        <v>169</v>
      </c>
      <c r="C310" s="47" t="s">
        <v>168</v>
      </c>
      <c r="D310" s="124">
        <v>54329288.25</v>
      </c>
      <c r="E310" s="46">
        <v>71301.23</v>
      </c>
      <c r="F310" s="46">
        <v>337453.63999999996</v>
      </c>
      <c r="G310" s="46">
        <v>717192.77999999991</v>
      </c>
      <c r="H310" s="46">
        <v>421227.99</v>
      </c>
      <c r="I310" s="46">
        <v>158886.46000000002</v>
      </c>
      <c r="J310" s="46">
        <v>2297430.65</v>
      </c>
      <c r="K310" s="46">
        <v>301898.31</v>
      </c>
      <c r="L310" s="46">
        <v>3365462.9199999995</v>
      </c>
      <c r="M310" s="46">
        <v>1066154.27</v>
      </c>
      <c r="N310" s="46">
        <v>563227.56999999995</v>
      </c>
      <c r="O310" s="46">
        <v>2828892.5300000007</v>
      </c>
      <c r="P310" s="46">
        <v>28837841.210000001</v>
      </c>
      <c r="Q310" s="46">
        <v>832633.36999999988</v>
      </c>
      <c r="R310" s="135"/>
      <c r="S310" s="46">
        <v>1189666.0599999998</v>
      </c>
      <c r="T310" s="46">
        <v>670642.93000000005</v>
      </c>
      <c r="U310" s="46">
        <v>994661.65</v>
      </c>
      <c r="V310" s="46">
        <v>277286.02000000008</v>
      </c>
      <c r="W310" s="46">
        <v>204599.46</v>
      </c>
      <c r="X310" s="46">
        <v>847941.55</v>
      </c>
      <c r="Y310" s="46">
        <v>730981.41</v>
      </c>
      <c r="Z310" s="135"/>
      <c r="AA310" s="46">
        <v>174503.78</v>
      </c>
      <c r="AB310" s="46">
        <v>1355595.02</v>
      </c>
      <c r="AC310" s="46">
        <v>401080.08999999997</v>
      </c>
      <c r="AD310" s="46">
        <v>30812.89</v>
      </c>
      <c r="AE310" s="135"/>
      <c r="AF310" s="46">
        <v>-183056.67</v>
      </c>
      <c r="AG310" s="46">
        <v>198302.51</v>
      </c>
      <c r="AH310" s="46">
        <v>599701.80000000005</v>
      </c>
      <c r="AI310" s="46">
        <v>1516026.0400000003</v>
      </c>
      <c r="AJ310" s="46">
        <v>712607.24000000011</v>
      </c>
      <c r="AK310" s="46">
        <v>1110334.6299999999</v>
      </c>
      <c r="AL310" s="46">
        <v>124624.26</v>
      </c>
      <c r="AM310" s="46">
        <v>350539.11</v>
      </c>
      <c r="AN310" s="46">
        <v>905938.53999999992</v>
      </c>
      <c r="AO310" s="46">
        <v>3309.11</v>
      </c>
      <c r="AP310" s="135"/>
      <c r="AQ310" s="46">
        <v>182845.71</v>
      </c>
      <c r="AR310" s="46">
        <v>5881.43</v>
      </c>
      <c r="AS310" s="46">
        <v>124860.75</v>
      </c>
      <c r="AT310" s="135"/>
      <c r="AU310" s="135"/>
    </row>
    <row r="311" spans="2:47" x14ac:dyDescent="0.25">
      <c r="B311" s="47" t="s">
        <v>167</v>
      </c>
      <c r="C311" s="47" t="s">
        <v>166</v>
      </c>
      <c r="D311" s="124">
        <v>59925116.709999911</v>
      </c>
      <c r="E311" s="46">
        <v>110593.36</v>
      </c>
      <c r="F311" s="46">
        <v>383148.37</v>
      </c>
      <c r="G311" s="46">
        <v>840521.49999999988</v>
      </c>
      <c r="H311" s="46">
        <v>510530.76000000007</v>
      </c>
      <c r="I311" s="46">
        <v>109225.01999999999</v>
      </c>
      <c r="J311" s="46">
        <v>2232660.3500000006</v>
      </c>
      <c r="K311" s="46">
        <v>112852.59</v>
      </c>
      <c r="L311" s="46">
        <v>3256658.5900000012</v>
      </c>
      <c r="M311" s="46">
        <v>1872488.4400000004</v>
      </c>
      <c r="N311" s="46">
        <v>652933.79999999993</v>
      </c>
      <c r="O311" s="46">
        <v>1857779.8800000004</v>
      </c>
      <c r="P311" s="46">
        <v>35227617.059999965</v>
      </c>
      <c r="Q311" s="46">
        <v>1075985.0900000001</v>
      </c>
      <c r="R311" s="135"/>
      <c r="S311" s="46">
        <v>1105258.6899999997</v>
      </c>
      <c r="T311" s="46">
        <v>135460.07</v>
      </c>
      <c r="U311" s="46">
        <v>43191.47</v>
      </c>
      <c r="V311" s="46">
        <v>384242.38</v>
      </c>
      <c r="W311" s="46">
        <v>135699.74</v>
      </c>
      <c r="X311" s="46">
        <v>1028740.54</v>
      </c>
      <c r="Y311" s="46">
        <v>1096518.07</v>
      </c>
      <c r="Z311" s="135"/>
      <c r="AA311" s="46">
        <v>270122.81</v>
      </c>
      <c r="AB311" s="46">
        <v>1589522.06</v>
      </c>
      <c r="AC311" s="46">
        <v>250883.82</v>
      </c>
      <c r="AD311" s="46">
        <v>48016.73</v>
      </c>
      <c r="AE311" s="135"/>
      <c r="AF311" s="46">
        <v>-181159.81</v>
      </c>
      <c r="AG311" s="46">
        <v>145422.22</v>
      </c>
      <c r="AH311" s="46">
        <v>375783.96</v>
      </c>
      <c r="AI311" s="46">
        <v>1982679.16</v>
      </c>
      <c r="AJ311" s="46">
        <v>732427.28000000014</v>
      </c>
      <c r="AK311" s="46">
        <v>1051262.48</v>
      </c>
      <c r="AL311" s="135"/>
      <c r="AM311" s="46">
        <v>439313.83</v>
      </c>
      <c r="AN311" s="46">
        <v>1051295.3999999999</v>
      </c>
      <c r="AO311" s="135"/>
      <c r="AP311" s="135"/>
      <c r="AQ311" s="46">
        <v>-2559</v>
      </c>
      <c r="AR311" s="135"/>
      <c r="AS311" s="135"/>
      <c r="AT311" s="135"/>
      <c r="AU311" s="135"/>
    </row>
    <row r="312" spans="2:47" x14ac:dyDescent="0.25">
      <c r="B312" s="47" t="s">
        <v>165</v>
      </c>
      <c r="C312" s="47" t="s">
        <v>164</v>
      </c>
      <c r="D312" s="124">
        <v>15982195.589999985</v>
      </c>
      <c r="E312" s="46">
        <v>50426.81</v>
      </c>
      <c r="F312" s="46">
        <v>245632.86</v>
      </c>
      <c r="G312" s="46">
        <v>502795.6</v>
      </c>
      <c r="H312" s="46">
        <v>135057.55000000002</v>
      </c>
      <c r="I312" s="46">
        <v>37302</v>
      </c>
      <c r="J312" s="46">
        <v>647877.63999999978</v>
      </c>
      <c r="K312" s="46">
        <v>195242.97</v>
      </c>
      <c r="L312" s="46">
        <v>877093.64</v>
      </c>
      <c r="M312" s="46">
        <v>941527.07000000007</v>
      </c>
      <c r="N312" s="46">
        <v>101172.12</v>
      </c>
      <c r="O312" s="46">
        <v>480701.08</v>
      </c>
      <c r="P312" s="46">
        <v>7637969.6199999992</v>
      </c>
      <c r="Q312" s="46">
        <v>367463.98</v>
      </c>
      <c r="R312" s="135"/>
      <c r="S312" s="46">
        <v>513018.3000000001</v>
      </c>
      <c r="T312" s="46">
        <v>16065.559999999998</v>
      </c>
      <c r="U312" s="46">
        <v>183347.70999999996</v>
      </c>
      <c r="V312" s="46">
        <v>67935.7</v>
      </c>
      <c r="W312" s="46">
        <v>92599.77</v>
      </c>
      <c r="X312" s="46">
        <v>256777.75</v>
      </c>
      <c r="Y312" s="46">
        <v>201101.88999999998</v>
      </c>
      <c r="Z312" s="135"/>
      <c r="AA312" s="46">
        <v>14298.03</v>
      </c>
      <c r="AB312" s="46">
        <v>403864.83999999997</v>
      </c>
      <c r="AC312" s="46">
        <v>18359.43</v>
      </c>
      <c r="AD312" s="135"/>
      <c r="AE312" s="135"/>
      <c r="AF312" s="46">
        <v>-211458.3</v>
      </c>
      <c r="AG312" s="46">
        <v>52294.590000000004</v>
      </c>
      <c r="AH312" s="46">
        <v>20395.219999999998</v>
      </c>
      <c r="AI312" s="46">
        <v>352827.89</v>
      </c>
      <c r="AJ312" s="46">
        <v>785122.27999999991</v>
      </c>
      <c r="AK312" s="46">
        <v>402539.1</v>
      </c>
      <c r="AL312" s="46">
        <v>5965.64</v>
      </c>
      <c r="AM312" s="46">
        <v>163372</v>
      </c>
      <c r="AN312" s="46">
        <v>409417.89</v>
      </c>
      <c r="AO312" s="135"/>
      <c r="AP312" s="135"/>
      <c r="AQ312" s="46">
        <v>14087.36</v>
      </c>
      <c r="AR312" s="135"/>
      <c r="AS312" s="135"/>
      <c r="AT312" s="135"/>
      <c r="AU312" s="135"/>
    </row>
    <row r="313" spans="2:47" x14ac:dyDescent="0.25">
      <c r="B313" s="47" t="s">
        <v>163</v>
      </c>
      <c r="C313" s="47" t="s">
        <v>162</v>
      </c>
      <c r="D313" s="124">
        <v>62562533.219999976</v>
      </c>
      <c r="E313" s="46">
        <v>84341.03</v>
      </c>
      <c r="F313" s="46">
        <v>458094.14</v>
      </c>
      <c r="G313" s="46">
        <v>1310223.3800000001</v>
      </c>
      <c r="H313" s="46">
        <v>811645.34</v>
      </c>
      <c r="I313" s="46">
        <v>174058.67</v>
      </c>
      <c r="J313" s="46">
        <v>1934440.8700000003</v>
      </c>
      <c r="K313" s="46">
        <v>740288.14</v>
      </c>
      <c r="L313" s="46">
        <v>3176989.23</v>
      </c>
      <c r="M313" s="46">
        <v>2523058.9900000002</v>
      </c>
      <c r="N313" s="46">
        <v>577324.72</v>
      </c>
      <c r="O313" s="46">
        <v>2562514.7999999998</v>
      </c>
      <c r="P313" s="46">
        <v>31480729.800000001</v>
      </c>
      <c r="Q313" s="46">
        <v>1124622.22</v>
      </c>
      <c r="R313" s="135"/>
      <c r="S313" s="46">
        <v>2682711.6000000006</v>
      </c>
      <c r="T313" s="46">
        <v>465045.53</v>
      </c>
      <c r="U313" s="46">
        <v>903578.43</v>
      </c>
      <c r="V313" s="46">
        <v>395165.57</v>
      </c>
      <c r="W313" s="46">
        <v>114857.73000000001</v>
      </c>
      <c r="X313" s="46">
        <v>1457591.24</v>
      </c>
      <c r="Y313" s="46">
        <v>1648997.53</v>
      </c>
      <c r="Z313" s="46">
        <v>-9823.75</v>
      </c>
      <c r="AA313" s="46">
        <v>230429.02000000002</v>
      </c>
      <c r="AB313" s="46">
        <v>1161548.0299999998</v>
      </c>
      <c r="AC313" s="46">
        <v>431226.71</v>
      </c>
      <c r="AD313" s="46">
        <v>33718.769999999997</v>
      </c>
      <c r="AE313" s="135"/>
      <c r="AF313" s="46">
        <v>-234612.73</v>
      </c>
      <c r="AG313" s="46">
        <v>259453.27</v>
      </c>
      <c r="AH313" s="46">
        <v>492016.66000000003</v>
      </c>
      <c r="AI313" s="46">
        <v>1736926.58</v>
      </c>
      <c r="AJ313" s="46">
        <v>1059462.74</v>
      </c>
      <c r="AK313" s="46">
        <v>1174040.19</v>
      </c>
      <c r="AL313" s="135"/>
      <c r="AM313" s="46">
        <v>491882.55</v>
      </c>
      <c r="AN313" s="46">
        <v>939559.85999999987</v>
      </c>
      <c r="AO313" s="46">
        <v>53881.78</v>
      </c>
      <c r="AP313" s="135"/>
      <c r="AQ313" s="46">
        <v>11665.070000000003</v>
      </c>
      <c r="AR313" s="46">
        <v>1890.02</v>
      </c>
      <c r="AS313" s="46">
        <v>102389.98</v>
      </c>
      <c r="AT313" s="135"/>
      <c r="AU313" s="46">
        <v>599.51</v>
      </c>
    </row>
    <row r="314" spans="2:47" x14ac:dyDescent="0.25">
      <c r="B314" s="47" t="s">
        <v>161</v>
      </c>
      <c r="C314" s="47" t="s">
        <v>160</v>
      </c>
      <c r="D314" s="124">
        <v>117635726.55000001</v>
      </c>
      <c r="E314" s="46">
        <v>265221.53000000003</v>
      </c>
      <c r="F314" s="46">
        <v>768999.17</v>
      </c>
      <c r="G314" s="46">
        <v>1297430.27</v>
      </c>
      <c r="H314" s="46">
        <v>689801.39</v>
      </c>
      <c r="I314" s="46">
        <v>316383.93</v>
      </c>
      <c r="J314" s="46">
        <v>5437722.5</v>
      </c>
      <c r="K314" s="46">
        <v>876439.45</v>
      </c>
      <c r="L314" s="46">
        <v>5998162.7400000002</v>
      </c>
      <c r="M314" s="46">
        <v>3607122.96</v>
      </c>
      <c r="N314" s="46">
        <v>1484838.09</v>
      </c>
      <c r="O314" s="46">
        <v>4871260.0600000005</v>
      </c>
      <c r="P314" s="46">
        <v>56702742.710000001</v>
      </c>
      <c r="Q314" s="46">
        <v>1901851.2999999998</v>
      </c>
      <c r="R314" s="135"/>
      <c r="S314" s="46">
        <v>4630788.33</v>
      </c>
      <c r="T314" s="46">
        <v>1442439.1800000002</v>
      </c>
      <c r="U314" s="46">
        <v>840935.94</v>
      </c>
      <c r="V314" s="46">
        <v>680859.62999999989</v>
      </c>
      <c r="W314" s="46">
        <v>210170.24000000002</v>
      </c>
      <c r="X314" s="46">
        <v>2225864.52</v>
      </c>
      <c r="Y314" s="46">
        <v>2760305.42</v>
      </c>
      <c r="Z314" s="135"/>
      <c r="AA314" s="46">
        <v>424585.69</v>
      </c>
      <c r="AB314" s="46">
        <v>2785916.29</v>
      </c>
      <c r="AC314" s="46">
        <v>483964.35</v>
      </c>
      <c r="AD314" s="46">
        <v>60069.35</v>
      </c>
      <c r="AE314" s="135"/>
      <c r="AF314" s="46">
        <v>-463473.42</v>
      </c>
      <c r="AG314" s="46">
        <v>467267.45</v>
      </c>
      <c r="AH314" s="46">
        <v>783980.14</v>
      </c>
      <c r="AI314" s="46">
        <v>3349431.6599999997</v>
      </c>
      <c r="AJ314" s="46">
        <v>4958232</v>
      </c>
      <c r="AK314" s="46">
        <v>2235100.94</v>
      </c>
      <c r="AL314" s="46">
        <v>1032694.0499999999</v>
      </c>
      <c r="AM314" s="46">
        <v>1094575.72</v>
      </c>
      <c r="AN314" s="46">
        <v>3027728.8400000003</v>
      </c>
      <c r="AO314" s="46">
        <v>148038.54</v>
      </c>
      <c r="AP314" s="46">
        <v>76011.45</v>
      </c>
      <c r="AQ314" s="46">
        <v>3914.27</v>
      </c>
      <c r="AR314" s="46">
        <v>2546.0100000000002</v>
      </c>
      <c r="AS314" s="46">
        <v>155803.85999999999</v>
      </c>
      <c r="AT314" s="135"/>
      <c r="AU314" s="135"/>
    </row>
    <row r="315" spans="2:47" x14ac:dyDescent="0.25">
      <c r="B315" s="47" t="s">
        <v>159</v>
      </c>
      <c r="C315" s="47" t="s">
        <v>158</v>
      </c>
      <c r="D315" s="124">
        <v>77437674.470000044</v>
      </c>
      <c r="E315" s="46">
        <v>91513.33</v>
      </c>
      <c r="F315" s="46">
        <v>665053.33999999985</v>
      </c>
      <c r="G315" s="46">
        <v>1368389.1600000001</v>
      </c>
      <c r="H315" s="46">
        <v>1140992.7999999998</v>
      </c>
      <c r="I315" s="135"/>
      <c r="J315" s="46">
        <v>2044013.8000000003</v>
      </c>
      <c r="K315" s="46">
        <v>489213.19</v>
      </c>
      <c r="L315" s="46">
        <v>5709057.2599999988</v>
      </c>
      <c r="M315" s="46">
        <v>2531285.1399999997</v>
      </c>
      <c r="N315" s="46">
        <v>437317.65</v>
      </c>
      <c r="O315" s="46">
        <v>3060157.5999999996</v>
      </c>
      <c r="P315" s="46">
        <v>41558436.270000003</v>
      </c>
      <c r="Q315" s="46">
        <v>2013126.1500000001</v>
      </c>
      <c r="R315" s="135"/>
      <c r="S315" s="46">
        <v>1221479.6299999999</v>
      </c>
      <c r="T315" s="46">
        <v>158238.69999999998</v>
      </c>
      <c r="U315" s="46">
        <v>335924.26</v>
      </c>
      <c r="V315" s="46">
        <v>424446.47000000003</v>
      </c>
      <c r="W315" s="46">
        <v>210694.29000000004</v>
      </c>
      <c r="X315" s="46">
        <v>1245040.5</v>
      </c>
      <c r="Y315" s="46">
        <v>1706435.14</v>
      </c>
      <c r="Z315" s="135"/>
      <c r="AA315" s="46">
        <v>346908</v>
      </c>
      <c r="AB315" s="46">
        <v>1177576.1299999999</v>
      </c>
      <c r="AC315" s="46">
        <v>500818.53</v>
      </c>
      <c r="AD315" s="135"/>
      <c r="AE315" s="135"/>
      <c r="AF315" s="46">
        <v>-242293.12</v>
      </c>
      <c r="AG315" s="46">
        <v>200635.68</v>
      </c>
      <c r="AH315" s="46">
        <v>584609.85</v>
      </c>
      <c r="AI315" s="46">
        <v>1658798.99</v>
      </c>
      <c r="AJ315" s="46">
        <v>2864103.17</v>
      </c>
      <c r="AK315" s="46">
        <v>1299921.8400000001</v>
      </c>
      <c r="AL315" s="135"/>
      <c r="AM315" s="46">
        <v>20964.349999999999</v>
      </c>
      <c r="AN315" s="46">
        <v>2602169.77</v>
      </c>
      <c r="AO315" s="46">
        <v>13018.830000000002</v>
      </c>
      <c r="AP315" s="135"/>
      <c r="AQ315" s="46">
        <v>-372.23000000000042</v>
      </c>
      <c r="AR315" s="135"/>
      <c r="AS315" s="135"/>
      <c r="AT315" s="135"/>
      <c r="AU315" s="135"/>
    </row>
    <row r="316" spans="2:47" x14ac:dyDescent="0.25">
      <c r="B316" s="47" t="s">
        <v>157</v>
      </c>
      <c r="C316" s="47" t="s">
        <v>156</v>
      </c>
      <c r="D316" s="124">
        <v>18876682.989999995</v>
      </c>
      <c r="E316" s="46">
        <v>48708.68</v>
      </c>
      <c r="F316" s="46">
        <v>414518.14</v>
      </c>
      <c r="G316" s="46">
        <v>420577.03</v>
      </c>
      <c r="H316" s="46">
        <v>2837.08</v>
      </c>
      <c r="I316" s="135"/>
      <c r="J316" s="46">
        <v>531749.32000000007</v>
      </c>
      <c r="K316" s="46">
        <v>82701.3</v>
      </c>
      <c r="L316" s="46">
        <v>1204492.1299999999</v>
      </c>
      <c r="M316" s="46">
        <v>595318.1</v>
      </c>
      <c r="N316" s="135"/>
      <c r="O316" s="46">
        <v>681649.96000000008</v>
      </c>
      <c r="P316" s="46">
        <v>9425289.4600000009</v>
      </c>
      <c r="Q316" s="46">
        <v>563101.48</v>
      </c>
      <c r="R316" s="135"/>
      <c r="S316" s="46">
        <v>427435.34000000008</v>
      </c>
      <c r="T316" s="46">
        <v>11566.95</v>
      </c>
      <c r="U316" s="46">
        <v>247871.25</v>
      </c>
      <c r="V316" s="46">
        <v>99913.11</v>
      </c>
      <c r="W316" s="46">
        <v>71706.11</v>
      </c>
      <c r="X316" s="46">
        <v>367014.47</v>
      </c>
      <c r="Y316" s="46">
        <v>352077.03</v>
      </c>
      <c r="Z316" s="135"/>
      <c r="AA316" s="46">
        <v>120</v>
      </c>
      <c r="AB316" s="46">
        <v>848401.47</v>
      </c>
      <c r="AC316" s="46">
        <v>103337.87</v>
      </c>
      <c r="AD316" s="46">
        <v>25184.07</v>
      </c>
      <c r="AE316" s="135"/>
      <c r="AF316" s="46">
        <v>-88017.58</v>
      </c>
      <c r="AG316" s="135"/>
      <c r="AH316" s="46">
        <v>237204.72999999998</v>
      </c>
      <c r="AI316" s="46">
        <v>440079.83999999997</v>
      </c>
      <c r="AJ316" s="46">
        <v>434899.55</v>
      </c>
      <c r="AK316" s="46">
        <v>392042.18</v>
      </c>
      <c r="AL316" s="46">
        <v>15112.01</v>
      </c>
      <c r="AM316" s="46">
        <v>239523.34</v>
      </c>
      <c r="AN316" s="46">
        <v>631706.39000000013</v>
      </c>
      <c r="AO316" s="135"/>
      <c r="AP316" s="135"/>
      <c r="AQ316" s="46">
        <v>48562.18</v>
      </c>
      <c r="AR316" s="135"/>
      <c r="AS316" s="135"/>
      <c r="AT316" s="135"/>
      <c r="AU316" s="135"/>
    </row>
    <row r="317" spans="2:47" x14ac:dyDescent="0.25">
      <c r="B317" s="47" t="s">
        <v>155</v>
      </c>
      <c r="C317" s="47" t="s">
        <v>154</v>
      </c>
      <c r="D317" s="124">
        <v>29082824.319999993</v>
      </c>
      <c r="E317" s="46">
        <v>134902.15</v>
      </c>
      <c r="F317" s="46">
        <v>232370.99999999994</v>
      </c>
      <c r="G317" s="46">
        <v>523143.11000000004</v>
      </c>
      <c r="H317" s="46">
        <v>283105.23</v>
      </c>
      <c r="I317" s="46">
        <v>3052.15</v>
      </c>
      <c r="J317" s="46">
        <v>986226.67000000016</v>
      </c>
      <c r="K317" s="46">
        <v>161459.58000000005</v>
      </c>
      <c r="L317" s="46">
        <v>1640322.8900000001</v>
      </c>
      <c r="M317" s="46">
        <v>1595576.1900000004</v>
      </c>
      <c r="N317" s="46">
        <v>99895.35</v>
      </c>
      <c r="O317" s="46">
        <v>881001.2799999998</v>
      </c>
      <c r="P317" s="46">
        <v>14908689.530000001</v>
      </c>
      <c r="Q317" s="46">
        <v>791946.87000000011</v>
      </c>
      <c r="R317" s="135"/>
      <c r="S317" s="46">
        <v>634835.8899999999</v>
      </c>
      <c r="T317" s="46">
        <v>208030.84999999998</v>
      </c>
      <c r="U317" s="46">
        <v>102919.76</v>
      </c>
      <c r="V317" s="46">
        <v>183287.07</v>
      </c>
      <c r="W317" s="46">
        <v>150870.37</v>
      </c>
      <c r="X317" s="46">
        <v>592409.1</v>
      </c>
      <c r="Y317" s="46">
        <v>549306.70000000007</v>
      </c>
      <c r="Z317" s="135"/>
      <c r="AA317" s="46">
        <v>123431.93</v>
      </c>
      <c r="AB317" s="46">
        <v>499674.04</v>
      </c>
      <c r="AC317" s="46">
        <v>47855.47</v>
      </c>
      <c r="AD317" s="46">
        <v>15355.1</v>
      </c>
      <c r="AE317" s="135"/>
      <c r="AF317" s="46">
        <v>-64952</v>
      </c>
      <c r="AG317" s="46">
        <v>101754.74</v>
      </c>
      <c r="AH317" s="46">
        <v>146777.58000000002</v>
      </c>
      <c r="AI317" s="46">
        <v>658125.1100000001</v>
      </c>
      <c r="AJ317" s="46">
        <v>1539802.9700000002</v>
      </c>
      <c r="AK317" s="46">
        <v>503101.44</v>
      </c>
      <c r="AL317" s="46">
        <v>41590.339999999997</v>
      </c>
      <c r="AM317" s="46">
        <v>266991.14</v>
      </c>
      <c r="AN317" s="46">
        <v>466305.61</v>
      </c>
      <c r="AO317" s="46">
        <v>5357.05</v>
      </c>
      <c r="AP317" s="46">
        <v>7457.26</v>
      </c>
      <c r="AQ317" s="46">
        <v>23409.82</v>
      </c>
      <c r="AR317" s="46">
        <v>409.15</v>
      </c>
      <c r="AS317" s="46">
        <v>37025.83</v>
      </c>
      <c r="AT317" s="135"/>
      <c r="AU317" s="135"/>
    </row>
    <row r="318" spans="2:47" x14ac:dyDescent="0.25">
      <c r="B318" s="47" t="s">
        <v>153</v>
      </c>
      <c r="C318" s="47" t="s">
        <v>152</v>
      </c>
      <c r="D318" s="124">
        <v>23365056.920000013</v>
      </c>
      <c r="E318" s="46">
        <v>42558.81</v>
      </c>
      <c r="F318" s="46">
        <v>313819.88</v>
      </c>
      <c r="G318" s="46">
        <v>696315.64999999991</v>
      </c>
      <c r="H318" s="46">
        <v>27685.64</v>
      </c>
      <c r="I318" s="46">
        <v>259.2</v>
      </c>
      <c r="J318" s="46">
        <v>225156.53000000003</v>
      </c>
      <c r="K318" s="46">
        <v>7</v>
      </c>
      <c r="L318" s="46">
        <v>1326530.6800000002</v>
      </c>
      <c r="M318" s="46">
        <v>527375.04</v>
      </c>
      <c r="N318" s="46">
        <v>85419.88</v>
      </c>
      <c r="O318" s="46">
        <v>428443.22</v>
      </c>
      <c r="P318" s="46">
        <v>11734927.529999999</v>
      </c>
      <c r="Q318" s="46">
        <v>539813.13</v>
      </c>
      <c r="R318" s="135"/>
      <c r="S318" s="46">
        <v>351775.07</v>
      </c>
      <c r="T318" s="46">
        <v>545544.03</v>
      </c>
      <c r="U318" s="46">
        <v>61159.44</v>
      </c>
      <c r="V318" s="46">
        <v>148897.66999999998</v>
      </c>
      <c r="W318" s="46">
        <v>82951.39</v>
      </c>
      <c r="X318" s="46">
        <v>455397.89</v>
      </c>
      <c r="Y318" s="46">
        <v>422713.18</v>
      </c>
      <c r="Z318" s="135"/>
      <c r="AA318" s="46">
        <v>125988.13</v>
      </c>
      <c r="AB318" s="46">
        <v>287967.40000000002</v>
      </c>
      <c r="AC318" s="46">
        <v>181339.51999999999</v>
      </c>
      <c r="AD318" s="46">
        <v>12151.76</v>
      </c>
      <c r="AE318" s="135"/>
      <c r="AF318" s="46">
        <v>-77396.7</v>
      </c>
      <c r="AG318" s="46">
        <v>35436.410000000003</v>
      </c>
      <c r="AH318" s="46">
        <v>173429.87000000002</v>
      </c>
      <c r="AI318" s="46">
        <v>447857.56</v>
      </c>
      <c r="AJ318" s="46">
        <v>2591848.5499999998</v>
      </c>
      <c r="AK318" s="46">
        <v>538041.75</v>
      </c>
      <c r="AL318" s="46">
        <v>5764.21</v>
      </c>
      <c r="AM318" s="46">
        <v>214490.38</v>
      </c>
      <c r="AN318" s="46">
        <v>650939.07999999996</v>
      </c>
      <c r="AO318" s="46">
        <v>64608.7</v>
      </c>
      <c r="AP318" s="135"/>
      <c r="AQ318" s="46">
        <v>95839.439999999988</v>
      </c>
      <c r="AR318" s="135"/>
      <c r="AS318" s="135"/>
      <c r="AT318" s="135"/>
      <c r="AU318" s="135"/>
    </row>
    <row r="319" spans="2:47" x14ac:dyDescent="0.25">
      <c r="B319" s="47" t="s">
        <v>151</v>
      </c>
      <c r="C319" s="47" t="s">
        <v>150</v>
      </c>
      <c r="D319" s="124">
        <v>63716274.460000053</v>
      </c>
      <c r="E319" s="46">
        <v>122815.03000000001</v>
      </c>
      <c r="F319" s="46">
        <v>1052530.8600000001</v>
      </c>
      <c r="G319" s="46">
        <v>593717.47</v>
      </c>
      <c r="H319" s="46">
        <v>575589.87</v>
      </c>
      <c r="I319" s="46">
        <v>8079.58</v>
      </c>
      <c r="J319" s="46">
        <v>1932964.5599999998</v>
      </c>
      <c r="K319" s="46">
        <v>230575.01</v>
      </c>
      <c r="L319" s="46">
        <v>4081431.25</v>
      </c>
      <c r="M319" s="46">
        <v>2251411.0100000002</v>
      </c>
      <c r="N319" s="46">
        <v>1309921.5000000002</v>
      </c>
      <c r="O319" s="46">
        <v>2396198.879999999</v>
      </c>
      <c r="P319" s="46">
        <v>32147229.030000005</v>
      </c>
      <c r="Q319" s="46">
        <v>886035.07</v>
      </c>
      <c r="R319" s="135"/>
      <c r="S319" s="46">
        <v>1734980.4199999997</v>
      </c>
      <c r="T319" s="46">
        <v>172451.65999999997</v>
      </c>
      <c r="U319" s="46">
        <v>949783.71</v>
      </c>
      <c r="V319" s="46">
        <v>189084.90000000002</v>
      </c>
      <c r="W319" s="46">
        <v>188188.02000000002</v>
      </c>
      <c r="X319" s="46">
        <v>1178719.77</v>
      </c>
      <c r="Y319" s="46">
        <v>1245699.83</v>
      </c>
      <c r="Z319" s="135"/>
      <c r="AA319" s="46">
        <v>177635.26</v>
      </c>
      <c r="AB319" s="46">
        <v>1307213.8100000003</v>
      </c>
      <c r="AC319" s="46">
        <v>280844.92</v>
      </c>
      <c r="AD319" s="135"/>
      <c r="AE319" s="135"/>
      <c r="AF319" s="46">
        <v>-140637.28</v>
      </c>
      <c r="AG319" s="46">
        <v>185748.53000000003</v>
      </c>
      <c r="AH319" s="135"/>
      <c r="AI319" s="46">
        <v>1542774.54</v>
      </c>
      <c r="AJ319" s="46">
        <v>1420821.01</v>
      </c>
      <c r="AK319" s="46">
        <v>1325439.76</v>
      </c>
      <c r="AL319" s="46">
        <v>3472.37</v>
      </c>
      <c r="AM319" s="46">
        <v>644212.75</v>
      </c>
      <c r="AN319" s="46">
        <v>3346868.2399999993</v>
      </c>
      <c r="AO319" s="46">
        <v>249584.80000000005</v>
      </c>
      <c r="AP319" s="46">
        <v>66629.95</v>
      </c>
      <c r="AQ319" s="46">
        <v>57888.37</v>
      </c>
      <c r="AR319" s="135"/>
      <c r="AS319" s="135"/>
      <c r="AT319" s="46">
        <v>370</v>
      </c>
      <c r="AU319" s="135"/>
    </row>
    <row r="320" spans="2:47" x14ac:dyDescent="0.25">
      <c r="B320" s="47" t="s">
        <v>149</v>
      </c>
      <c r="C320" s="47" t="s">
        <v>148</v>
      </c>
      <c r="D320" s="124">
        <v>83584752.020000026</v>
      </c>
      <c r="E320" s="46">
        <v>189220.67999999996</v>
      </c>
      <c r="F320" s="46">
        <v>509145.61</v>
      </c>
      <c r="G320" s="46">
        <v>1174131.8799999999</v>
      </c>
      <c r="H320" s="46">
        <v>654020.96</v>
      </c>
      <c r="I320" s="46">
        <v>290031.84999999998</v>
      </c>
      <c r="J320" s="46">
        <v>2850314.2899999996</v>
      </c>
      <c r="K320" s="46">
        <v>436684.14000000007</v>
      </c>
      <c r="L320" s="46">
        <v>4779275.6499999994</v>
      </c>
      <c r="M320" s="46">
        <v>2505881.37</v>
      </c>
      <c r="N320" s="46">
        <v>132375.41</v>
      </c>
      <c r="O320" s="46">
        <v>3889680.6300000008</v>
      </c>
      <c r="P320" s="46">
        <v>43966835.149999999</v>
      </c>
      <c r="Q320" s="46">
        <v>1352324.04</v>
      </c>
      <c r="R320" s="135"/>
      <c r="S320" s="46">
        <v>2715150.1199999996</v>
      </c>
      <c r="T320" s="46">
        <v>563713.87</v>
      </c>
      <c r="U320" s="46">
        <v>850443.69</v>
      </c>
      <c r="V320" s="46">
        <v>554375.53</v>
      </c>
      <c r="W320" s="46">
        <v>342597.82</v>
      </c>
      <c r="X320" s="46">
        <v>1291422.19</v>
      </c>
      <c r="Y320" s="46">
        <v>1352904.81</v>
      </c>
      <c r="Z320" s="46">
        <v>-102122.98</v>
      </c>
      <c r="AA320" s="46">
        <v>327395.11</v>
      </c>
      <c r="AB320" s="46">
        <v>2096660.8300000003</v>
      </c>
      <c r="AC320" s="46">
        <v>372429.66</v>
      </c>
      <c r="AD320" s="46">
        <v>49544.05</v>
      </c>
      <c r="AE320" s="135"/>
      <c r="AF320" s="46">
        <v>-187268.93</v>
      </c>
      <c r="AG320" s="46">
        <v>385002.17000000004</v>
      </c>
      <c r="AH320" s="46">
        <v>707368.73</v>
      </c>
      <c r="AI320" s="46">
        <v>3041820.5799999996</v>
      </c>
      <c r="AJ320" s="46">
        <v>1096495.78</v>
      </c>
      <c r="AK320" s="46">
        <v>1565099.24</v>
      </c>
      <c r="AL320" s="46">
        <v>378707.17</v>
      </c>
      <c r="AM320" s="46">
        <v>746484.75</v>
      </c>
      <c r="AN320" s="46">
        <v>2285535.2799999998</v>
      </c>
      <c r="AO320" s="46">
        <v>140491.78000000003</v>
      </c>
      <c r="AP320" s="46">
        <v>91019.93</v>
      </c>
      <c r="AQ320" s="46">
        <v>86902.459999999992</v>
      </c>
      <c r="AR320" s="135"/>
      <c r="AS320" s="135"/>
      <c r="AT320" s="135"/>
      <c r="AU320" s="46">
        <v>102656.72</v>
      </c>
    </row>
    <row r="321" spans="2:47" x14ac:dyDescent="0.25">
      <c r="B321" s="47" t="s">
        <v>147</v>
      </c>
      <c r="C321" s="47" t="s">
        <v>146</v>
      </c>
      <c r="D321" s="124">
        <v>21555171.040000029</v>
      </c>
      <c r="E321" s="46">
        <v>80064.89</v>
      </c>
      <c r="F321" s="46">
        <v>513772.52999999997</v>
      </c>
      <c r="G321" s="46">
        <v>618159.93000000005</v>
      </c>
      <c r="H321" s="46">
        <v>6298.8899999999994</v>
      </c>
      <c r="I321" s="135"/>
      <c r="J321" s="46">
        <v>647035.02999999991</v>
      </c>
      <c r="K321" s="46">
        <v>360687.30000000005</v>
      </c>
      <c r="L321" s="46">
        <v>1068029.2700000003</v>
      </c>
      <c r="M321" s="46">
        <v>1074743.33</v>
      </c>
      <c r="N321" s="46">
        <v>148905.94999999998</v>
      </c>
      <c r="O321" s="46">
        <v>802942.09000000008</v>
      </c>
      <c r="P321" s="46">
        <v>10027007.039999997</v>
      </c>
      <c r="Q321" s="46">
        <v>584896.58000000007</v>
      </c>
      <c r="R321" s="135"/>
      <c r="S321" s="46">
        <v>405420.77999999997</v>
      </c>
      <c r="T321" s="46">
        <v>23009.120000000003</v>
      </c>
      <c r="U321" s="46">
        <v>92289.97</v>
      </c>
      <c r="V321" s="46">
        <v>101974.83</v>
      </c>
      <c r="W321" s="46">
        <v>578</v>
      </c>
      <c r="X321" s="46">
        <v>108811.97</v>
      </c>
      <c r="Y321" s="46">
        <v>754245.82000000007</v>
      </c>
      <c r="Z321" s="46">
        <v>-1989.06</v>
      </c>
      <c r="AA321" s="46">
        <v>145955.10999999999</v>
      </c>
      <c r="AB321" s="46">
        <v>770642.64</v>
      </c>
      <c r="AC321" s="46">
        <v>166440.18999999997</v>
      </c>
      <c r="AD321" s="46">
        <v>1562</v>
      </c>
      <c r="AE321" s="135"/>
      <c r="AF321" s="46">
        <v>-148764.67000000001</v>
      </c>
      <c r="AG321" s="46">
        <v>127411.18000000001</v>
      </c>
      <c r="AH321" s="46">
        <v>720169.51</v>
      </c>
      <c r="AI321" s="46">
        <v>697779.93</v>
      </c>
      <c r="AJ321" s="46">
        <v>691514.99000000011</v>
      </c>
      <c r="AK321" s="46">
        <v>639316.82000000007</v>
      </c>
      <c r="AL321" s="46">
        <v>314008.65000000002</v>
      </c>
      <c r="AM321" s="46">
        <v>7468.09</v>
      </c>
      <c r="AN321" s="46">
        <v>57585.46</v>
      </c>
      <c r="AO321" s="135"/>
      <c r="AP321" s="135"/>
      <c r="AQ321" s="46">
        <v>-65339.610000000008</v>
      </c>
      <c r="AR321" s="135"/>
      <c r="AS321" s="135"/>
      <c r="AT321" s="135"/>
      <c r="AU321" s="46">
        <v>12536.49</v>
      </c>
    </row>
    <row r="322" spans="2:47" x14ac:dyDescent="0.25">
      <c r="B322" s="47" t="s">
        <v>145</v>
      </c>
      <c r="C322" s="47" t="s">
        <v>144</v>
      </c>
      <c r="D322" s="124">
        <v>1032876.12</v>
      </c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46">
        <v>1032876.12</v>
      </c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</row>
    <row r="323" spans="2:47" x14ac:dyDescent="0.25">
      <c r="B323" s="47"/>
      <c r="C323" s="47"/>
      <c r="D323"/>
      <c r="O323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FE31-872F-489E-939A-3885A908B8B2}">
  <dimension ref="B2:BB322"/>
  <sheetViews>
    <sheetView topLeftCell="AL1" workbookViewId="0">
      <selection activeCell="D24" sqref="D24"/>
    </sheetView>
  </sheetViews>
  <sheetFormatPr defaultRowHeight="15" x14ac:dyDescent="0.25"/>
  <cols>
    <col min="2" max="2" width="17.28515625" bestFit="1" customWidth="1"/>
    <col min="3" max="3" width="26.7109375" bestFit="1" customWidth="1"/>
    <col min="4" max="54" width="16" customWidth="1"/>
  </cols>
  <sheetData>
    <row r="2" spans="2:54" x14ac:dyDescent="0.25">
      <c r="B2" t="s">
        <v>937</v>
      </c>
      <c r="D2" s="158"/>
    </row>
    <row r="3" spans="2:54" x14ac:dyDescent="0.25">
      <c r="B3" s="54"/>
      <c r="C3" s="54"/>
      <c r="D3" s="52"/>
      <c r="E3" s="52" t="s">
        <v>65</v>
      </c>
      <c r="F3" s="52" t="s">
        <v>63</v>
      </c>
      <c r="G3" s="52" t="s">
        <v>61</v>
      </c>
      <c r="H3" s="52" t="s">
        <v>828</v>
      </c>
      <c r="I3" s="52" t="s">
        <v>827</v>
      </c>
      <c r="J3" s="52" t="s">
        <v>826</v>
      </c>
      <c r="K3" s="52" t="s">
        <v>825</v>
      </c>
      <c r="L3" s="52" t="s">
        <v>824</v>
      </c>
      <c r="M3" s="52" t="s">
        <v>823</v>
      </c>
      <c r="N3" s="52" t="s">
        <v>822</v>
      </c>
      <c r="O3" s="52" t="s">
        <v>821</v>
      </c>
      <c r="P3" s="52" t="s">
        <v>820</v>
      </c>
      <c r="Q3" s="52" t="s">
        <v>819</v>
      </c>
      <c r="R3" s="52" t="s">
        <v>818</v>
      </c>
      <c r="S3" s="52" t="s">
        <v>817</v>
      </c>
      <c r="T3" s="52" t="s">
        <v>816</v>
      </c>
      <c r="U3" s="52" t="s">
        <v>815</v>
      </c>
      <c r="V3" s="52" t="s">
        <v>814</v>
      </c>
      <c r="W3" s="52" t="s">
        <v>813</v>
      </c>
      <c r="X3" s="52" t="s">
        <v>812</v>
      </c>
      <c r="Y3" s="52" t="s">
        <v>811</v>
      </c>
      <c r="Z3" s="52" t="s">
        <v>810</v>
      </c>
      <c r="AA3" s="52" t="s">
        <v>809</v>
      </c>
      <c r="AB3" s="52" t="s">
        <v>808</v>
      </c>
      <c r="AC3" s="52" t="s">
        <v>941</v>
      </c>
      <c r="AD3" s="52" t="s">
        <v>807</v>
      </c>
      <c r="AE3" s="52" t="s">
        <v>806</v>
      </c>
      <c r="AF3" s="52" t="s">
        <v>805</v>
      </c>
      <c r="AG3" s="52" t="s">
        <v>79</v>
      </c>
      <c r="AH3" s="52" t="s">
        <v>804</v>
      </c>
      <c r="AI3" s="52" t="s">
        <v>803</v>
      </c>
      <c r="AJ3" s="52" t="s">
        <v>802</v>
      </c>
      <c r="AK3" s="52" t="s">
        <v>801</v>
      </c>
      <c r="AL3" s="52" t="s">
        <v>800</v>
      </c>
      <c r="AM3" s="52" t="s">
        <v>799</v>
      </c>
      <c r="AN3" s="52" t="s">
        <v>798</v>
      </c>
      <c r="AO3" s="52" t="s">
        <v>797</v>
      </c>
      <c r="AP3" s="52" t="s">
        <v>796</v>
      </c>
      <c r="AQ3" s="52" t="s">
        <v>795</v>
      </c>
      <c r="AR3" s="52" t="s">
        <v>794</v>
      </c>
      <c r="AS3" s="52" t="s">
        <v>793</v>
      </c>
      <c r="AT3" s="52" t="s">
        <v>792</v>
      </c>
      <c r="AU3" s="52" t="s">
        <v>791</v>
      </c>
      <c r="AV3" s="52" t="s">
        <v>790</v>
      </c>
      <c r="AW3" s="52" t="s">
        <v>789</v>
      </c>
      <c r="AX3" s="52" t="s">
        <v>788</v>
      </c>
      <c r="AY3" s="52" t="s">
        <v>787</v>
      </c>
      <c r="AZ3" s="52" t="s">
        <v>786</v>
      </c>
      <c r="BA3" s="52" t="s">
        <v>785</v>
      </c>
      <c r="BB3" s="52" t="s">
        <v>784</v>
      </c>
    </row>
    <row r="4" spans="2:54" s="49" customFormat="1" ht="43.5" customHeight="1" x14ac:dyDescent="0.25">
      <c r="B4" s="51" t="s">
        <v>783</v>
      </c>
      <c r="C4" s="51" t="s">
        <v>782</v>
      </c>
      <c r="D4" s="159" t="s">
        <v>781</v>
      </c>
      <c r="E4" s="50" t="s">
        <v>64</v>
      </c>
      <c r="F4" s="50" t="s">
        <v>62</v>
      </c>
      <c r="G4" s="50" t="s">
        <v>60</v>
      </c>
      <c r="H4" s="50" t="s">
        <v>780</v>
      </c>
      <c r="I4" s="50" t="s">
        <v>57</v>
      </c>
      <c r="J4" s="50" t="s">
        <v>56</v>
      </c>
      <c r="K4" s="50" t="s">
        <v>55</v>
      </c>
      <c r="L4" s="50" t="s">
        <v>942</v>
      </c>
      <c r="M4" s="50" t="s">
        <v>52</v>
      </c>
      <c r="N4" s="50" t="s">
        <v>51</v>
      </c>
      <c r="O4" s="50" t="s">
        <v>779</v>
      </c>
      <c r="P4" s="50" t="s">
        <v>50</v>
      </c>
      <c r="Q4" s="50" t="s">
        <v>48</v>
      </c>
      <c r="R4" s="50" t="s">
        <v>47</v>
      </c>
      <c r="S4" s="50" t="s">
        <v>45</v>
      </c>
      <c r="T4" s="50" t="s">
        <v>44</v>
      </c>
      <c r="U4" s="50" t="s">
        <v>43</v>
      </c>
      <c r="V4" s="50" t="s">
        <v>42</v>
      </c>
      <c r="W4" s="50" t="s">
        <v>40</v>
      </c>
      <c r="X4" s="50" t="s">
        <v>39</v>
      </c>
      <c r="Y4" s="50" t="s">
        <v>38</v>
      </c>
      <c r="Z4" s="50" t="s">
        <v>36</v>
      </c>
      <c r="AA4" s="50" t="s">
        <v>35</v>
      </c>
      <c r="AB4" s="50" t="s">
        <v>34</v>
      </c>
      <c r="AC4" s="50" t="s">
        <v>943</v>
      </c>
      <c r="AD4" s="50" t="s">
        <v>33</v>
      </c>
      <c r="AE4" s="50" t="s">
        <v>32</v>
      </c>
      <c r="AF4" s="50" t="s">
        <v>31</v>
      </c>
      <c r="AG4" s="50" t="s">
        <v>30</v>
      </c>
      <c r="AH4" s="50" t="s">
        <v>29</v>
      </c>
      <c r="AI4" s="50" t="s">
        <v>28</v>
      </c>
      <c r="AJ4" s="50" t="s">
        <v>27</v>
      </c>
      <c r="AK4" s="50" t="s">
        <v>26</v>
      </c>
      <c r="AL4" s="50" t="s">
        <v>25</v>
      </c>
      <c r="AM4" s="50" t="s">
        <v>24</v>
      </c>
      <c r="AN4" s="50" t="s">
        <v>23</v>
      </c>
      <c r="AO4" s="50" t="s">
        <v>22</v>
      </c>
      <c r="AP4" s="50" t="s">
        <v>20</v>
      </c>
      <c r="AQ4" s="50" t="s">
        <v>19</v>
      </c>
      <c r="AR4" s="50" t="s">
        <v>18</v>
      </c>
      <c r="AS4" s="50" t="s">
        <v>17</v>
      </c>
      <c r="AT4" s="50" t="s">
        <v>16</v>
      </c>
      <c r="AU4" s="50" t="s">
        <v>15</v>
      </c>
      <c r="AV4" s="50" t="s">
        <v>13</v>
      </c>
      <c r="AW4" s="50" t="s">
        <v>12</v>
      </c>
      <c r="AX4" s="50" t="s">
        <v>11</v>
      </c>
      <c r="AY4" s="50" t="s">
        <v>10</v>
      </c>
      <c r="AZ4" s="50" t="s">
        <v>8</v>
      </c>
      <c r="BA4" s="50" t="s">
        <v>7</v>
      </c>
      <c r="BB4" s="50" t="s">
        <v>6</v>
      </c>
    </row>
    <row r="5" spans="2:54" x14ac:dyDescent="0.25">
      <c r="B5" s="47" t="s">
        <v>777</v>
      </c>
      <c r="C5" s="47" t="s">
        <v>776</v>
      </c>
      <c r="D5" s="46">
        <v>2822145.79</v>
      </c>
      <c r="E5" s="46">
        <v>1438865.2200000002</v>
      </c>
      <c r="K5" s="46">
        <v>29509</v>
      </c>
      <c r="M5" s="46">
        <v>179211.01</v>
      </c>
      <c r="O5" s="46">
        <v>3276</v>
      </c>
      <c r="P5" s="46">
        <v>22404.959999999999</v>
      </c>
      <c r="S5" s="46">
        <v>118639.57999999999</v>
      </c>
      <c r="T5" s="46">
        <v>19882.27</v>
      </c>
      <c r="Z5" s="46">
        <v>24160</v>
      </c>
      <c r="AA5" s="46">
        <v>10167.36</v>
      </c>
      <c r="AD5" s="46">
        <v>56579.8</v>
      </c>
      <c r="AG5" s="46">
        <v>17065.669999999998</v>
      </c>
      <c r="AR5" s="46">
        <v>2042.34</v>
      </c>
      <c r="AU5" s="46">
        <v>12541.42</v>
      </c>
      <c r="AX5" s="46">
        <v>5719.71</v>
      </c>
      <c r="AY5" s="46">
        <v>12858.11</v>
      </c>
      <c r="AZ5" s="46">
        <v>620328.13</v>
      </c>
      <c r="BA5" s="46">
        <v>108431.25</v>
      </c>
      <c r="BB5" s="46">
        <v>140463.96</v>
      </c>
    </row>
    <row r="6" spans="2:54" x14ac:dyDescent="0.25">
      <c r="B6" s="47" t="s">
        <v>775</v>
      </c>
      <c r="C6" s="47" t="s">
        <v>774</v>
      </c>
      <c r="D6" s="46">
        <v>476876.79000000004</v>
      </c>
      <c r="E6" s="46">
        <v>222701.95000000004</v>
      </c>
      <c r="J6" s="46">
        <v>13687.36</v>
      </c>
      <c r="AA6" s="46">
        <v>5384.08</v>
      </c>
      <c r="AZ6" s="46">
        <v>125569.49</v>
      </c>
      <c r="BA6" s="46">
        <v>23493.52</v>
      </c>
      <c r="BB6" s="46">
        <v>86040.390000000014</v>
      </c>
    </row>
    <row r="7" spans="2:54" x14ac:dyDescent="0.25">
      <c r="B7" s="47" t="s">
        <v>773</v>
      </c>
      <c r="C7" s="47" t="s">
        <v>772</v>
      </c>
      <c r="D7" s="46">
        <v>77914542.209999993</v>
      </c>
      <c r="E7" s="46">
        <v>36651993.969999999</v>
      </c>
      <c r="F7" s="46">
        <v>241937.08000000002</v>
      </c>
      <c r="G7" s="46">
        <v>221963.28</v>
      </c>
      <c r="I7" s="46">
        <v>656725.66</v>
      </c>
      <c r="J7" s="46">
        <v>3841599.2000000007</v>
      </c>
      <c r="K7" s="46">
        <v>279133.17</v>
      </c>
      <c r="L7" s="46">
        <v>42367.66</v>
      </c>
      <c r="M7" s="46">
        <v>6295533.5699999994</v>
      </c>
      <c r="O7" s="46">
        <v>171912.67</v>
      </c>
      <c r="P7" s="46">
        <v>737055.16999999993</v>
      </c>
      <c r="S7" s="46">
        <v>2327759.85</v>
      </c>
      <c r="T7" s="46">
        <v>176898.05</v>
      </c>
      <c r="U7" s="46">
        <v>38225.17</v>
      </c>
      <c r="Z7" s="46">
        <v>1911376.7500000002</v>
      </c>
      <c r="AA7" s="46">
        <v>262283.07</v>
      </c>
      <c r="AB7" s="46">
        <v>611056.19999999984</v>
      </c>
      <c r="AD7" s="46">
        <v>3602505.2700000005</v>
      </c>
      <c r="AG7" s="46">
        <v>419283.21</v>
      </c>
      <c r="AK7" s="46">
        <v>93979.47</v>
      </c>
      <c r="AL7" s="46">
        <v>2662117.2399999998</v>
      </c>
      <c r="AR7" s="46">
        <v>118800.06</v>
      </c>
      <c r="AW7" s="46">
        <v>2428.34</v>
      </c>
      <c r="AX7" s="46">
        <v>310798.06999999995</v>
      </c>
      <c r="AY7" s="46">
        <v>36171.630000000005</v>
      </c>
      <c r="AZ7" s="46">
        <v>10079450.869999997</v>
      </c>
      <c r="BA7" s="46">
        <v>3446334.77</v>
      </c>
      <c r="BB7" s="46">
        <v>2674852.7599999998</v>
      </c>
    </row>
    <row r="8" spans="2:54" x14ac:dyDescent="0.25">
      <c r="B8" s="47" t="s">
        <v>771</v>
      </c>
      <c r="C8" s="47" t="s">
        <v>770</v>
      </c>
      <c r="D8" s="46">
        <v>6317410.3899999997</v>
      </c>
      <c r="E8" s="46">
        <v>2368762.9500000002</v>
      </c>
      <c r="I8" s="46">
        <v>126259.91</v>
      </c>
      <c r="J8" s="46">
        <v>107438.16</v>
      </c>
      <c r="M8" s="46">
        <v>346682.32999999996</v>
      </c>
      <c r="P8" s="46">
        <v>71696.820000000007</v>
      </c>
      <c r="S8" s="46">
        <v>216349.94000000003</v>
      </c>
      <c r="T8" s="46">
        <v>154812.29999999999</v>
      </c>
      <c r="U8" s="46">
        <v>6166.94</v>
      </c>
      <c r="Z8" s="46">
        <v>66528.960000000006</v>
      </c>
      <c r="AA8" s="46">
        <v>23494</v>
      </c>
      <c r="AB8" s="46">
        <v>44472.78</v>
      </c>
      <c r="AD8" s="46">
        <v>190448.07</v>
      </c>
      <c r="AG8" s="46">
        <v>195471.61000000002</v>
      </c>
      <c r="AL8" s="46">
        <v>44061.350000000006</v>
      </c>
      <c r="AR8" s="46">
        <v>4427.8999999999996</v>
      </c>
      <c r="AS8" s="46">
        <v>20260.61</v>
      </c>
      <c r="AU8" s="46">
        <v>51797.729999999996</v>
      </c>
      <c r="AZ8" s="46">
        <v>879384.42999999993</v>
      </c>
      <c r="BA8" s="46">
        <v>242455.56</v>
      </c>
      <c r="BB8" s="46">
        <v>1156438.04</v>
      </c>
    </row>
    <row r="9" spans="2:54" x14ac:dyDescent="0.25">
      <c r="B9" s="47" t="s">
        <v>769</v>
      </c>
      <c r="C9" s="47" t="s">
        <v>768</v>
      </c>
      <c r="D9" s="46">
        <v>6774299.3899999969</v>
      </c>
      <c r="E9" s="46">
        <v>3083131.7599999988</v>
      </c>
      <c r="F9" s="46">
        <v>37111.86</v>
      </c>
      <c r="J9" s="46">
        <v>220640.35</v>
      </c>
      <c r="M9" s="46">
        <v>427117.44</v>
      </c>
      <c r="P9" s="46">
        <v>48215.95</v>
      </c>
      <c r="S9" s="46">
        <v>491177.27</v>
      </c>
      <c r="U9" s="46">
        <v>18067.45</v>
      </c>
      <c r="V9" s="46">
        <v>104450.14</v>
      </c>
      <c r="Z9" s="46">
        <v>113179.24</v>
      </c>
      <c r="AA9" s="46">
        <v>65657.209999999992</v>
      </c>
      <c r="AD9" s="46">
        <v>208953.99</v>
      </c>
      <c r="AG9" s="46">
        <v>189556.15000000002</v>
      </c>
      <c r="AR9" s="46">
        <v>4072.58</v>
      </c>
      <c r="AS9" s="46">
        <v>15975.02</v>
      </c>
      <c r="AU9" s="46">
        <v>37341.240000000005</v>
      </c>
      <c r="AZ9" s="46">
        <v>1336162.4799999997</v>
      </c>
      <c r="BA9" s="46">
        <v>195930.66999999998</v>
      </c>
      <c r="BB9" s="46">
        <v>177558.59</v>
      </c>
    </row>
    <row r="10" spans="2:54" x14ac:dyDescent="0.25">
      <c r="B10" s="47" t="s">
        <v>767</v>
      </c>
      <c r="C10" s="47" t="s">
        <v>766</v>
      </c>
      <c r="D10" s="46">
        <v>41795126.369999982</v>
      </c>
      <c r="E10" s="46">
        <v>19579248.09</v>
      </c>
      <c r="F10" s="46">
        <v>834562.21999999986</v>
      </c>
      <c r="G10" s="46">
        <v>207410.35</v>
      </c>
      <c r="I10" s="46">
        <v>20434.79</v>
      </c>
      <c r="J10" s="46">
        <v>753998.9</v>
      </c>
      <c r="K10" s="46">
        <v>431021.7</v>
      </c>
      <c r="M10" s="46">
        <v>4556749.72</v>
      </c>
      <c r="O10" s="46">
        <v>123161</v>
      </c>
      <c r="P10" s="46">
        <v>586255.85000000009</v>
      </c>
      <c r="S10" s="46">
        <v>1539610.1000000003</v>
      </c>
      <c r="U10" s="46">
        <v>47388.83</v>
      </c>
      <c r="Z10" s="46">
        <v>890868.03</v>
      </c>
      <c r="AA10" s="46">
        <v>184394.16</v>
      </c>
      <c r="AD10" s="46">
        <v>1303235.6900000006</v>
      </c>
      <c r="AG10" s="46">
        <v>570766.64999999991</v>
      </c>
      <c r="AL10" s="46">
        <v>102735.52999999998</v>
      </c>
      <c r="AR10" s="46">
        <v>156614.59999999995</v>
      </c>
      <c r="AU10" s="46">
        <v>24407.96</v>
      </c>
      <c r="AY10" s="46">
        <v>64212.75</v>
      </c>
      <c r="AZ10" s="46">
        <v>6948076.0000000009</v>
      </c>
      <c r="BA10" s="46">
        <v>1622356.1400000001</v>
      </c>
      <c r="BB10" s="46">
        <v>1247617.3100000005</v>
      </c>
    </row>
    <row r="11" spans="2:54" x14ac:dyDescent="0.25">
      <c r="B11" s="47" t="s">
        <v>765</v>
      </c>
      <c r="C11" s="47" t="s">
        <v>764</v>
      </c>
      <c r="D11" s="46">
        <v>10161316.510000002</v>
      </c>
      <c r="E11" s="46">
        <v>5888485.5200000014</v>
      </c>
      <c r="H11" s="46">
        <v>3770.67</v>
      </c>
      <c r="I11" s="46">
        <v>56799.340000000004</v>
      </c>
      <c r="J11" s="46">
        <v>44454.840000000004</v>
      </c>
      <c r="L11" s="46">
        <v>1500</v>
      </c>
      <c r="M11" s="46">
        <v>890404.37999999989</v>
      </c>
      <c r="O11" s="46">
        <v>28731.77</v>
      </c>
      <c r="P11" s="46">
        <v>131755.71</v>
      </c>
      <c r="S11" s="46">
        <v>487536.08999999997</v>
      </c>
      <c r="T11" s="46">
        <v>42502.06</v>
      </c>
      <c r="U11" s="46">
        <v>3715</v>
      </c>
      <c r="Z11" s="46">
        <v>95145.349999999977</v>
      </c>
      <c r="AA11" s="46">
        <v>23921.88</v>
      </c>
      <c r="AD11" s="46">
        <v>103397.57000000002</v>
      </c>
      <c r="AG11" s="46">
        <v>33588.200000000004</v>
      </c>
      <c r="AR11" s="46">
        <v>17825.75</v>
      </c>
      <c r="AU11" s="46">
        <v>6470.73</v>
      </c>
      <c r="AZ11" s="46">
        <v>1537508.03</v>
      </c>
      <c r="BA11" s="46">
        <v>406553.57000000007</v>
      </c>
      <c r="BB11" s="46">
        <v>357250.05000000005</v>
      </c>
    </row>
    <row r="12" spans="2:54" x14ac:dyDescent="0.25">
      <c r="B12" s="47" t="s">
        <v>763</v>
      </c>
      <c r="C12" s="47" t="s">
        <v>762</v>
      </c>
      <c r="D12" s="46">
        <v>296404604.80000007</v>
      </c>
      <c r="E12" s="46">
        <v>146387421.17999998</v>
      </c>
      <c r="F12" s="46">
        <v>2299636.5200000005</v>
      </c>
      <c r="G12" s="46">
        <v>526497.06999999995</v>
      </c>
      <c r="H12" s="46">
        <v>116321.83</v>
      </c>
      <c r="I12" s="46">
        <v>3000</v>
      </c>
      <c r="J12" s="46">
        <v>11830618.85</v>
      </c>
      <c r="K12" s="46">
        <v>2084219.22</v>
      </c>
      <c r="L12" s="46">
        <v>161652.77000000002</v>
      </c>
      <c r="M12" s="46">
        <v>31161660.239999995</v>
      </c>
      <c r="O12" s="46">
        <v>465448.05</v>
      </c>
      <c r="P12" s="46">
        <v>3639363.36</v>
      </c>
      <c r="R12" s="46">
        <v>5381.82</v>
      </c>
      <c r="S12" s="46">
        <v>8193680.7300000014</v>
      </c>
      <c r="T12" s="46">
        <v>1398956.07</v>
      </c>
      <c r="U12" s="46">
        <v>119208.04999999999</v>
      </c>
      <c r="V12" s="46">
        <v>59246.299999999996</v>
      </c>
      <c r="W12" s="46">
        <v>5542448.8300000001</v>
      </c>
      <c r="X12" s="46">
        <v>56679.360000000001</v>
      </c>
      <c r="Z12" s="46">
        <v>7279227.7299999995</v>
      </c>
      <c r="AA12" s="46">
        <v>1251005.8399999996</v>
      </c>
      <c r="AB12" s="46">
        <v>1968400.7399999998</v>
      </c>
      <c r="AD12" s="46">
        <v>10216840.309999999</v>
      </c>
      <c r="AE12" s="46">
        <v>457191.23</v>
      </c>
      <c r="AG12" s="46">
        <v>1742038.73</v>
      </c>
      <c r="AH12" s="46">
        <v>26789.329999999998</v>
      </c>
      <c r="AK12" s="46">
        <v>334796.82</v>
      </c>
      <c r="AL12" s="46">
        <v>4219651.6499999994</v>
      </c>
      <c r="AQ12" s="46">
        <v>13.17</v>
      </c>
      <c r="AR12" s="46">
        <v>493478.55</v>
      </c>
      <c r="AU12" s="46">
        <v>598247.73</v>
      </c>
      <c r="AW12" s="46">
        <v>86523.040000000008</v>
      </c>
      <c r="AX12" s="46">
        <v>2649604.1300000004</v>
      </c>
      <c r="AY12" s="46">
        <v>202190.84</v>
      </c>
      <c r="AZ12" s="46">
        <v>29664811.390000001</v>
      </c>
      <c r="BA12" s="46">
        <v>11111712.929999998</v>
      </c>
      <c r="BB12" s="46">
        <v>10050640.390000001</v>
      </c>
    </row>
    <row r="13" spans="2:54" x14ac:dyDescent="0.25">
      <c r="B13" s="47" t="s">
        <v>761</v>
      </c>
      <c r="C13" s="47" t="s">
        <v>760</v>
      </c>
      <c r="D13" s="46">
        <v>3058532.4600000004</v>
      </c>
      <c r="E13" s="46">
        <v>1198199.3000000003</v>
      </c>
      <c r="I13" s="46">
        <v>131971.26999999999</v>
      </c>
      <c r="J13" s="46">
        <v>22060.3</v>
      </c>
      <c r="K13" s="46">
        <v>21230.44</v>
      </c>
      <c r="M13" s="46">
        <v>211502.47000000003</v>
      </c>
      <c r="O13" s="46">
        <v>7671.23</v>
      </c>
      <c r="P13" s="46">
        <v>26940</v>
      </c>
      <c r="T13" s="46">
        <v>88555.35</v>
      </c>
      <c r="Z13" s="46">
        <v>27976.760000000002</v>
      </c>
      <c r="AA13" s="46">
        <v>36167.72</v>
      </c>
      <c r="AB13" s="46">
        <v>18313.000000000004</v>
      </c>
      <c r="AD13" s="46">
        <v>144446.68</v>
      </c>
      <c r="AG13" s="46">
        <v>12983.369999999999</v>
      </c>
      <c r="AL13" s="46">
        <v>38519.279999999999</v>
      </c>
      <c r="AZ13" s="46">
        <v>612686.72999999986</v>
      </c>
      <c r="BA13" s="46">
        <v>137080.50999999998</v>
      </c>
      <c r="BB13" s="46">
        <v>322228.05</v>
      </c>
    </row>
    <row r="14" spans="2:54" x14ac:dyDescent="0.25">
      <c r="B14" s="47" t="s">
        <v>759</v>
      </c>
      <c r="C14" s="47" t="s">
        <v>758</v>
      </c>
      <c r="D14" s="46">
        <v>24622111.70999999</v>
      </c>
      <c r="E14" s="46">
        <v>11218394.170000002</v>
      </c>
      <c r="G14" s="46">
        <v>21031.690000000002</v>
      </c>
      <c r="I14" s="46">
        <v>198076.53999999998</v>
      </c>
      <c r="J14" s="46">
        <v>962370.72</v>
      </c>
      <c r="K14" s="46">
        <v>207107.24000000002</v>
      </c>
      <c r="L14" s="46">
        <v>61857.41</v>
      </c>
      <c r="M14" s="46">
        <v>2073025.5700000003</v>
      </c>
      <c r="O14" s="46">
        <v>33333.39</v>
      </c>
      <c r="P14" s="46">
        <v>455245.99000000005</v>
      </c>
      <c r="S14" s="46">
        <v>857476.52000000014</v>
      </c>
      <c r="U14" s="46">
        <v>26619.35</v>
      </c>
      <c r="Z14" s="46">
        <v>394373.50000000006</v>
      </c>
      <c r="AA14" s="46">
        <v>78262.34</v>
      </c>
      <c r="AB14" s="46">
        <v>368515.7099999999</v>
      </c>
      <c r="AD14" s="46">
        <v>966382.99999999977</v>
      </c>
      <c r="AG14" s="46">
        <v>153111.22</v>
      </c>
      <c r="AK14" s="46">
        <v>17754.14</v>
      </c>
      <c r="AL14" s="46">
        <v>476603.69000000006</v>
      </c>
      <c r="AR14" s="46">
        <v>16055.570000000002</v>
      </c>
      <c r="AU14" s="46">
        <v>57012.97</v>
      </c>
      <c r="AX14" s="46">
        <v>404794.47000000009</v>
      </c>
      <c r="AY14" s="46">
        <v>2895.49</v>
      </c>
      <c r="AZ14" s="46">
        <v>3752003.5199999996</v>
      </c>
      <c r="BA14" s="46">
        <v>1073886.74</v>
      </c>
      <c r="BB14" s="46">
        <v>745920.76000000013</v>
      </c>
    </row>
    <row r="15" spans="2:54" x14ac:dyDescent="0.25">
      <c r="B15" s="47" t="s">
        <v>757</v>
      </c>
      <c r="C15" s="47" t="s">
        <v>756</v>
      </c>
      <c r="D15" s="46">
        <v>14342767.770000007</v>
      </c>
      <c r="E15" s="46">
        <v>6063361.4500000002</v>
      </c>
      <c r="I15" s="46">
        <v>153575.90000000002</v>
      </c>
      <c r="J15" s="46">
        <v>376533.04</v>
      </c>
      <c r="K15" s="46">
        <v>141198.29999999999</v>
      </c>
      <c r="M15" s="46">
        <v>1280739.29</v>
      </c>
      <c r="P15" s="46">
        <v>228035.59</v>
      </c>
      <c r="S15" s="46">
        <v>703220.99999999988</v>
      </c>
      <c r="T15" s="46">
        <v>63244.92</v>
      </c>
      <c r="U15" s="46">
        <v>16580.920000000002</v>
      </c>
      <c r="Z15" s="46">
        <v>381032.31</v>
      </c>
      <c r="AA15" s="46">
        <v>83892.46</v>
      </c>
      <c r="AD15" s="46">
        <v>660439.87000000011</v>
      </c>
      <c r="AG15" s="46">
        <v>114459.92</v>
      </c>
      <c r="AK15" s="46">
        <v>25129.260000000002</v>
      </c>
      <c r="AL15" s="46">
        <v>252990.49000000002</v>
      </c>
      <c r="AR15" s="46">
        <v>21919.039999999997</v>
      </c>
      <c r="AY15" s="46">
        <v>13774.8</v>
      </c>
      <c r="AZ15" s="46">
        <v>2276331.8799999994</v>
      </c>
      <c r="BA15" s="46">
        <v>833312.91</v>
      </c>
      <c r="BB15" s="46">
        <v>652994.42000000016</v>
      </c>
    </row>
    <row r="16" spans="2:54" x14ac:dyDescent="0.25">
      <c r="B16" s="47" t="s">
        <v>755</v>
      </c>
      <c r="C16" s="47" t="s">
        <v>754</v>
      </c>
      <c r="D16" s="46">
        <v>44384016.080000006</v>
      </c>
      <c r="E16" s="46">
        <v>19705668.019999996</v>
      </c>
      <c r="F16" s="46">
        <v>111430.56</v>
      </c>
      <c r="G16" s="46">
        <v>176113.59</v>
      </c>
      <c r="I16" s="46">
        <v>1369026.98</v>
      </c>
      <c r="J16" s="46">
        <v>198930.97999999998</v>
      </c>
      <c r="K16" s="46">
        <v>808871.3</v>
      </c>
      <c r="L16" s="46">
        <v>409132.99</v>
      </c>
      <c r="M16" s="46">
        <v>4223012.71</v>
      </c>
      <c r="P16" s="46">
        <v>530677.73</v>
      </c>
      <c r="S16" s="46">
        <v>1884237.29</v>
      </c>
      <c r="T16" s="46">
        <v>204057.66999999998</v>
      </c>
      <c r="Z16" s="46">
        <v>868026.01</v>
      </c>
      <c r="AA16" s="46">
        <v>202776.87000000002</v>
      </c>
      <c r="AB16" s="46">
        <v>620650.34</v>
      </c>
      <c r="AD16" s="46">
        <v>1883432.1</v>
      </c>
      <c r="AG16" s="46">
        <v>289083.62</v>
      </c>
      <c r="AK16" s="46">
        <v>69681.680000000008</v>
      </c>
      <c r="AL16" s="46">
        <v>824837.85</v>
      </c>
      <c r="AP16" s="46">
        <v>59217.289999999994</v>
      </c>
      <c r="AR16" s="46">
        <v>61803.15</v>
      </c>
      <c r="AU16" s="46">
        <v>4529.3900000000003</v>
      </c>
      <c r="AY16" s="46">
        <v>65853</v>
      </c>
      <c r="AZ16" s="46">
        <v>6153241.4899999974</v>
      </c>
      <c r="BA16" s="46">
        <v>1875620.91</v>
      </c>
      <c r="BB16" s="46">
        <v>1784102.56</v>
      </c>
    </row>
    <row r="17" spans="2:54" x14ac:dyDescent="0.25">
      <c r="B17" s="47" t="s">
        <v>753</v>
      </c>
      <c r="C17" s="47" t="s">
        <v>752</v>
      </c>
      <c r="D17" s="46">
        <v>224090098.46000013</v>
      </c>
      <c r="E17" s="46">
        <v>131511565.36000004</v>
      </c>
      <c r="H17" s="46">
        <v>2135951.27</v>
      </c>
      <c r="I17" s="46">
        <v>158205.53</v>
      </c>
      <c r="J17" s="46">
        <v>2574076</v>
      </c>
      <c r="M17" s="46">
        <v>25782414.780000001</v>
      </c>
      <c r="O17" s="46">
        <v>209058.58</v>
      </c>
      <c r="P17" s="46">
        <v>2564600</v>
      </c>
      <c r="S17" s="46">
        <v>6696309.1099999985</v>
      </c>
      <c r="T17" s="46">
        <v>472502.25</v>
      </c>
      <c r="U17" s="46">
        <v>71603</v>
      </c>
      <c r="Z17" s="46">
        <v>2779872.35</v>
      </c>
      <c r="AA17" s="46">
        <v>386145.14999999997</v>
      </c>
      <c r="AD17" s="46">
        <v>3889844.8499999996</v>
      </c>
      <c r="AE17" s="46">
        <v>104793.60000000001</v>
      </c>
      <c r="AG17" s="46">
        <v>1763473.0099999998</v>
      </c>
      <c r="AK17" s="46">
        <v>110737.87</v>
      </c>
      <c r="AL17" s="46">
        <v>1424854.05</v>
      </c>
      <c r="AR17" s="46">
        <v>379885.06</v>
      </c>
      <c r="AU17" s="46">
        <v>6261.55</v>
      </c>
      <c r="AX17" s="46">
        <v>1360104.6</v>
      </c>
      <c r="AY17" s="46">
        <v>428557.4</v>
      </c>
      <c r="AZ17" s="46">
        <v>27890967.849999994</v>
      </c>
      <c r="BA17" s="46">
        <v>6174579.5700000003</v>
      </c>
      <c r="BB17" s="46">
        <v>5213735.67</v>
      </c>
    </row>
    <row r="18" spans="2:54" x14ac:dyDescent="0.25">
      <c r="B18" s="47" t="s">
        <v>751</v>
      </c>
      <c r="C18" s="47" t="s">
        <v>750</v>
      </c>
      <c r="D18" s="46">
        <v>12968220.910000004</v>
      </c>
      <c r="E18" s="46">
        <v>5776759.9699999997</v>
      </c>
      <c r="H18" s="46">
        <v>20093.32</v>
      </c>
      <c r="J18" s="46">
        <v>344613.61</v>
      </c>
      <c r="K18" s="46">
        <v>68758.989999999991</v>
      </c>
      <c r="M18" s="46">
        <v>939365.28999999992</v>
      </c>
      <c r="P18" s="46">
        <v>253122.56000000003</v>
      </c>
      <c r="S18" s="46">
        <v>413579.21000000008</v>
      </c>
      <c r="T18" s="46">
        <v>72336.259999999995</v>
      </c>
      <c r="U18" s="46">
        <v>5070</v>
      </c>
      <c r="Z18" s="46">
        <v>108009.68</v>
      </c>
      <c r="AA18" s="46">
        <v>4805.38</v>
      </c>
      <c r="AB18" s="46">
        <v>33317.72</v>
      </c>
      <c r="AD18" s="46">
        <v>447881.66</v>
      </c>
      <c r="AG18" s="46">
        <v>264001.12</v>
      </c>
      <c r="AK18" s="46">
        <v>17402.04</v>
      </c>
      <c r="AL18" s="46">
        <v>333162.92999999988</v>
      </c>
      <c r="AR18" s="46">
        <v>27076.989999999998</v>
      </c>
      <c r="AX18" s="46">
        <v>455131.41</v>
      </c>
      <c r="AY18" s="46">
        <v>75825.610000000015</v>
      </c>
      <c r="AZ18" s="46">
        <v>2241666.09</v>
      </c>
      <c r="BA18" s="46">
        <v>640815.92000000004</v>
      </c>
      <c r="BB18" s="46">
        <v>425425.15</v>
      </c>
    </row>
    <row r="19" spans="2:54" x14ac:dyDescent="0.25">
      <c r="B19" s="47" t="s">
        <v>749</v>
      </c>
      <c r="C19" s="47" t="s">
        <v>748</v>
      </c>
      <c r="D19" s="46">
        <v>216531.76999999996</v>
      </c>
      <c r="E19" s="46">
        <v>125924.92000000001</v>
      </c>
      <c r="AZ19" s="46">
        <v>90606.849999999977</v>
      </c>
    </row>
    <row r="20" spans="2:54" x14ac:dyDescent="0.25">
      <c r="B20" s="47" t="s">
        <v>747</v>
      </c>
      <c r="C20" s="47" t="s">
        <v>746</v>
      </c>
      <c r="D20" s="46">
        <v>6675831.8300000029</v>
      </c>
      <c r="E20" s="46">
        <v>3682198.5799999996</v>
      </c>
      <c r="I20" s="46">
        <v>2929.08</v>
      </c>
      <c r="J20" s="46">
        <v>299060.38</v>
      </c>
      <c r="L20" s="46">
        <v>4575</v>
      </c>
      <c r="M20" s="46">
        <v>313656.32000000001</v>
      </c>
      <c r="P20" s="46">
        <v>67152.09</v>
      </c>
      <c r="S20" s="46">
        <v>6599.44</v>
      </c>
      <c r="Z20" s="46">
        <v>142007.82</v>
      </c>
      <c r="AA20" s="46">
        <v>35721</v>
      </c>
      <c r="AD20" s="46">
        <v>204392.89999999997</v>
      </c>
      <c r="AG20" s="46">
        <v>19006.71</v>
      </c>
      <c r="AL20" s="46">
        <v>102383.69</v>
      </c>
      <c r="AR20" s="46">
        <v>6442.9400000000005</v>
      </c>
      <c r="AZ20" s="46">
        <v>1197018.1199999999</v>
      </c>
      <c r="BA20" s="46">
        <v>326595.12999999995</v>
      </c>
      <c r="BB20" s="46">
        <v>266092.62999999989</v>
      </c>
    </row>
    <row r="21" spans="2:54" x14ac:dyDescent="0.25">
      <c r="B21" s="47" t="s">
        <v>745</v>
      </c>
      <c r="C21" s="47" t="s">
        <v>744</v>
      </c>
      <c r="D21" s="46">
        <v>25283214.27</v>
      </c>
      <c r="E21" s="46">
        <v>12596641.76</v>
      </c>
      <c r="H21" s="46">
        <v>35067.799999999996</v>
      </c>
      <c r="I21" s="46">
        <v>441539.43</v>
      </c>
      <c r="J21" s="46">
        <v>123070.18000000001</v>
      </c>
      <c r="K21" s="46">
        <v>219273.45</v>
      </c>
      <c r="M21" s="46">
        <v>1708943.9099999997</v>
      </c>
      <c r="O21" s="46">
        <v>67073</v>
      </c>
      <c r="P21" s="46">
        <v>281560</v>
      </c>
      <c r="S21" s="46">
        <v>1114211.8799999997</v>
      </c>
      <c r="T21" s="46">
        <v>13835.52</v>
      </c>
      <c r="U21" s="46">
        <v>10708</v>
      </c>
      <c r="Z21" s="46">
        <v>318191.37</v>
      </c>
      <c r="AA21" s="46">
        <v>52782.890000000007</v>
      </c>
      <c r="AB21" s="46">
        <v>159987.59000000003</v>
      </c>
      <c r="AD21" s="46">
        <v>837968.22000000009</v>
      </c>
      <c r="AG21" s="46">
        <v>602796.26</v>
      </c>
      <c r="AK21" s="46">
        <v>36258.369999999995</v>
      </c>
      <c r="AL21" s="46">
        <v>480342.43</v>
      </c>
      <c r="AR21" s="46">
        <v>32211.620000000003</v>
      </c>
      <c r="AX21" s="46">
        <v>209148.56999999998</v>
      </c>
      <c r="AY21" s="46">
        <v>10466.289999999999</v>
      </c>
      <c r="AZ21" s="46">
        <v>3857486.4099999992</v>
      </c>
      <c r="BA21" s="46">
        <v>1111828.22</v>
      </c>
      <c r="BB21" s="46">
        <v>961821.1</v>
      </c>
    </row>
    <row r="22" spans="2:54" x14ac:dyDescent="0.25">
      <c r="B22" s="47" t="s">
        <v>743</v>
      </c>
      <c r="C22" s="47" t="s">
        <v>742</v>
      </c>
      <c r="D22" s="46">
        <v>25719454.600000009</v>
      </c>
      <c r="E22" s="46">
        <v>13151598.560000004</v>
      </c>
      <c r="H22" s="46">
        <v>30677.56</v>
      </c>
      <c r="J22" s="46">
        <v>764441.69000000006</v>
      </c>
      <c r="K22" s="46">
        <v>284907.69</v>
      </c>
      <c r="M22" s="46">
        <v>2738605.7199999997</v>
      </c>
      <c r="O22" s="46">
        <v>544.11</v>
      </c>
      <c r="P22" s="46">
        <v>316577.90999999997</v>
      </c>
      <c r="S22" s="46">
        <v>1204582.4600000004</v>
      </c>
      <c r="T22" s="46">
        <v>428676.05000000005</v>
      </c>
      <c r="U22" s="46">
        <v>19511.400000000001</v>
      </c>
      <c r="Z22" s="46">
        <v>368650.47</v>
      </c>
      <c r="AA22" s="46">
        <v>62032.25</v>
      </c>
      <c r="AB22" s="46">
        <v>153226.34000000003</v>
      </c>
      <c r="AD22" s="46">
        <v>394210.62</v>
      </c>
      <c r="AG22" s="46">
        <v>321903</v>
      </c>
      <c r="AK22" s="46">
        <v>10190.56</v>
      </c>
      <c r="AL22" s="46">
        <v>307894.46000000008</v>
      </c>
      <c r="AP22" s="46">
        <v>44107.5</v>
      </c>
      <c r="AR22" s="46">
        <v>57357.830000000009</v>
      </c>
      <c r="AS22" s="46">
        <v>422.95</v>
      </c>
      <c r="AU22" s="46">
        <v>63981</v>
      </c>
      <c r="AX22" s="46">
        <v>157233.09</v>
      </c>
      <c r="AZ22" s="46">
        <v>3594604.09</v>
      </c>
      <c r="BA22" s="46">
        <v>691802.87000000011</v>
      </c>
      <c r="BB22" s="46">
        <v>551714.41999999993</v>
      </c>
    </row>
    <row r="23" spans="2:54" x14ac:dyDescent="0.25">
      <c r="B23" s="47" t="s">
        <v>741</v>
      </c>
      <c r="C23" s="47" t="s">
        <v>740</v>
      </c>
      <c r="D23" s="46">
        <v>22537349.50999999</v>
      </c>
      <c r="E23" s="46">
        <v>10769705.679999994</v>
      </c>
      <c r="F23" s="46">
        <v>246939.68</v>
      </c>
      <c r="H23" s="46">
        <v>151302.04999999999</v>
      </c>
      <c r="I23" s="46">
        <v>28162.800000000003</v>
      </c>
      <c r="J23" s="46">
        <v>1007406.83</v>
      </c>
      <c r="K23" s="46">
        <v>314253.12</v>
      </c>
      <c r="L23" s="46">
        <v>69718.459999999992</v>
      </c>
      <c r="M23" s="46">
        <v>1974459.5800000003</v>
      </c>
      <c r="P23" s="46">
        <v>287715.41000000003</v>
      </c>
      <c r="S23" s="46">
        <v>1109262.1599999999</v>
      </c>
      <c r="T23" s="46">
        <v>371361.42000000004</v>
      </c>
      <c r="U23" s="46">
        <v>15429.05</v>
      </c>
      <c r="Z23" s="46">
        <v>388208.68999999994</v>
      </c>
      <c r="AA23" s="46">
        <v>74717.039999999994</v>
      </c>
      <c r="AB23" s="46">
        <v>59790.38</v>
      </c>
      <c r="AD23" s="46">
        <v>397300.43</v>
      </c>
      <c r="AG23" s="46">
        <v>243650.59</v>
      </c>
      <c r="AK23" s="46">
        <v>19541.149999999998</v>
      </c>
      <c r="AL23" s="46">
        <v>304695.29000000004</v>
      </c>
      <c r="AR23" s="46">
        <v>75382.950000000012</v>
      </c>
      <c r="AU23" s="46">
        <v>112536.74</v>
      </c>
      <c r="AX23" s="46">
        <v>3470.59</v>
      </c>
      <c r="AY23" s="46">
        <v>20372.34</v>
      </c>
      <c r="AZ23" s="46">
        <v>2948270.9300000006</v>
      </c>
      <c r="BA23" s="46">
        <v>527508.26</v>
      </c>
      <c r="BB23" s="46">
        <v>1016187.8899999999</v>
      </c>
    </row>
    <row r="24" spans="2:54" x14ac:dyDescent="0.25">
      <c r="B24" s="47" t="s">
        <v>739</v>
      </c>
      <c r="C24" s="47" t="s">
        <v>738</v>
      </c>
      <c r="D24" s="46">
        <v>124809487.65000005</v>
      </c>
      <c r="E24" s="46">
        <v>54267920.260000013</v>
      </c>
      <c r="F24" s="46">
        <v>2369303.2899999996</v>
      </c>
      <c r="G24" s="46">
        <v>657193.12</v>
      </c>
      <c r="H24" s="46">
        <v>1194806.9700000002</v>
      </c>
      <c r="I24" s="46">
        <v>223946.44999999998</v>
      </c>
      <c r="J24" s="46">
        <v>3344527.93</v>
      </c>
      <c r="K24" s="46">
        <v>887926.5</v>
      </c>
      <c r="L24" s="46">
        <v>575896.23</v>
      </c>
      <c r="M24" s="46">
        <v>14175797.899999997</v>
      </c>
      <c r="O24" s="46">
        <v>79537</v>
      </c>
      <c r="P24" s="46">
        <v>1542661.66</v>
      </c>
      <c r="S24" s="46">
        <v>5823559.8600000003</v>
      </c>
      <c r="T24" s="46">
        <v>2269469.6700000004</v>
      </c>
      <c r="U24" s="46">
        <v>115285.95</v>
      </c>
      <c r="W24" s="46">
        <v>2171681.5000000005</v>
      </c>
      <c r="X24" s="46">
        <v>20015</v>
      </c>
      <c r="Z24" s="46">
        <v>2393016.6500000004</v>
      </c>
      <c r="AA24" s="46">
        <v>1022517.5399999999</v>
      </c>
      <c r="AB24" s="46">
        <v>1222167.8100000003</v>
      </c>
      <c r="AD24" s="46">
        <v>4387693.2999999989</v>
      </c>
      <c r="AE24" s="46">
        <v>181135.61999999997</v>
      </c>
      <c r="AG24" s="46">
        <v>1675032.79</v>
      </c>
      <c r="AK24" s="46">
        <v>65181.62999999999</v>
      </c>
      <c r="AL24" s="46">
        <v>2353793.0499999998</v>
      </c>
      <c r="AR24" s="46">
        <v>547794.89</v>
      </c>
      <c r="AU24" s="46">
        <v>847960.55999999994</v>
      </c>
      <c r="AY24" s="46">
        <v>17593.97</v>
      </c>
      <c r="AZ24" s="46">
        <v>13684936.339999998</v>
      </c>
      <c r="BA24" s="46">
        <v>3930166.77</v>
      </c>
      <c r="BB24" s="46">
        <v>2760967.4399999995</v>
      </c>
    </row>
    <row r="25" spans="2:54" x14ac:dyDescent="0.25">
      <c r="B25" s="47" t="s">
        <v>737</v>
      </c>
      <c r="C25" s="47" t="s">
        <v>736</v>
      </c>
      <c r="D25" s="46">
        <v>3273142.0299999989</v>
      </c>
      <c r="E25" s="46">
        <v>1296970.2599999998</v>
      </c>
      <c r="J25" s="46">
        <v>4745.92</v>
      </c>
      <c r="L25" s="46">
        <v>113778.07</v>
      </c>
      <c r="M25" s="46">
        <v>351666.22000000003</v>
      </c>
      <c r="P25" s="46">
        <v>21684.89</v>
      </c>
      <c r="S25" s="46">
        <v>61729.29</v>
      </c>
      <c r="Z25" s="46">
        <v>30652.6</v>
      </c>
      <c r="AA25" s="46">
        <v>12292.86</v>
      </c>
      <c r="AD25" s="46">
        <v>30537.760000000002</v>
      </c>
      <c r="AL25" s="46">
        <v>39705.910000000003</v>
      </c>
      <c r="AQ25" s="46">
        <v>21446.91</v>
      </c>
      <c r="AU25" s="46">
        <v>364402.84000000008</v>
      </c>
      <c r="AZ25" s="46">
        <v>750038.31</v>
      </c>
      <c r="BA25" s="46">
        <v>97232.639999999999</v>
      </c>
      <c r="BB25" s="46">
        <v>76257.55</v>
      </c>
    </row>
    <row r="26" spans="2:54" x14ac:dyDescent="0.25">
      <c r="B26" s="47" t="s">
        <v>735</v>
      </c>
      <c r="C26" s="47" t="s">
        <v>734</v>
      </c>
      <c r="D26" s="46">
        <v>62539245.590000048</v>
      </c>
      <c r="E26" s="46">
        <v>24749693.440000005</v>
      </c>
      <c r="F26" s="46">
        <v>1463700.1199999999</v>
      </c>
      <c r="I26" s="46">
        <v>191998.38</v>
      </c>
      <c r="J26" s="46">
        <v>5329290.0199999986</v>
      </c>
      <c r="K26" s="46">
        <v>1429021.13</v>
      </c>
      <c r="L26" s="46">
        <v>79814.62999999999</v>
      </c>
      <c r="M26" s="46">
        <v>8824550.9500000011</v>
      </c>
      <c r="O26" s="46">
        <v>5293.65</v>
      </c>
      <c r="P26" s="46">
        <v>987778.71000000008</v>
      </c>
      <c r="R26" s="46">
        <v>16041.61</v>
      </c>
      <c r="S26" s="46">
        <v>1927567.35</v>
      </c>
      <c r="T26" s="46">
        <v>685478.31</v>
      </c>
      <c r="U26" s="46">
        <v>32526.97</v>
      </c>
      <c r="Z26" s="46">
        <v>1448391.5099999993</v>
      </c>
      <c r="AA26" s="46">
        <v>390654.12</v>
      </c>
      <c r="AD26" s="46">
        <v>1738501.8699999996</v>
      </c>
      <c r="AG26" s="46">
        <v>631322.43000000005</v>
      </c>
      <c r="AL26" s="46">
        <v>144745.97</v>
      </c>
      <c r="AN26" s="46">
        <v>112741.02</v>
      </c>
      <c r="AR26" s="46">
        <v>558216.41</v>
      </c>
      <c r="AU26" s="46">
        <v>492554.31000000006</v>
      </c>
      <c r="AZ26" s="46">
        <v>7727174.1099999957</v>
      </c>
      <c r="BA26" s="46">
        <v>1611796.39</v>
      </c>
      <c r="BB26" s="46">
        <v>1960392.18</v>
      </c>
    </row>
    <row r="27" spans="2:54" x14ac:dyDescent="0.25">
      <c r="B27" s="47" t="s">
        <v>733</v>
      </c>
      <c r="C27" s="47" t="s">
        <v>732</v>
      </c>
      <c r="D27" s="46">
        <v>6285548.0000000019</v>
      </c>
      <c r="E27" s="46">
        <v>2213497.6000000006</v>
      </c>
      <c r="F27" s="46">
        <v>872729.50999999978</v>
      </c>
      <c r="H27" s="46">
        <v>299042.8</v>
      </c>
      <c r="I27" s="46">
        <v>19717.579999999994</v>
      </c>
      <c r="J27" s="46">
        <v>230296.00000000003</v>
      </c>
      <c r="K27" s="46">
        <v>25765.62</v>
      </c>
      <c r="L27" s="46">
        <v>2600</v>
      </c>
      <c r="M27" s="46">
        <v>381578.05</v>
      </c>
      <c r="P27" s="46">
        <v>99610.64</v>
      </c>
      <c r="S27" s="46">
        <v>38225.30000000001</v>
      </c>
      <c r="Z27" s="46">
        <v>144950.87</v>
      </c>
      <c r="AA27" s="46">
        <v>55500.97</v>
      </c>
      <c r="AD27" s="46">
        <v>215074.78999999998</v>
      </c>
      <c r="AG27" s="46">
        <v>196507.89</v>
      </c>
      <c r="AN27" s="46">
        <v>5453.9</v>
      </c>
      <c r="AR27" s="46">
        <v>10717.48</v>
      </c>
      <c r="AY27" s="46">
        <v>3383.78</v>
      </c>
      <c r="AZ27" s="46">
        <v>1095493.8600000001</v>
      </c>
      <c r="BA27" s="46">
        <v>181878.36000000002</v>
      </c>
      <c r="BB27" s="46">
        <v>193523</v>
      </c>
    </row>
    <row r="28" spans="2:54" x14ac:dyDescent="0.25">
      <c r="B28" s="47" t="s">
        <v>731</v>
      </c>
      <c r="C28" s="47" t="s">
        <v>730</v>
      </c>
      <c r="D28" s="46">
        <v>45392473.85999997</v>
      </c>
      <c r="E28" s="46">
        <v>20284688.760000002</v>
      </c>
      <c r="F28" s="46">
        <v>1506047.7699999998</v>
      </c>
      <c r="I28" s="46">
        <v>1679246.4599999997</v>
      </c>
      <c r="J28" s="46">
        <v>673956.4800000001</v>
      </c>
      <c r="K28" s="46">
        <v>124469.68999999999</v>
      </c>
      <c r="L28" s="46">
        <v>23179.600000000002</v>
      </c>
      <c r="M28" s="46">
        <v>5694272.2999999998</v>
      </c>
      <c r="O28" s="46">
        <v>7952</v>
      </c>
      <c r="P28" s="46">
        <v>674225.74999999988</v>
      </c>
      <c r="S28" s="46">
        <v>2351787.8099999991</v>
      </c>
      <c r="T28" s="46">
        <v>362171.05</v>
      </c>
      <c r="U28" s="46">
        <v>38077.090000000004</v>
      </c>
      <c r="Z28" s="46">
        <v>839057.01</v>
      </c>
      <c r="AA28" s="46">
        <v>213796.96</v>
      </c>
      <c r="AD28" s="46">
        <v>874323.1100000001</v>
      </c>
      <c r="AG28" s="46">
        <v>286659.26</v>
      </c>
      <c r="AL28" s="46">
        <v>76349.739999999991</v>
      </c>
      <c r="AN28" s="46">
        <v>20847</v>
      </c>
      <c r="AQ28" s="46">
        <v>2993.54</v>
      </c>
      <c r="AR28" s="46">
        <v>111300.24999999997</v>
      </c>
      <c r="AU28" s="46">
        <v>569.16999999999996</v>
      </c>
      <c r="AZ28" s="46">
        <v>6829704.9699999997</v>
      </c>
      <c r="BA28" s="46">
        <v>993486.38000000012</v>
      </c>
      <c r="BB28" s="46">
        <v>1723311.71</v>
      </c>
    </row>
    <row r="29" spans="2:54" x14ac:dyDescent="0.25">
      <c r="B29" s="47" t="s">
        <v>729</v>
      </c>
      <c r="C29" s="47" t="s">
        <v>728</v>
      </c>
      <c r="D29" s="46">
        <v>12775879.190000003</v>
      </c>
      <c r="E29" s="46">
        <v>6187972.6099999994</v>
      </c>
      <c r="H29" s="46">
        <v>73937.760000000009</v>
      </c>
      <c r="J29" s="46">
        <v>296199.78999999998</v>
      </c>
      <c r="K29" s="46">
        <v>16778.55</v>
      </c>
      <c r="L29" s="46">
        <v>79513.98000000001</v>
      </c>
      <c r="M29" s="46">
        <v>1428214.7900000003</v>
      </c>
      <c r="P29" s="46">
        <v>117384.6</v>
      </c>
      <c r="R29" s="46">
        <v>64134.1</v>
      </c>
      <c r="S29" s="46">
        <v>135378.22</v>
      </c>
      <c r="T29" s="46">
        <v>20116.66</v>
      </c>
      <c r="Z29" s="46">
        <v>155689.01</v>
      </c>
      <c r="AA29" s="46">
        <v>66355.349999999991</v>
      </c>
      <c r="AD29" s="46">
        <v>359952.47</v>
      </c>
      <c r="AG29" s="46">
        <v>126369.21</v>
      </c>
      <c r="AN29" s="46">
        <v>77748.55</v>
      </c>
      <c r="AZ29" s="46">
        <v>2628237.8199999998</v>
      </c>
      <c r="BA29" s="46">
        <v>583689.39000000013</v>
      </c>
      <c r="BB29" s="46">
        <v>358206.32999999996</v>
      </c>
    </row>
    <row r="30" spans="2:54" x14ac:dyDescent="0.25">
      <c r="B30" s="47" t="s">
        <v>727</v>
      </c>
      <c r="C30" s="47" t="s">
        <v>726</v>
      </c>
      <c r="D30" s="46">
        <v>46410041.769999996</v>
      </c>
      <c r="E30" s="46">
        <v>8803634.9100000001</v>
      </c>
      <c r="F30" s="46">
        <v>19468804.760000005</v>
      </c>
      <c r="G30" s="46">
        <v>51322.37</v>
      </c>
      <c r="I30" s="46">
        <v>467228.60999999993</v>
      </c>
      <c r="J30" s="46">
        <v>309327.15999999997</v>
      </c>
      <c r="K30" s="46">
        <v>328403.99</v>
      </c>
      <c r="L30" s="46">
        <v>279487.53999999998</v>
      </c>
      <c r="M30" s="46">
        <v>4859623.1700000009</v>
      </c>
      <c r="O30" s="46">
        <v>12570.39</v>
      </c>
      <c r="P30" s="46">
        <v>619094.13</v>
      </c>
      <c r="S30" s="46">
        <v>503609.63999999996</v>
      </c>
      <c r="T30" s="46">
        <v>99453.03</v>
      </c>
      <c r="Z30" s="46">
        <v>585848.17000000016</v>
      </c>
      <c r="AA30" s="46">
        <v>199532.86999999997</v>
      </c>
      <c r="AB30" s="46">
        <v>43091.02</v>
      </c>
      <c r="AD30" s="46">
        <v>2431261.96</v>
      </c>
      <c r="AG30" s="46">
        <v>167980.87000000002</v>
      </c>
      <c r="AK30" s="46">
        <v>30612.7</v>
      </c>
      <c r="AL30" s="46">
        <v>423307.30000000005</v>
      </c>
      <c r="AN30" s="46">
        <v>51894.48</v>
      </c>
      <c r="AR30" s="46">
        <v>89184.459999999992</v>
      </c>
      <c r="AU30" s="46">
        <v>98775.03</v>
      </c>
      <c r="AX30" s="46">
        <v>413584.87</v>
      </c>
      <c r="AY30" s="46">
        <v>59933.03</v>
      </c>
      <c r="AZ30" s="46">
        <v>4280887.46</v>
      </c>
      <c r="BA30" s="46">
        <v>994706.63</v>
      </c>
      <c r="BB30" s="46">
        <v>736881.22</v>
      </c>
    </row>
    <row r="31" spans="2:54" x14ac:dyDescent="0.25">
      <c r="B31" s="47" t="s">
        <v>723</v>
      </c>
      <c r="C31" s="47" t="s">
        <v>722</v>
      </c>
      <c r="D31" s="46">
        <v>402978367.60999972</v>
      </c>
      <c r="E31" s="46">
        <v>189059102.17000011</v>
      </c>
      <c r="F31" s="46">
        <v>5562481.3399999999</v>
      </c>
      <c r="G31" s="46">
        <v>949182.69</v>
      </c>
      <c r="H31" s="46">
        <v>619064.52</v>
      </c>
      <c r="I31" s="46">
        <v>4701839.4800000004</v>
      </c>
      <c r="J31" s="46">
        <v>12043438.179999998</v>
      </c>
      <c r="K31" s="46">
        <v>3752611.02</v>
      </c>
      <c r="L31" s="46">
        <v>76714.210000000006</v>
      </c>
      <c r="M31" s="46">
        <v>56726528.409999989</v>
      </c>
      <c r="P31" s="46">
        <v>4706487</v>
      </c>
      <c r="S31" s="46">
        <v>12670598.639999997</v>
      </c>
      <c r="T31" s="46">
        <v>2636769.84</v>
      </c>
      <c r="U31" s="46">
        <v>174636</v>
      </c>
      <c r="Z31" s="46">
        <v>7092076.6000000006</v>
      </c>
      <c r="AA31" s="46">
        <v>2044896.05</v>
      </c>
      <c r="AD31" s="46">
        <v>11001685.939999999</v>
      </c>
      <c r="AG31" s="46">
        <v>2136893.9800000004</v>
      </c>
      <c r="AK31" s="46">
        <v>379100.13000000006</v>
      </c>
      <c r="AL31" s="46">
        <v>4757410.0000000009</v>
      </c>
      <c r="AR31" s="46">
        <v>641615.98</v>
      </c>
      <c r="AU31" s="46">
        <v>808841.61999999988</v>
      </c>
      <c r="AY31" s="46">
        <v>1035039.9500000001</v>
      </c>
      <c r="AZ31" s="46">
        <v>57506651.000000022</v>
      </c>
      <c r="BA31" s="46">
        <v>9869446.8099999987</v>
      </c>
      <c r="BB31" s="46">
        <v>12025256.050000003</v>
      </c>
    </row>
    <row r="32" spans="2:54" x14ac:dyDescent="0.25">
      <c r="B32" s="47" t="s">
        <v>721</v>
      </c>
      <c r="C32" s="47" t="s">
        <v>720</v>
      </c>
      <c r="D32" s="46">
        <v>30037885.850000005</v>
      </c>
      <c r="E32" s="46">
        <v>16465482.830000002</v>
      </c>
      <c r="G32" s="46">
        <v>54136.28</v>
      </c>
      <c r="I32" s="46">
        <v>368030.56000000006</v>
      </c>
      <c r="J32" s="46">
        <v>10160.700000000001</v>
      </c>
      <c r="K32" s="46">
        <v>11907.439999999999</v>
      </c>
      <c r="L32" s="46">
        <v>304463.53999999998</v>
      </c>
      <c r="M32" s="46">
        <v>3357357.7999999993</v>
      </c>
      <c r="P32" s="46">
        <v>328886.77</v>
      </c>
      <c r="S32" s="46">
        <v>487987.37000000005</v>
      </c>
      <c r="T32" s="46">
        <v>100747.82</v>
      </c>
      <c r="Z32" s="46">
        <v>168689.68</v>
      </c>
      <c r="AA32" s="46">
        <v>27516.940000000002</v>
      </c>
      <c r="AD32" s="46">
        <v>240261.65999999997</v>
      </c>
      <c r="AG32" s="46">
        <v>195185.02999999997</v>
      </c>
      <c r="AK32" s="46">
        <v>9781.67</v>
      </c>
      <c r="AL32" s="46">
        <v>110009.47</v>
      </c>
      <c r="AR32" s="46">
        <v>55363.369999999995</v>
      </c>
      <c r="AX32" s="46">
        <v>90259.34</v>
      </c>
      <c r="AY32" s="46">
        <v>70347.959999999992</v>
      </c>
      <c r="AZ32" s="46">
        <v>5229960.3499999996</v>
      </c>
      <c r="BA32" s="46">
        <v>713183.31</v>
      </c>
      <c r="BB32" s="46">
        <v>1638165.96</v>
      </c>
    </row>
    <row r="33" spans="2:54" x14ac:dyDescent="0.25">
      <c r="B33" s="47" t="s">
        <v>719</v>
      </c>
      <c r="C33" s="47" t="s">
        <v>718</v>
      </c>
      <c r="D33" s="46">
        <v>27379551.969999999</v>
      </c>
      <c r="E33" s="46">
        <v>14381858.299999999</v>
      </c>
      <c r="F33" s="46">
        <v>334356.99</v>
      </c>
      <c r="G33" s="46">
        <v>12424.72</v>
      </c>
      <c r="I33" s="46">
        <v>86101.84</v>
      </c>
      <c r="J33" s="46">
        <v>52636.56</v>
      </c>
      <c r="K33" s="46">
        <v>21083.73</v>
      </c>
      <c r="L33" s="46">
        <v>161307.72</v>
      </c>
      <c r="M33" s="46">
        <v>3960886.6600000006</v>
      </c>
      <c r="O33" s="46">
        <v>205.87</v>
      </c>
      <c r="P33" s="46">
        <v>335349.93</v>
      </c>
      <c r="S33" s="46">
        <v>508845.14999999997</v>
      </c>
      <c r="U33" s="46">
        <v>18305.46</v>
      </c>
      <c r="Z33" s="46">
        <v>161146</v>
      </c>
      <c r="AA33" s="46">
        <v>30370.149999999998</v>
      </c>
      <c r="AD33" s="46">
        <v>296701.75</v>
      </c>
      <c r="AG33" s="46">
        <v>363290.25</v>
      </c>
      <c r="AL33" s="46">
        <v>73419.680000000008</v>
      </c>
      <c r="AR33" s="46">
        <v>61150.319999999992</v>
      </c>
      <c r="AW33" s="46">
        <v>109849.33000000002</v>
      </c>
      <c r="AX33" s="46">
        <v>74017.440000000002</v>
      </c>
      <c r="AY33" s="46">
        <v>7610.7</v>
      </c>
      <c r="AZ33" s="46">
        <v>4257090.7200000007</v>
      </c>
      <c r="BA33" s="46">
        <v>625084.51</v>
      </c>
      <c r="BB33" s="46">
        <v>1446458.19</v>
      </c>
    </row>
    <row r="34" spans="2:54" x14ac:dyDescent="0.25">
      <c r="B34" s="47" t="s">
        <v>717</v>
      </c>
      <c r="C34" s="47" t="s">
        <v>716</v>
      </c>
      <c r="D34" s="46">
        <v>2752986.5600000015</v>
      </c>
      <c r="E34" s="46">
        <v>1454632.2</v>
      </c>
      <c r="H34" s="46">
        <v>41711.440000000002</v>
      </c>
      <c r="J34" s="46">
        <v>30806.27</v>
      </c>
      <c r="K34" s="46">
        <v>3064.13</v>
      </c>
      <c r="L34" s="46">
        <v>579.26</v>
      </c>
      <c r="M34" s="46">
        <v>212038.01</v>
      </c>
      <c r="Z34" s="46">
        <v>25315.280000000002</v>
      </c>
      <c r="AA34" s="46">
        <v>42082.89</v>
      </c>
      <c r="AD34" s="46">
        <v>30691.91</v>
      </c>
      <c r="AG34" s="46">
        <v>2734.25</v>
      </c>
      <c r="AR34" s="46">
        <v>4751.59</v>
      </c>
      <c r="AY34" s="46">
        <v>467.56</v>
      </c>
      <c r="AZ34" s="46">
        <v>609983.67999999993</v>
      </c>
      <c r="BA34" s="46">
        <v>126114.52</v>
      </c>
      <c r="BB34" s="46">
        <v>168013.57000000004</v>
      </c>
    </row>
    <row r="35" spans="2:54" x14ac:dyDescent="0.25">
      <c r="B35" s="47" t="s">
        <v>715</v>
      </c>
      <c r="C35" s="47" t="s">
        <v>714</v>
      </c>
      <c r="D35" s="46">
        <v>51730273.459999986</v>
      </c>
      <c r="E35" s="46">
        <v>25440579.639999993</v>
      </c>
      <c r="F35" s="46">
        <v>501367.69000000006</v>
      </c>
      <c r="G35" s="46">
        <v>127554.95</v>
      </c>
      <c r="I35" s="46">
        <v>49890.570000000007</v>
      </c>
      <c r="J35" s="46">
        <v>300</v>
      </c>
      <c r="K35" s="46">
        <v>124491.9</v>
      </c>
      <c r="L35" s="46">
        <v>184883.47</v>
      </c>
      <c r="M35" s="46">
        <v>7665523.0999999996</v>
      </c>
      <c r="O35" s="46">
        <v>140260.59999999998</v>
      </c>
      <c r="P35" s="46">
        <v>661136.5</v>
      </c>
      <c r="S35" s="46">
        <v>2100825.3400000003</v>
      </c>
      <c r="T35" s="46">
        <v>354496.83000000007</v>
      </c>
      <c r="Z35" s="46">
        <v>534976.69000000006</v>
      </c>
      <c r="AA35" s="46">
        <v>135517.51</v>
      </c>
      <c r="AD35" s="46">
        <v>821822.20999999985</v>
      </c>
      <c r="AG35" s="46">
        <v>131496.22</v>
      </c>
      <c r="AK35" s="46">
        <v>5765.4699999999993</v>
      </c>
      <c r="AL35" s="46">
        <v>184783.23000000004</v>
      </c>
      <c r="AQ35" s="46">
        <v>36782.230000000003</v>
      </c>
      <c r="AR35" s="46">
        <v>94798.299999999988</v>
      </c>
      <c r="AU35" s="46">
        <v>23616.47</v>
      </c>
      <c r="AY35" s="46">
        <v>505456.33999999997</v>
      </c>
      <c r="AZ35" s="46">
        <v>7689101.6499999994</v>
      </c>
      <c r="BA35" s="46">
        <v>1836255.96</v>
      </c>
      <c r="BB35" s="46">
        <v>2378590.59</v>
      </c>
    </row>
    <row r="36" spans="2:54" x14ac:dyDescent="0.25">
      <c r="B36" s="47" t="s">
        <v>713</v>
      </c>
      <c r="C36" s="47" t="s">
        <v>712</v>
      </c>
      <c r="D36" s="46">
        <v>410135751.44</v>
      </c>
      <c r="E36" s="46">
        <v>186196517.61000001</v>
      </c>
      <c r="F36" s="46">
        <v>3548238.19</v>
      </c>
      <c r="G36" s="46">
        <v>668799.8899999999</v>
      </c>
      <c r="H36" s="46">
        <v>3661994.8900000006</v>
      </c>
      <c r="I36" s="46">
        <v>314867.13</v>
      </c>
      <c r="J36" s="46">
        <v>11934011.069999998</v>
      </c>
      <c r="K36" s="46">
        <v>1514851.9600000002</v>
      </c>
      <c r="L36" s="46">
        <v>316147.88</v>
      </c>
      <c r="M36" s="46">
        <v>53550016.420000009</v>
      </c>
      <c r="O36" s="46">
        <v>496961.61</v>
      </c>
      <c r="P36" s="46">
        <v>4787140</v>
      </c>
      <c r="S36" s="46">
        <v>20730885.780000001</v>
      </c>
      <c r="T36" s="46">
        <v>2002050.83</v>
      </c>
      <c r="U36" s="46">
        <v>199041.9</v>
      </c>
      <c r="W36" s="46">
        <v>7895063.8300000019</v>
      </c>
      <c r="X36" s="46">
        <v>50491</v>
      </c>
      <c r="Z36" s="46">
        <v>6785240.3299999991</v>
      </c>
      <c r="AA36" s="46">
        <v>1336339.8699999999</v>
      </c>
      <c r="AD36" s="46">
        <v>12333712.950000001</v>
      </c>
      <c r="AG36" s="46">
        <v>2775767.6599999997</v>
      </c>
      <c r="AK36" s="46">
        <v>726571.77</v>
      </c>
      <c r="AL36" s="46">
        <v>6267775.6699999999</v>
      </c>
      <c r="AR36" s="46">
        <v>7532521.4900000002</v>
      </c>
      <c r="AU36" s="46">
        <v>593043.23</v>
      </c>
      <c r="AY36" s="46">
        <v>42261.21</v>
      </c>
      <c r="AZ36" s="46">
        <v>44716733.590000011</v>
      </c>
      <c r="BA36" s="46">
        <v>10407300.230000002</v>
      </c>
      <c r="BB36" s="46">
        <v>18751403.449999999</v>
      </c>
    </row>
    <row r="37" spans="2:54" x14ac:dyDescent="0.25">
      <c r="B37" s="47" t="s">
        <v>711</v>
      </c>
      <c r="C37" s="47" t="s">
        <v>710</v>
      </c>
      <c r="D37" s="46">
        <v>115730424.04000005</v>
      </c>
      <c r="E37" s="46">
        <v>68789342.150000006</v>
      </c>
      <c r="F37" s="46">
        <v>1349.13</v>
      </c>
      <c r="I37" s="46">
        <v>100965.98</v>
      </c>
      <c r="J37" s="46">
        <v>494218.26</v>
      </c>
      <c r="M37" s="46">
        <v>13583045.539999999</v>
      </c>
      <c r="O37" s="46">
        <v>196503</v>
      </c>
      <c r="P37" s="46">
        <v>1261712.6300000001</v>
      </c>
      <c r="S37" s="46">
        <v>3809884.8200000003</v>
      </c>
      <c r="T37" s="46">
        <v>394555.75</v>
      </c>
      <c r="U37" s="46">
        <v>23492</v>
      </c>
      <c r="Z37" s="46">
        <v>293422.92</v>
      </c>
      <c r="AA37" s="46">
        <v>167537.56</v>
      </c>
      <c r="AD37" s="46">
        <v>733034.37</v>
      </c>
      <c r="AG37" s="46">
        <v>553347.81000000006</v>
      </c>
      <c r="AL37" s="46">
        <v>461958.22000000003</v>
      </c>
      <c r="AQ37" s="46">
        <v>250788.24000000002</v>
      </c>
      <c r="AR37" s="46">
        <v>229729.4</v>
      </c>
      <c r="AU37" s="46">
        <v>211418.7</v>
      </c>
      <c r="AY37" s="46">
        <v>2529632.1799999997</v>
      </c>
      <c r="AZ37" s="46">
        <v>14159566.560000001</v>
      </c>
      <c r="BA37" s="46">
        <v>3055087.69</v>
      </c>
      <c r="BB37" s="46">
        <v>4429831.129999999</v>
      </c>
    </row>
    <row r="38" spans="2:54" x14ac:dyDescent="0.25">
      <c r="B38" s="47" t="s">
        <v>709</v>
      </c>
      <c r="C38" s="47" t="s">
        <v>708</v>
      </c>
      <c r="D38" s="46">
        <v>205090923.14999995</v>
      </c>
      <c r="E38" s="46">
        <v>92842001.62000002</v>
      </c>
      <c r="F38" s="46">
        <v>13620184.660000002</v>
      </c>
      <c r="G38" s="46">
        <v>115159.12999999999</v>
      </c>
      <c r="H38" s="46">
        <v>4621421.37</v>
      </c>
      <c r="I38" s="46">
        <v>1954075.6600000001</v>
      </c>
      <c r="J38" s="46">
        <v>1839460.4000000001</v>
      </c>
      <c r="K38" s="46">
        <v>863617.23</v>
      </c>
      <c r="L38" s="46">
        <v>694216.8600000001</v>
      </c>
      <c r="M38" s="46">
        <v>24302242.149999991</v>
      </c>
      <c r="O38" s="46">
        <v>361167.84</v>
      </c>
      <c r="P38" s="46">
        <v>2692016.56</v>
      </c>
      <c r="S38" s="46">
        <v>8888725.4100000001</v>
      </c>
      <c r="T38" s="46">
        <v>684027.45000000007</v>
      </c>
      <c r="U38" s="46">
        <v>232967.18</v>
      </c>
      <c r="Z38" s="46">
        <v>1739498.83</v>
      </c>
      <c r="AA38" s="46">
        <v>428381.68</v>
      </c>
      <c r="AD38" s="46">
        <v>2801646.11</v>
      </c>
      <c r="AG38" s="46">
        <v>574803.5</v>
      </c>
      <c r="AK38" s="46">
        <v>133536.05000000002</v>
      </c>
      <c r="AL38" s="46">
        <v>1691185.5</v>
      </c>
      <c r="AR38" s="46">
        <v>361406.69999999995</v>
      </c>
      <c r="AU38" s="46">
        <v>731455.38</v>
      </c>
      <c r="AX38" s="46">
        <v>155865.78</v>
      </c>
      <c r="AY38" s="46">
        <v>204285.13</v>
      </c>
      <c r="AZ38" s="46">
        <v>26437795.869999994</v>
      </c>
      <c r="BA38" s="46">
        <v>3383165.2599999993</v>
      </c>
      <c r="BB38" s="46">
        <v>12736613.840000002</v>
      </c>
    </row>
    <row r="39" spans="2:54" x14ac:dyDescent="0.25">
      <c r="B39" s="47" t="s">
        <v>707</v>
      </c>
      <c r="C39" s="47" t="s">
        <v>706</v>
      </c>
      <c r="D39" s="46">
        <v>61918902.99000001</v>
      </c>
      <c r="E39" s="46">
        <v>32103303.519999996</v>
      </c>
      <c r="F39" s="46">
        <v>1131248.6000000001</v>
      </c>
      <c r="G39" s="46">
        <v>79763.48</v>
      </c>
      <c r="I39" s="46">
        <v>110182.7</v>
      </c>
      <c r="J39" s="46">
        <v>385310.29</v>
      </c>
      <c r="K39" s="46">
        <v>57740.38</v>
      </c>
      <c r="M39" s="46">
        <v>6905905.9100000011</v>
      </c>
      <c r="O39" s="46">
        <v>26991.45</v>
      </c>
      <c r="P39" s="46">
        <v>971095.90999999992</v>
      </c>
      <c r="S39" s="46">
        <v>2275177.15</v>
      </c>
      <c r="T39" s="46">
        <v>643708.90999999992</v>
      </c>
      <c r="Z39" s="46">
        <v>279596.11999999988</v>
      </c>
      <c r="AA39" s="46">
        <v>67667.079999999987</v>
      </c>
      <c r="AD39" s="46">
        <v>566418.74</v>
      </c>
      <c r="AG39" s="46">
        <v>259720.42999999996</v>
      </c>
      <c r="AK39" s="46">
        <v>15231.71</v>
      </c>
      <c r="AL39" s="46">
        <v>211383.03</v>
      </c>
      <c r="AQ39" s="46">
        <v>10765.09</v>
      </c>
      <c r="AR39" s="46">
        <v>112443.06999999998</v>
      </c>
      <c r="AU39" s="46">
        <v>198359.86000000002</v>
      </c>
      <c r="AW39" s="46">
        <v>296151.37000000005</v>
      </c>
      <c r="AX39" s="46">
        <v>775928.16</v>
      </c>
      <c r="AY39" s="46">
        <v>224199.00000000003</v>
      </c>
      <c r="AZ39" s="46">
        <v>10429175.340000004</v>
      </c>
      <c r="BA39" s="46">
        <v>1184806.69</v>
      </c>
      <c r="BB39" s="46">
        <v>2596629</v>
      </c>
    </row>
    <row r="40" spans="2:54" x14ac:dyDescent="0.25">
      <c r="B40" s="47" t="s">
        <v>705</v>
      </c>
      <c r="C40" s="47" t="s">
        <v>704</v>
      </c>
      <c r="D40" s="46">
        <v>8510061.2400000002</v>
      </c>
      <c r="E40" s="46">
        <v>4049569.3500000006</v>
      </c>
      <c r="G40" s="46">
        <v>29597.63</v>
      </c>
      <c r="I40" s="46">
        <v>115271.4</v>
      </c>
      <c r="J40" s="46">
        <v>411880.11000000004</v>
      </c>
      <c r="K40" s="46">
        <v>43580.28</v>
      </c>
      <c r="L40" s="46">
        <v>2700</v>
      </c>
      <c r="M40" s="46">
        <v>546313.52</v>
      </c>
      <c r="S40" s="46">
        <v>290748.79999999999</v>
      </c>
      <c r="T40" s="46">
        <v>162524.07</v>
      </c>
      <c r="U40" s="46">
        <v>5351.54</v>
      </c>
      <c r="Z40" s="46">
        <v>160858</v>
      </c>
      <c r="AA40" s="46">
        <v>58527</v>
      </c>
      <c r="AD40" s="46">
        <v>244085.32</v>
      </c>
      <c r="AG40" s="46">
        <v>132303.4</v>
      </c>
      <c r="AL40" s="46">
        <v>4245.21</v>
      </c>
      <c r="AR40" s="46">
        <v>10655.26</v>
      </c>
      <c r="AU40" s="46">
        <v>143429.57</v>
      </c>
      <c r="AZ40" s="46">
        <v>1448211.1400000004</v>
      </c>
      <c r="BA40" s="46">
        <v>313781.56</v>
      </c>
      <c r="BB40" s="46">
        <v>336428.08</v>
      </c>
    </row>
    <row r="41" spans="2:54" x14ac:dyDescent="0.25">
      <c r="B41" s="47" t="s">
        <v>703</v>
      </c>
      <c r="C41" s="47" t="s">
        <v>702</v>
      </c>
      <c r="D41" s="46">
        <v>5589963.6600000001</v>
      </c>
      <c r="E41" s="46">
        <v>390417.25</v>
      </c>
      <c r="F41" s="46">
        <v>3907403.7</v>
      </c>
      <c r="I41" s="46">
        <v>83745.5</v>
      </c>
      <c r="K41" s="46">
        <v>2314.6299999999997</v>
      </c>
      <c r="M41" s="46">
        <v>513156.55</v>
      </c>
      <c r="O41" s="46">
        <v>758</v>
      </c>
      <c r="P41" s="46">
        <v>8632</v>
      </c>
      <c r="Z41" s="46">
        <v>31151.160000000003</v>
      </c>
      <c r="AA41" s="46">
        <v>10419.549999999999</v>
      </c>
      <c r="AD41" s="46">
        <v>162956.46</v>
      </c>
      <c r="AG41" s="46">
        <v>27959.710000000003</v>
      </c>
      <c r="AZ41" s="46">
        <v>330484.55000000005</v>
      </c>
      <c r="BA41" s="46">
        <v>62483</v>
      </c>
      <c r="BB41" s="46">
        <v>58081.599999999999</v>
      </c>
    </row>
    <row r="42" spans="2:54" x14ac:dyDescent="0.25">
      <c r="B42" s="47" t="s">
        <v>701</v>
      </c>
      <c r="C42" s="47" t="s">
        <v>700</v>
      </c>
      <c r="D42" s="46">
        <v>109491623.16000018</v>
      </c>
      <c r="E42" s="46">
        <v>53103416.789999992</v>
      </c>
      <c r="F42" s="46">
        <v>362768.96</v>
      </c>
      <c r="G42" s="46">
        <v>441558.09</v>
      </c>
      <c r="H42" s="46">
        <v>1471157.94</v>
      </c>
      <c r="I42" s="46">
        <v>307886.12</v>
      </c>
      <c r="J42" s="46">
        <v>2424735.8299999996</v>
      </c>
      <c r="K42" s="46">
        <v>1422427.5899999999</v>
      </c>
      <c r="L42" s="46">
        <v>24300</v>
      </c>
      <c r="M42" s="46">
        <v>14538427.999999998</v>
      </c>
      <c r="O42" s="46">
        <v>275934.22000000003</v>
      </c>
      <c r="P42" s="46">
        <v>1585136.75</v>
      </c>
      <c r="S42" s="46">
        <v>3066804.4400000004</v>
      </c>
      <c r="T42" s="46">
        <v>407956</v>
      </c>
      <c r="U42" s="46">
        <v>71915</v>
      </c>
      <c r="Z42" s="46">
        <v>2536867.3600000003</v>
      </c>
      <c r="AA42" s="46">
        <v>497427.86</v>
      </c>
      <c r="AD42" s="46">
        <v>3645905.9099999997</v>
      </c>
      <c r="AG42" s="46">
        <v>879704.98000000021</v>
      </c>
      <c r="AK42" s="46">
        <v>43985.73000000001</v>
      </c>
      <c r="AL42" s="46">
        <v>563163.09000000008</v>
      </c>
      <c r="AR42" s="46">
        <v>173762.18000000002</v>
      </c>
      <c r="AU42" s="46">
        <v>67058.700000000012</v>
      </c>
      <c r="AX42" s="46">
        <v>33769.08</v>
      </c>
      <c r="AY42" s="46">
        <v>29957.670000000002</v>
      </c>
      <c r="AZ42" s="46">
        <v>14322284.41</v>
      </c>
      <c r="BA42" s="46">
        <v>3954501.5499999993</v>
      </c>
      <c r="BB42" s="46">
        <v>3238808.9100000006</v>
      </c>
    </row>
    <row r="43" spans="2:54" x14ac:dyDescent="0.25">
      <c r="B43" s="47" t="s">
        <v>699</v>
      </c>
      <c r="C43" s="47" t="s">
        <v>698</v>
      </c>
      <c r="D43" s="46">
        <v>11800259.710000003</v>
      </c>
      <c r="E43" s="46">
        <v>6828889.4400000004</v>
      </c>
      <c r="J43" s="46">
        <v>90823.38</v>
      </c>
      <c r="M43" s="46">
        <v>1012361.9</v>
      </c>
      <c r="S43" s="46">
        <v>351587.29</v>
      </c>
      <c r="T43" s="46">
        <v>137684.78</v>
      </c>
      <c r="U43" s="46">
        <v>4121.3900000000003</v>
      </c>
      <c r="Z43" s="46">
        <v>111348.3</v>
      </c>
      <c r="AA43" s="46">
        <v>22730.09</v>
      </c>
      <c r="AD43" s="46">
        <v>156173.53</v>
      </c>
      <c r="AG43" s="46">
        <v>26002.300000000003</v>
      </c>
      <c r="AR43" s="46">
        <v>225.5</v>
      </c>
      <c r="AX43" s="46">
        <v>77512.17</v>
      </c>
      <c r="AZ43" s="46">
        <v>1920263.83</v>
      </c>
      <c r="BA43" s="46">
        <v>495135.84</v>
      </c>
      <c r="BB43" s="46">
        <v>565399.97000000009</v>
      </c>
    </row>
    <row r="44" spans="2:54" x14ac:dyDescent="0.25">
      <c r="B44" s="47" t="s">
        <v>697</v>
      </c>
      <c r="C44" s="47" t="s">
        <v>696</v>
      </c>
      <c r="D44" s="46">
        <v>23475201.039999992</v>
      </c>
      <c r="E44" s="46">
        <v>11659932.090000002</v>
      </c>
      <c r="F44" s="46">
        <v>110594.37</v>
      </c>
      <c r="I44" s="46">
        <v>33551.630000000005</v>
      </c>
      <c r="J44" s="46">
        <v>9872.9399999999987</v>
      </c>
      <c r="K44" s="46">
        <v>85113.44</v>
      </c>
      <c r="L44" s="46">
        <v>20099.760000000002</v>
      </c>
      <c r="M44" s="46">
        <v>3119371.0500000003</v>
      </c>
      <c r="O44" s="46">
        <v>10547.3</v>
      </c>
      <c r="P44" s="46">
        <v>299768.58999999997</v>
      </c>
      <c r="S44" s="46">
        <v>1020649.82</v>
      </c>
      <c r="T44" s="46">
        <v>124764.43</v>
      </c>
      <c r="U44" s="46">
        <v>19825.900000000001</v>
      </c>
      <c r="Z44" s="46">
        <v>326185.45</v>
      </c>
      <c r="AA44" s="46">
        <v>81281.53</v>
      </c>
      <c r="AD44" s="46">
        <v>680639.92999999993</v>
      </c>
      <c r="AG44" s="46">
        <v>40699.75</v>
      </c>
      <c r="AL44" s="46">
        <v>48878.29</v>
      </c>
      <c r="AR44" s="46">
        <v>34890.620000000003</v>
      </c>
      <c r="AU44" s="46">
        <v>600</v>
      </c>
      <c r="AZ44" s="46">
        <v>3733135.8200000003</v>
      </c>
      <c r="BA44" s="46">
        <v>1060290.1099999999</v>
      </c>
      <c r="BB44" s="46">
        <v>954508.22000000009</v>
      </c>
    </row>
    <row r="45" spans="2:54" x14ac:dyDescent="0.25">
      <c r="B45" s="47" t="s">
        <v>695</v>
      </c>
      <c r="C45" s="47" t="s">
        <v>694</v>
      </c>
      <c r="D45" s="46">
        <v>20339774.509999987</v>
      </c>
      <c r="E45" s="46">
        <v>10259208.27</v>
      </c>
      <c r="F45" s="46">
        <v>2157.42</v>
      </c>
      <c r="I45" s="46">
        <v>596349.2699999999</v>
      </c>
      <c r="J45" s="46">
        <v>744418.93</v>
      </c>
      <c r="K45" s="46">
        <v>165270</v>
      </c>
      <c r="L45" s="46">
        <v>107183.45999999999</v>
      </c>
      <c r="M45" s="46">
        <v>2024664.18</v>
      </c>
      <c r="S45" s="46">
        <v>268498.36</v>
      </c>
      <c r="T45" s="46">
        <v>186238.55</v>
      </c>
      <c r="U45" s="46">
        <v>7489.18</v>
      </c>
      <c r="Z45" s="46">
        <v>199911.88</v>
      </c>
      <c r="AD45" s="46">
        <v>184930.13999999996</v>
      </c>
      <c r="AG45" s="46">
        <v>215383.5</v>
      </c>
      <c r="AR45" s="46">
        <v>5157.66</v>
      </c>
      <c r="AU45" s="46">
        <v>27675.739999999998</v>
      </c>
      <c r="AX45" s="46">
        <v>39208.99</v>
      </c>
      <c r="AZ45" s="46">
        <v>3822979.31</v>
      </c>
      <c r="BA45" s="46">
        <v>463028.67000000004</v>
      </c>
      <c r="BB45" s="46">
        <v>1020021</v>
      </c>
    </row>
    <row r="46" spans="2:54" x14ac:dyDescent="0.25">
      <c r="B46" s="47" t="s">
        <v>693</v>
      </c>
      <c r="C46" s="47" t="s">
        <v>692</v>
      </c>
      <c r="D46" s="46">
        <v>46854477.170000039</v>
      </c>
      <c r="E46" s="46">
        <v>20101075.250000007</v>
      </c>
      <c r="F46" s="46">
        <v>759620.51</v>
      </c>
      <c r="G46" s="46">
        <v>39049.120000000003</v>
      </c>
      <c r="H46" s="46">
        <v>364274.33</v>
      </c>
      <c r="I46" s="46">
        <v>913108.78999999992</v>
      </c>
      <c r="J46" s="46">
        <v>176836.88</v>
      </c>
      <c r="K46" s="46">
        <v>63770.95</v>
      </c>
      <c r="L46" s="46">
        <v>104126.55000000002</v>
      </c>
      <c r="M46" s="46">
        <v>5561151.3600000013</v>
      </c>
      <c r="P46" s="46">
        <v>472583.47</v>
      </c>
      <c r="S46" s="46">
        <v>798764.6399999999</v>
      </c>
      <c r="T46" s="46">
        <v>88638.489999999991</v>
      </c>
      <c r="U46" s="46">
        <v>11562.99</v>
      </c>
      <c r="Z46" s="46">
        <v>428200.68000000005</v>
      </c>
      <c r="AA46" s="46">
        <v>116804.01</v>
      </c>
      <c r="AD46" s="46">
        <v>779026.37</v>
      </c>
      <c r="AG46" s="46">
        <v>327945.83</v>
      </c>
      <c r="AK46" s="46">
        <v>27229.03</v>
      </c>
      <c r="AL46" s="46">
        <v>299183.50999999989</v>
      </c>
      <c r="AO46" s="46">
        <v>24144.36</v>
      </c>
      <c r="AR46" s="46">
        <v>67870.84</v>
      </c>
      <c r="AS46" s="46">
        <v>5677.2</v>
      </c>
      <c r="AU46" s="46">
        <v>41602.32</v>
      </c>
      <c r="AX46" s="46">
        <v>354540.35000000003</v>
      </c>
      <c r="AY46" s="46">
        <v>282481.08</v>
      </c>
      <c r="AZ46" s="46">
        <v>6130852.4499999993</v>
      </c>
      <c r="BA46" s="46">
        <v>1274121.3799999999</v>
      </c>
      <c r="BB46" s="46">
        <v>7240234.4300000006</v>
      </c>
    </row>
    <row r="47" spans="2:54" x14ac:dyDescent="0.25">
      <c r="B47" s="47" t="s">
        <v>691</v>
      </c>
      <c r="C47" s="47" t="s">
        <v>690</v>
      </c>
      <c r="D47" s="46">
        <v>84008608.960000023</v>
      </c>
      <c r="E47" s="46">
        <v>38369081.789999999</v>
      </c>
      <c r="F47" s="46">
        <v>1314151.8399999999</v>
      </c>
      <c r="G47" s="46">
        <v>260241.61</v>
      </c>
      <c r="H47" s="46">
        <v>242208.69</v>
      </c>
      <c r="I47" s="46">
        <v>581635.61</v>
      </c>
      <c r="J47" s="46">
        <v>2304405.8600000003</v>
      </c>
      <c r="K47" s="46">
        <v>182118.88</v>
      </c>
      <c r="L47" s="46">
        <v>74066.94</v>
      </c>
      <c r="M47" s="46">
        <v>10627936.259999998</v>
      </c>
      <c r="O47" s="46">
        <v>28470.85</v>
      </c>
      <c r="P47" s="46">
        <v>1121508.6099999999</v>
      </c>
      <c r="S47" s="46">
        <v>3441955.7399999998</v>
      </c>
      <c r="T47" s="46">
        <v>535813.62</v>
      </c>
      <c r="U47" s="46">
        <v>46160.000000000007</v>
      </c>
      <c r="Z47" s="46">
        <v>1525944.01</v>
      </c>
      <c r="AA47" s="46">
        <v>371162.43</v>
      </c>
      <c r="AD47" s="46">
        <v>3154908.37</v>
      </c>
      <c r="AG47" s="46">
        <v>665424.45000000007</v>
      </c>
      <c r="AK47" s="46">
        <v>54011.869999999995</v>
      </c>
      <c r="AL47" s="46">
        <v>495999.32000000007</v>
      </c>
      <c r="AN47" s="46">
        <v>31247.66</v>
      </c>
      <c r="AO47" s="46">
        <v>133906.57999999999</v>
      </c>
      <c r="AR47" s="46">
        <v>145583.14000000001</v>
      </c>
      <c r="AU47" s="46">
        <v>187559.36999999997</v>
      </c>
      <c r="AY47" s="46">
        <v>191850.44999999998</v>
      </c>
      <c r="AZ47" s="46">
        <v>11875850.550000001</v>
      </c>
      <c r="BA47" s="46">
        <v>3413462.4</v>
      </c>
      <c r="BB47" s="46">
        <v>2631942.06</v>
      </c>
    </row>
    <row r="48" spans="2:54" x14ac:dyDescent="0.25">
      <c r="B48" s="47" t="s">
        <v>689</v>
      </c>
      <c r="C48" s="47" t="s">
        <v>688</v>
      </c>
      <c r="D48" s="46">
        <v>4254972.5299999993</v>
      </c>
      <c r="E48" s="46">
        <v>1659203.7500000005</v>
      </c>
      <c r="I48" s="46">
        <v>10268.41</v>
      </c>
      <c r="J48" s="46">
        <v>360193.86000000004</v>
      </c>
      <c r="K48" s="46">
        <v>92663.84</v>
      </c>
      <c r="L48" s="46">
        <v>43278.7</v>
      </c>
      <c r="M48" s="46">
        <v>189424.73</v>
      </c>
      <c r="T48" s="46">
        <v>10228.550000000001</v>
      </c>
      <c r="Z48" s="46">
        <v>134041.66999999998</v>
      </c>
      <c r="AA48" s="46">
        <v>37734.089999999997</v>
      </c>
      <c r="AB48" s="46">
        <v>49502.729999999989</v>
      </c>
      <c r="AD48" s="46">
        <v>126603.63</v>
      </c>
      <c r="AG48" s="46">
        <v>20717.96</v>
      </c>
      <c r="AK48" s="46">
        <v>6983.9100000000008</v>
      </c>
      <c r="AL48" s="46">
        <v>76616.23000000001</v>
      </c>
      <c r="AR48" s="46">
        <v>3355.25</v>
      </c>
      <c r="AW48" s="46">
        <v>24557.720000000005</v>
      </c>
      <c r="AX48" s="46">
        <v>95261.38</v>
      </c>
      <c r="AY48" s="46">
        <v>142.80000000000001</v>
      </c>
      <c r="AZ48" s="46">
        <v>917514.0399999998</v>
      </c>
      <c r="BA48" s="46">
        <v>137125.03000000003</v>
      </c>
      <c r="BB48" s="46">
        <v>259554.25</v>
      </c>
    </row>
    <row r="49" spans="2:54" x14ac:dyDescent="0.25">
      <c r="B49" s="47" t="s">
        <v>687</v>
      </c>
      <c r="C49" s="47" t="s">
        <v>686</v>
      </c>
      <c r="D49" s="46">
        <v>13769862.580000011</v>
      </c>
      <c r="E49" s="46">
        <v>5888671.7000000002</v>
      </c>
      <c r="H49" s="46">
        <v>269838.99</v>
      </c>
      <c r="I49" s="46">
        <v>470115.28</v>
      </c>
      <c r="J49" s="46">
        <v>218013.91</v>
      </c>
      <c r="K49" s="46">
        <v>240485.64</v>
      </c>
      <c r="L49" s="46">
        <v>143376.03</v>
      </c>
      <c r="M49" s="46">
        <v>913726.32000000018</v>
      </c>
      <c r="P49" s="46">
        <v>169840.34</v>
      </c>
      <c r="S49" s="46">
        <v>181022.79000000004</v>
      </c>
      <c r="T49" s="46">
        <v>70202.8</v>
      </c>
      <c r="Z49" s="46">
        <v>517715.54000000004</v>
      </c>
      <c r="AA49" s="46">
        <v>86024.6</v>
      </c>
      <c r="AB49" s="46">
        <v>132749.93000000002</v>
      </c>
      <c r="AD49" s="46">
        <v>672654.6</v>
      </c>
      <c r="AG49" s="46">
        <v>125838.88</v>
      </c>
      <c r="AK49" s="46">
        <v>47976.670000000006</v>
      </c>
      <c r="AL49" s="46">
        <v>513414.77999999997</v>
      </c>
      <c r="AR49" s="46">
        <v>22345.01</v>
      </c>
      <c r="AZ49" s="46">
        <v>2117325.5099999993</v>
      </c>
      <c r="BA49" s="46">
        <v>757282.39999999991</v>
      </c>
      <c r="BB49" s="46">
        <v>211240.86000000002</v>
      </c>
    </row>
    <row r="50" spans="2:54" x14ac:dyDescent="0.25">
      <c r="B50" s="47" t="s">
        <v>685</v>
      </c>
      <c r="C50" s="47" t="s">
        <v>684</v>
      </c>
      <c r="D50" s="46">
        <v>934511.37999999989</v>
      </c>
      <c r="E50" s="46">
        <v>253860.08000000002</v>
      </c>
      <c r="I50" s="46">
        <v>106683.09</v>
      </c>
      <c r="J50" s="46">
        <v>7469.61</v>
      </c>
      <c r="L50" s="46">
        <v>34944</v>
      </c>
      <c r="M50" s="46">
        <v>19768.45</v>
      </c>
      <c r="P50" s="46">
        <v>9239.5499999999993</v>
      </c>
      <c r="Z50" s="46">
        <v>21459.79</v>
      </c>
      <c r="AA50" s="46">
        <v>30199.079999999998</v>
      </c>
      <c r="AD50" s="46">
        <v>15521.21</v>
      </c>
      <c r="AG50" s="46">
        <v>21311.22</v>
      </c>
      <c r="AL50" s="46">
        <v>9277.3700000000008</v>
      </c>
      <c r="AR50" s="46">
        <v>565.21</v>
      </c>
      <c r="AU50" s="46">
        <v>1500</v>
      </c>
      <c r="AZ50" s="46">
        <v>304582.12</v>
      </c>
      <c r="BA50" s="46">
        <v>28135.54</v>
      </c>
      <c r="BB50" s="46">
        <v>69995.060000000012</v>
      </c>
    </row>
    <row r="51" spans="2:54" x14ac:dyDescent="0.25">
      <c r="B51" s="47" t="s">
        <v>683</v>
      </c>
      <c r="C51" s="47" t="s">
        <v>682</v>
      </c>
      <c r="D51" s="46">
        <v>101653318.65000001</v>
      </c>
      <c r="E51" s="46">
        <v>50030595.689999998</v>
      </c>
      <c r="F51" s="46">
        <v>1321044.2700000003</v>
      </c>
      <c r="H51" s="46">
        <v>475261.95</v>
      </c>
      <c r="I51" s="46">
        <v>184033.96</v>
      </c>
      <c r="J51" s="46">
        <v>4786690.959999999</v>
      </c>
      <c r="K51" s="46">
        <v>560274.82000000007</v>
      </c>
      <c r="L51" s="46">
        <v>1562065.2599999998</v>
      </c>
      <c r="M51" s="46">
        <v>9405099.9399999995</v>
      </c>
      <c r="O51" s="46">
        <v>149363.62</v>
      </c>
      <c r="P51" s="46">
        <v>1591452.03</v>
      </c>
      <c r="S51" s="46">
        <v>3230688.58</v>
      </c>
      <c r="T51" s="46">
        <v>1192942.94</v>
      </c>
      <c r="U51" s="46">
        <v>66631</v>
      </c>
      <c r="Z51" s="46">
        <v>1417344.1900000002</v>
      </c>
      <c r="AA51" s="46">
        <v>199924.78999999998</v>
      </c>
      <c r="AB51" s="46">
        <v>683217.12</v>
      </c>
      <c r="AD51" s="46">
        <v>3634869.0300000003</v>
      </c>
      <c r="AE51" s="46">
        <v>139560.26</v>
      </c>
      <c r="AF51" s="46">
        <v>33587.839999999997</v>
      </c>
      <c r="AG51" s="46">
        <v>529432.98</v>
      </c>
      <c r="AK51" s="46">
        <v>127082.61</v>
      </c>
      <c r="AL51" s="46">
        <v>1693722.2000000002</v>
      </c>
      <c r="AR51" s="46">
        <v>158621.82</v>
      </c>
      <c r="AU51" s="46">
        <v>265192.31</v>
      </c>
      <c r="AX51" s="46">
        <v>425613.39999999997</v>
      </c>
      <c r="AY51" s="46">
        <v>65176.399999999994</v>
      </c>
      <c r="AZ51" s="46">
        <v>12232939.729999999</v>
      </c>
      <c r="BA51" s="46">
        <v>3106723.17</v>
      </c>
      <c r="BB51" s="46">
        <v>2384165.7799999998</v>
      </c>
    </row>
    <row r="52" spans="2:54" x14ac:dyDescent="0.25">
      <c r="B52" s="47" t="s">
        <v>681</v>
      </c>
      <c r="C52" s="47" t="s">
        <v>680</v>
      </c>
      <c r="D52" s="46">
        <v>3016444.7400000012</v>
      </c>
      <c r="E52" s="46">
        <v>1564229.6700000002</v>
      </c>
      <c r="I52" s="46">
        <v>1200</v>
      </c>
      <c r="J52" s="46">
        <v>18812.47</v>
      </c>
      <c r="M52" s="46">
        <v>118456.40999999999</v>
      </c>
      <c r="P52" s="46">
        <v>25581</v>
      </c>
      <c r="S52" s="46">
        <v>75764.31</v>
      </c>
      <c r="U52" s="46">
        <v>101.56</v>
      </c>
      <c r="Z52" s="46">
        <v>50653</v>
      </c>
      <c r="AA52" s="46">
        <v>14097</v>
      </c>
      <c r="AD52" s="46">
        <v>43213.520000000004</v>
      </c>
      <c r="AG52" s="46">
        <v>1200</v>
      </c>
      <c r="AP52" s="46">
        <v>3000</v>
      </c>
      <c r="AU52" s="46">
        <v>24819.870000000003</v>
      </c>
      <c r="AZ52" s="46">
        <v>796176.41</v>
      </c>
      <c r="BA52" s="46">
        <v>131608.5</v>
      </c>
      <c r="BB52" s="46">
        <v>147531.02000000002</v>
      </c>
    </row>
    <row r="53" spans="2:54" x14ac:dyDescent="0.25">
      <c r="B53" s="47" t="s">
        <v>679</v>
      </c>
      <c r="C53" s="47" t="s">
        <v>678</v>
      </c>
      <c r="D53" s="46">
        <v>6085350.3800000008</v>
      </c>
      <c r="E53" s="46">
        <v>2707980.76</v>
      </c>
      <c r="H53" s="46">
        <v>52003</v>
      </c>
      <c r="I53" s="46">
        <v>171692.41999999998</v>
      </c>
      <c r="J53" s="46">
        <v>145203.78</v>
      </c>
      <c r="L53" s="46">
        <v>127413.23000000001</v>
      </c>
      <c r="M53" s="46">
        <v>447656.81</v>
      </c>
      <c r="S53" s="46">
        <v>243401.80999999997</v>
      </c>
      <c r="T53" s="46">
        <v>8634.2900000000009</v>
      </c>
      <c r="Z53" s="46">
        <v>73642</v>
      </c>
      <c r="AA53" s="46">
        <v>30074</v>
      </c>
      <c r="AD53" s="46">
        <v>117332.68</v>
      </c>
      <c r="AG53" s="46">
        <v>43158.89</v>
      </c>
      <c r="AL53" s="46">
        <v>24507.85</v>
      </c>
      <c r="AR53" s="46">
        <v>7758.69</v>
      </c>
      <c r="AS53" s="46">
        <v>56452.54</v>
      </c>
      <c r="AU53" s="46">
        <v>35052.950000000004</v>
      </c>
      <c r="AZ53" s="46">
        <v>1351368.2200000002</v>
      </c>
      <c r="BA53" s="46">
        <v>169219.71</v>
      </c>
      <c r="BB53" s="46">
        <v>272796.74999999994</v>
      </c>
    </row>
    <row r="54" spans="2:54" x14ac:dyDescent="0.25">
      <c r="B54" s="47" t="s">
        <v>677</v>
      </c>
      <c r="C54" s="47" t="s">
        <v>676</v>
      </c>
      <c r="D54" s="46">
        <v>1699472.4899999995</v>
      </c>
      <c r="E54" s="46">
        <v>403822.25000000006</v>
      </c>
      <c r="J54" s="46">
        <v>168711.62999999998</v>
      </c>
      <c r="K54" s="46">
        <v>6520.6399999999994</v>
      </c>
      <c r="L54" s="46">
        <v>130162.15000000002</v>
      </c>
      <c r="M54" s="46">
        <v>43804.67</v>
      </c>
      <c r="P54" s="46">
        <v>10329.08</v>
      </c>
      <c r="Z54" s="46">
        <v>165224.76</v>
      </c>
      <c r="AA54" s="46">
        <v>18743.560000000001</v>
      </c>
      <c r="AD54" s="46">
        <v>40524.869999999995</v>
      </c>
      <c r="AG54" s="46">
        <v>37121.79</v>
      </c>
      <c r="AM54" s="46">
        <v>8424.01</v>
      </c>
      <c r="AN54" s="46">
        <v>12223.09</v>
      </c>
      <c r="AR54" s="46">
        <v>850</v>
      </c>
      <c r="AU54" s="46">
        <v>7528.7199999999993</v>
      </c>
      <c r="AZ54" s="46">
        <v>391120.43000000005</v>
      </c>
      <c r="BA54" s="46">
        <v>87760.83</v>
      </c>
      <c r="BB54" s="46">
        <v>166600.00999999998</v>
      </c>
    </row>
    <row r="55" spans="2:54" x14ac:dyDescent="0.25">
      <c r="B55" s="47" t="s">
        <v>675</v>
      </c>
      <c r="C55" s="47" t="s">
        <v>674</v>
      </c>
      <c r="D55" s="46">
        <v>4990127.47</v>
      </c>
      <c r="E55" s="46">
        <v>1741491.0500000003</v>
      </c>
      <c r="F55" s="46">
        <v>220053.19</v>
      </c>
      <c r="G55" s="46">
        <v>224829.90000000002</v>
      </c>
      <c r="K55" s="46">
        <v>84903.66</v>
      </c>
      <c r="M55" s="46">
        <v>331227.56000000006</v>
      </c>
      <c r="P55" s="46">
        <v>74366.73</v>
      </c>
      <c r="S55" s="46">
        <v>78592.37</v>
      </c>
      <c r="Z55" s="46">
        <v>163166.55000000002</v>
      </c>
      <c r="AA55" s="46">
        <v>12552.76</v>
      </c>
      <c r="AD55" s="46">
        <v>206769.94000000003</v>
      </c>
      <c r="AP55" s="46">
        <v>10460.799999999999</v>
      </c>
      <c r="AZ55" s="46">
        <v>1271535.1100000001</v>
      </c>
      <c r="BA55" s="46">
        <v>284248.18</v>
      </c>
      <c r="BB55" s="46">
        <v>285929.67</v>
      </c>
    </row>
    <row r="56" spans="2:54" x14ac:dyDescent="0.25">
      <c r="B56" s="47" t="s">
        <v>673</v>
      </c>
      <c r="C56" s="47" t="s">
        <v>672</v>
      </c>
      <c r="D56" s="46">
        <v>1612852.080000001</v>
      </c>
      <c r="E56" s="46">
        <v>507267.42999999993</v>
      </c>
      <c r="I56" s="46">
        <v>15028.17</v>
      </c>
      <c r="J56" s="46">
        <v>151592.41999999998</v>
      </c>
      <c r="L56" s="46">
        <v>19071.53</v>
      </c>
      <c r="M56" s="46">
        <v>70907.16</v>
      </c>
      <c r="P56" s="46">
        <v>11407.18</v>
      </c>
      <c r="Z56" s="46">
        <v>53380.090000000004</v>
      </c>
      <c r="AA56" s="46">
        <v>28365.799999999996</v>
      </c>
      <c r="AD56" s="46">
        <v>36510.76</v>
      </c>
      <c r="AG56" s="46">
        <v>25034.38</v>
      </c>
      <c r="AR56" s="46">
        <v>1025.8900000000001</v>
      </c>
      <c r="AU56" s="46">
        <v>1757.75</v>
      </c>
      <c r="AZ56" s="46">
        <v>314391.29999999993</v>
      </c>
      <c r="BA56" s="46">
        <v>93237.01999999999</v>
      </c>
      <c r="BB56" s="46">
        <v>283875.20000000001</v>
      </c>
    </row>
    <row r="57" spans="2:54" x14ac:dyDescent="0.25">
      <c r="B57" s="47" t="s">
        <v>671</v>
      </c>
      <c r="C57" s="47" t="s">
        <v>670</v>
      </c>
      <c r="D57" s="46">
        <v>6020488.6500000032</v>
      </c>
      <c r="E57" s="46">
        <v>2978680.82</v>
      </c>
      <c r="J57" s="46">
        <v>163066.38</v>
      </c>
      <c r="K57" s="46">
        <v>34120.6</v>
      </c>
      <c r="L57" s="46">
        <v>95017.74</v>
      </c>
      <c r="M57" s="46">
        <v>504789.57</v>
      </c>
      <c r="P57" s="46">
        <v>60806</v>
      </c>
      <c r="R57" s="46">
        <v>16166</v>
      </c>
      <c r="Z57" s="46">
        <v>125103.32</v>
      </c>
      <c r="AA57" s="46">
        <v>118059.36999999997</v>
      </c>
      <c r="AD57" s="46">
        <v>273586.25</v>
      </c>
      <c r="AG57" s="46">
        <v>24194.799999999999</v>
      </c>
      <c r="AK57" s="46">
        <v>2898.6000000000004</v>
      </c>
      <c r="AN57" s="46">
        <v>63549.61</v>
      </c>
      <c r="AP57" s="46">
        <v>21673.27</v>
      </c>
      <c r="AZ57" s="46">
        <v>1266174.94</v>
      </c>
      <c r="BA57" s="46">
        <v>272601.38000000006</v>
      </c>
    </row>
    <row r="58" spans="2:54" x14ac:dyDescent="0.25">
      <c r="B58" s="47" t="s">
        <v>669</v>
      </c>
      <c r="C58" s="47" t="s">
        <v>668</v>
      </c>
      <c r="D58" s="46">
        <v>7040462.8599999994</v>
      </c>
      <c r="E58" s="46">
        <v>2850836.7</v>
      </c>
      <c r="F58" s="46">
        <v>334203.20999999996</v>
      </c>
      <c r="I58" s="46">
        <v>5724.3700000000008</v>
      </c>
      <c r="K58" s="46">
        <v>16129.75</v>
      </c>
      <c r="M58" s="46">
        <v>586749.06999999995</v>
      </c>
      <c r="P58" s="46">
        <v>107020.1</v>
      </c>
      <c r="S58" s="46">
        <v>134089.28999999998</v>
      </c>
      <c r="Z58" s="46">
        <v>232241.18000000002</v>
      </c>
      <c r="AA58" s="46">
        <v>82663.709999999992</v>
      </c>
      <c r="AD58" s="46">
        <v>257198.34</v>
      </c>
      <c r="AG58" s="46">
        <v>198258.74000000002</v>
      </c>
      <c r="AP58" s="46">
        <v>250</v>
      </c>
      <c r="AR58" s="46">
        <v>9627.5</v>
      </c>
      <c r="AY58" s="46">
        <v>16275.09</v>
      </c>
      <c r="AZ58" s="46">
        <v>1462456.9700000002</v>
      </c>
      <c r="BA58" s="46">
        <v>395440.45999999996</v>
      </c>
      <c r="BB58" s="46">
        <v>351298.38</v>
      </c>
    </row>
    <row r="59" spans="2:54" x14ac:dyDescent="0.25">
      <c r="B59" s="47" t="s">
        <v>667</v>
      </c>
      <c r="C59" s="47" t="s">
        <v>666</v>
      </c>
      <c r="D59" s="46">
        <v>319889163.50000006</v>
      </c>
      <c r="E59" s="46">
        <v>160238816.88000011</v>
      </c>
      <c r="F59" s="46">
        <v>1762146.8299999998</v>
      </c>
      <c r="G59" s="46">
        <v>39999.99</v>
      </c>
      <c r="H59" s="46">
        <v>662775.37</v>
      </c>
      <c r="I59" s="46">
        <v>1365650.66</v>
      </c>
      <c r="J59" s="46">
        <v>10832338.1</v>
      </c>
      <c r="K59" s="46">
        <v>3349880.5300000007</v>
      </c>
      <c r="L59" s="46">
        <v>671071.96</v>
      </c>
      <c r="M59" s="46">
        <v>29917004.149999991</v>
      </c>
      <c r="O59" s="46">
        <v>600030.41</v>
      </c>
      <c r="P59" s="46">
        <v>3183650.16</v>
      </c>
      <c r="S59" s="46">
        <v>9163539.0800000001</v>
      </c>
      <c r="T59" s="46">
        <v>1806611.3999999997</v>
      </c>
      <c r="U59" s="46">
        <v>167812.61</v>
      </c>
      <c r="Z59" s="46">
        <v>6675088.1700000009</v>
      </c>
      <c r="AA59" s="46">
        <v>1806940.65</v>
      </c>
      <c r="AB59" s="46">
        <v>1543767.6700000004</v>
      </c>
      <c r="AD59" s="46">
        <v>13981804.139999999</v>
      </c>
      <c r="AG59" s="46">
        <v>1848387.5099999998</v>
      </c>
      <c r="AK59" s="46">
        <v>744314.52</v>
      </c>
      <c r="AL59" s="46">
        <v>9362773.379999999</v>
      </c>
      <c r="AQ59" s="46">
        <v>39936.520000000004</v>
      </c>
      <c r="AR59" s="46">
        <v>487039.62000000005</v>
      </c>
      <c r="AT59" s="46">
        <v>475927.20999999996</v>
      </c>
      <c r="AU59" s="46">
        <v>538817.0199999999</v>
      </c>
      <c r="AY59" s="46">
        <v>476561.38000000006</v>
      </c>
      <c r="AZ59" s="46">
        <v>35994516.609999999</v>
      </c>
      <c r="BA59" s="46">
        <v>11375405.459999997</v>
      </c>
      <c r="BB59" s="46">
        <v>10776555.509999996</v>
      </c>
    </row>
    <row r="60" spans="2:54" x14ac:dyDescent="0.25">
      <c r="B60" s="47" t="s">
        <v>665</v>
      </c>
      <c r="C60" s="47" t="s">
        <v>664</v>
      </c>
      <c r="D60" s="46">
        <v>36625923.510000005</v>
      </c>
      <c r="E60" s="46">
        <v>16359911.670000002</v>
      </c>
      <c r="F60" s="46">
        <v>204532.39</v>
      </c>
      <c r="G60" s="46">
        <v>11061.42</v>
      </c>
      <c r="J60" s="46">
        <v>2044718.25</v>
      </c>
      <c r="K60" s="46">
        <v>584936.19999999984</v>
      </c>
      <c r="L60" s="46">
        <v>35833.520000000004</v>
      </c>
      <c r="M60" s="46">
        <v>3378728.6200000006</v>
      </c>
      <c r="P60" s="46">
        <v>434165.99999999994</v>
      </c>
      <c r="S60" s="46">
        <v>1030367.1299999998</v>
      </c>
      <c r="T60" s="46">
        <v>82918.720000000001</v>
      </c>
      <c r="U60" s="46">
        <v>27720.07</v>
      </c>
      <c r="Z60" s="46">
        <v>877247.17</v>
      </c>
      <c r="AA60" s="46">
        <v>178971.78</v>
      </c>
      <c r="AB60" s="46">
        <v>500568.70000000013</v>
      </c>
      <c r="AD60" s="46">
        <v>1208268.9099999999</v>
      </c>
      <c r="AG60" s="46">
        <v>254556.63</v>
      </c>
      <c r="AK60" s="46">
        <v>121843.57</v>
      </c>
      <c r="AL60" s="46">
        <v>1101232.04</v>
      </c>
      <c r="AR60" s="46">
        <v>52906.360000000008</v>
      </c>
      <c r="AU60" s="46">
        <v>22920.52</v>
      </c>
      <c r="AY60" s="46">
        <v>9557.27</v>
      </c>
      <c r="AZ60" s="46">
        <v>4766137.5700000012</v>
      </c>
      <c r="BA60" s="46">
        <v>1437659.22</v>
      </c>
      <c r="BB60" s="46">
        <v>1899159.78</v>
      </c>
    </row>
    <row r="61" spans="2:54" x14ac:dyDescent="0.25">
      <c r="B61" s="47" t="s">
        <v>663</v>
      </c>
      <c r="C61" s="47" t="s">
        <v>662</v>
      </c>
      <c r="D61" s="46">
        <v>503028.38999999996</v>
      </c>
      <c r="E61" s="46">
        <v>248243.65999999997</v>
      </c>
      <c r="M61" s="46">
        <v>2716.45</v>
      </c>
      <c r="AA61" s="46">
        <v>16838.79</v>
      </c>
      <c r="AZ61" s="46">
        <v>122306.49999999999</v>
      </c>
      <c r="BB61" s="46">
        <v>112922.99</v>
      </c>
    </row>
    <row r="62" spans="2:54" x14ac:dyDescent="0.25">
      <c r="B62" s="47" t="s">
        <v>661</v>
      </c>
      <c r="C62" s="47" t="s">
        <v>660</v>
      </c>
      <c r="D62" s="46">
        <v>2820530.6599999997</v>
      </c>
      <c r="E62" s="46">
        <v>1527458.7699999998</v>
      </c>
      <c r="I62" s="46">
        <v>30290.94</v>
      </c>
      <c r="J62" s="46">
        <v>9869.5299999999988</v>
      </c>
      <c r="M62" s="46">
        <v>116658.88</v>
      </c>
      <c r="S62" s="46">
        <v>108907.25</v>
      </c>
      <c r="T62" s="46">
        <v>22083.34</v>
      </c>
      <c r="AA62" s="46">
        <v>17312.129999999997</v>
      </c>
      <c r="AD62" s="46">
        <v>41867.54</v>
      </c>
      <c r="AY62" s="46">
        <v>36513.64</v>
      </c>
      <c r="AZ62" s="46">
        <v>741932.98</v>
      </c>
      <c r="BA62" s="46">
        <v>74529.100000000006</v>
      </c>
      <c r="BB62" s="46">
        <v>93106.559999999998</v>
      </c>
    </row>
    <row r="63" spans="2:54" x14ac:dyDescent="0.25">
      <c r="B63" s="47" t="s">
        <v>659</v>
      </c>
      <c r="C63" s="47" t="s">
        <v>658</v>
      </c>
      <c r="D63" s="46">
        <v>6658369.6299999999</v>
      </c>
      <c r="E63" s="46">
        <v>2824644.9799999995</v>
      </c>
      <c r="I63" s="46">
        <v>98317.510000000009</v>
      </c>
      <c r="J63" s="46">
        <v>115949.52</v>
      </c>
      <c r="K63" s="46">
        <v>34508.04</v>
      </c>
      <c r="M63" s="46">
        <v>542703.41999999993</v>
      </c>
      <c r="P63" s="46">
        <v>80243.199999999997</v>
      </c>
      <c r="S63" s="46">
        <v>354051.64999999997</v>
      </c>
      <c r="T63" s="46">
        <v>101774.38</v>
      </c>
      <c r="U63" s="46">
        <v>6136</v>
      </c>
      <c r="Z63" s="46">
        <v>93907.42</v>
      </c>
      <c r="AA63" s="46">
        <v>62750.840000000004</v>
      </c>
      <c r="AD63" s="46">
        <v>228878.68</v>
      </c>
      <c r="AG63" s="46">
        <v>85901.090000000011</v>
      </c>
      <c r="AL63" s="46">
        <v>5800.7199999999993</v>
      </c>
      <c r="AR63" s="46">
        <v>10765.14</v>
      </c>
      <c r="AS63" s="46">
        <v>600</v>
      </c>
      <c r="AZ63" s="46">
        <v>1359744.3</v>
      </c>
      <c r="BA63" s="46">
        <v>236676.58999999997</v>
      </c>
      <c r="BB63" s="46">
        <v>415016.14999999991</v>
      </c>
    </row>
    <row r="64" spans="2:54" x14ac:dyDescent="0.25">
      <c r="B64" s="47" t="s">
        <v>657</v>
      </c>
      <c r="C64" s="47" t="s">
        <v>656</v>
      </c>
      <c r="D64" s="46">
        <v>49630278.29999999</v>
      </c>
      <c r="E64" s="46">
        <v>19723824.25</v>
      </c>
      <c r="H64" s="46">
        <v>28100.01</v>
      </c>
      <c r="I64" s="46">
        <v>184601.68</v>
      </c>
      <c r="J64" s="46">
        <v>2268692.0499999998</v>
      </c>
      <c r="K64" s="46">
        <v>16071.66</v>
      </c>
      <c r="L64" s="46">
        <v>382152.45000000007</v>
      </c>
      <c r="M64" s="46">
        <v>3758769.6100000008</v>
      </c>
      <c r="O64" s="46">
        <v>166219</v>
      </c>
      <c r="P64" s="46">
        <v>887632.98</v>
      </c>
      <c r="S64" s="46">
        <v>1948819.2</v>
      </c>
      <c r="T64" s="46">
        <v>428334.35000000003</v>
      </c>
      <c r="U64" s="46">
        <v>18646.02</v>
      </c>
      <c r="Z64" s="46">
        <v>1085064.4500000002</v>
      </c>
      <c r="AA64" s="46">
        <v>469323.79</v>
      </c>
      <c r="AB64" s="46">
        <v>1295320.6099999999</v>
      </c>
      <c r="AD64" s="46">
        <v>2206950.3299999996</v>
      </c>
      <c r="AG64" s="46">
        <v>793553.83</v>
      </c>
      <c r="AK64" s="46">
        <v>161470.14000000001</v>
      </c>
      <c r="AL64" s="46">
        <v>1895865.8699999996</v>
      </c>
      <c r="AO64" s="46">
        <v>2821.27</v>
      </c>
      <c r="AR64" s="46">
        <v>68987.97</v>
      </c>
      <c r="AU64" s="46">
        <v>737624.84000000008</v>
      </c>
      <c r="AX64" s="46">
        <v>1414761.7800000003</v>
      </c>
      <c r="AY64" s="46">
        <v>211736.56000000003</v>
      </c>
      <c r="AZ64" s="46">
        <v>6164312.7899999972</v>
      </c>
      <c r="BA64" s="46">
        <v>2015324.8999999997</v>
      </c>
      <c r="BB64" s="46">
        <v>1295295.9100000001</v>
      </c>
    </row>
    <row r="65" spans="2:54" x14ac:dyDescent="0.25">
      <c r="B65" s="47" t="s">
        <v>655</v>
      </c>
      <c r="C65" s="47" t="s">
        <v>654</v>
      </c>
      <c r="D65" s="46">
        <v>59229063.86999999</v>
      </c>
      <c r="E65" s="46">
        <v>26902399.500000015</v>
      </c>
      <c r="H65" s="46">
        <v>40965.86</v>
      </c>
      <c r="I65" s="46">
        <v>295299.86</v>
      </c>
      <c r="J65" s="46">
        <v>2303030.2199999997</v>
      </c>
      <c r="K65" s="46">
        <v>664024.59000000008</v>
      </c>
      <c r="L65" s="46">
        <v>498955.82000000007</v>
      </c>
      <c r="M65" s="46">
        <v>5622519.1800000006</v>
      </c>
      <c r="P65" s="46">
        <v>610885.73</v>
      </c>
      <c r="S65" s="46">
        <v>2194081.41</v>
      </c>
      <c r="T65" s="46">
        <v>462527.20999999996</v>
      </c>
      <c r="U65" s="46">
        <v>46128</v>
      </c>
      <c r="Z65" s="46">
        <v>1378747.63</v>
      </c>
      <c r="AA65" s="46">
        <v>268878.55</v>
      </c>
      <c r="AB65" s="46">
        <v>395349.25</v>
      </c>
      <c r="AD65" s="46">
        <v>2609620.1100000003</v>
      </c>
      <c r="AG65" s="46">
        <v>493107.89000000007</v>
      </c>
      <c r="AK65" s="46">
        <v>121043.95999999999</v>
      </c>
      <c r="AL65" s="46">
        <v>1798920</v>
      </c>
      <c r="AR65" s="46">
        <v>120418.35</v>
      </c>
      <c r="AZ65" s="46">
        <v>8358630.0700000003</v>
      </c>
      <c r="BA65" s="46">
        <v>2223313.1700000004</v>
      </c>
      <c r="BB65" s="46">
        <v>1820217.5099999998</v>
      </c>
    </row>
    <row r="66" spans="2:54" x14ac:dyDescent="0.25">
      <c r="B66" s="47" t="s">
        <v>653</v>
      </c>
      <c r="C66" s="47" t="s">
        <v>652</v>
      </c>
      <c r="D66" s="46">
        <v>17042996.879999992</v>
      </c>
      <c r="E66" s="46">
        <v>7472903.0100000007</v>
      </c>
      <c r="H66" s="46">
        <v>43948.86</v>
      </c>
      <c r="I66" s="46">
        <v>529235.82999999996</v>
      </c>
      <c r="J66" s="46">
        <v>1004045.5599999999</v>
      </c>
      <c r="K66" s="46">
        <v>97722.09</v>
      </c>
      <c r="M66" s="46">
        <v>1334953.54</v>
      </c>
      <c r="O66" s="46">
        <v>22752.22</v>
      </c>
      <c r="P66" s="46">
        <v>181437.56</v>
      </c>
      <c r="S66" s="46">
        <v>542993.78</v>
      </c>
      <c r="T66" s="46">
        <v>82765.52</v>
      </c>
      <c r="U66" s="46">
        <v>9866.09</v>
      </c>
      <c r="Z66" s="46">
        <v>398685.20000000007</v>
      </c>
      <c r="AA66" s="46">
        <v>82502.06</v>
      </c>
      <c r="AB66" s="46">
        <v>329914.40999999997</v>
      </c>
      <c r="AD66" s="46">
        <v>693487.08</v>
      </c>
      <c r="AG66" s="46">
        <v>171026.7</v>
      </c>
      <c r="AK66" s="46">
        <v>29607.68</v>
      </c>
      <c r="AL66" s="46">
        <v>393272.36999999994</v>
      </c>
      <c r="AP66" s="46">
        <v>12556.310000000001</v>
      </c>
      <c r="AR66" s="46">
        <v>25988.170000000002</v>
      </c>
      <c r="AU66" s="46">
        <v>10323.81</v>
      </c>
      <c r="AZ66" s="46">
        <v>2316081.48</v>
      </c>
      <c r="BA66" s="46">
        <v>685443.92</v>
      </c>
      <c r="BB66" s="46">
        <v>571483.63000000012</v>
      </c>
    </row>
    <row r="67" spans="2:54" x14ac:dyDescent="0.25">
      <c r="B67" s="47" t="s">
        <v>651</v>
      </c>
      <c r="C67" s="47" t="s">
        <v>650</v>
      </c>
      <c r="D67" s="46">
        <v>4110048.1199999992</v>
      </c>
      <c r="E67" s="46">
        <v>1875409.74</v>
      </c>
      <c r="I67" s="46">
        <v>61673.340000000011</v>
      </c>
      <c r="J67" s="46">
        <v>110912.25999999998</v>
      </c>
      <c r="K67" s="46">
        <v>49086.18</v>
      </c>
      <c r="M67" s="46">
        <v>259908.94000000003</v>
      </c>
      <c r="P67" s="46">
        <v>77118</v>
      </c>
      <c r="S67" s="46">
        <v>154654.23000000001</v>
      </c>
      <c r="U67" s="46">
        <v>3542.9</v>
      </c>
      <c r="Z67" s="46">
        <v>75991.42</v>
      </c>
      <c r="AA67" s="46">
        <v>25271.149999999998</v>
      </c>
      <c r="AD67" s="46">
        <v>68555.399999999994</v>
      </c>
      <c r="AP67" s="46">
        <v>11000</v>
      </c>
      <c r="AR67" s="46">
        <v>8157.08</v>
      </c>
      <c r="AX67" s="46">
        <v>46776.5</v>
      </c>
      <c r="AZ67" s="46">
        <v>690038.82</v>
      </c>
      <c r="BA67" s="46">
        <v>174329.73</v>
      </c>
      <c r="BB67" s="46">
        <v>417622.43</v>
      </c>
    </row>
    <row r="68" spans="2:54" x14ac:dyDescent="0.25">
      <c r="B68" s="47" t="s">
        <v>649</v>
      </c>
      <c r="C68" s="47" t="s">
        <v>648</v>
      </c>
      <c r="D68" s="46">
        <v>10282412.090000005</v>
      </c>
      <c r="E68" s="46">
        <v>4514024.459999999</v>
      </c>
      <c r="I68" s="46">
        <v>114498.22</v>
      </c>
      <c r="J68" s="46">
        <v>245578.75999999998</v>
      </c>
      <c r="K68" s="46">
        <v>117865.29999999999</v>
      </c>
      <c r="L68" s="46">
        <v>3300</v>
      </c>
      <c r="M68" s="46">
        <v>1090094.3599999999</v>
      </c>
      <c r="P68" s="46">
        <v>100789.04000000001</v>
      </c>
      <c r="S68" s="46">
        <v>302383.40000000002</v>
      </c>
      <c r="T68" s="46">
        <v>41678.39</v>
      </c>
      <c r="U68" s="46">
        <v>6592</v>
      </c>
      <c r="Z68" s="46">
        <v>290004.44</v>
      </c>
      <c r="AA68" s="46">
        <v>23640.04</v>
      </c>
      <c r="AD68" s="46">
        <v>395246.99000000005</v>
      </c>
      <c r="AG68" s="46">
        <v>36977.01</v>
      </c>
      <c r="AK68" s="46">
        <v>11660.5</v>
      </c>
      <c r="AL68" s="46">
        <v>162205.73000000001</v>
      </c>
      <c r="AP68" s="46">
        <v>6767.1</v>
      </c>
      <c r="AR68" s="46">
        <v>17464.419999999998</v>
      </c>
      <c r="AU68" s="46">
        <v>14056</v>
      </c>
      <c r="AX68" s="46">
        <v>41184.69</v>
      </c>
      <c r="AY68" s="46">
        <v>2200</v>
      </c>
      <c r="AZ68" s="46">
        <v>1883738.0300000003</v>
      </c>
      <c r="BA68" s="46">
        <v>483791.77</v>
      </c>
      <c r="BB68" s="46">
        <v>376671.44</v>
      </c>
    </row>
    <row r="69" spans="2:54" x14ac:dyDescent="0.25">
      <c r="B69" s="47" t="s">
        <v>647</v>
      </c>
      <c r="C69" s="47" t="s">
        <v>646</v>
      </c>
      <c r="D69" s="46">
        <v>29339877.850000005</v>
      </c>
      <c r="E69" s="46">
        <v>15079541.109999998</v>
      </c>
      <c r="I69" s="46">
        <v>22312.05</v>
      </c>
      <c r="J69" s="46">
        <v>20323.98</v>
      </c>
      <c r="K69" s="46">
        <v>92684.1</v>
      </c>
      <c r="L69" s="46">
        <v>63110.599999999991</v>
      </c>
      <c r="M69" s="46">
        <v>2255687.8600000003</v>
      </c>
      <c r="O69" s="46">
        <v>70749.600000000006</v>
      </c>
      <c r="P69" s="46">
        <v>350538.99</v>
      </c>
      <c r="S69" s="46">
        <v>991431.73</v>
      </c>
      <c r="T69" s="46">
        <v>96988.34</v>
      </c>
      <c r="U69" s="46">
        <v>18747.82</v>
      </c>
      <c r="Z69" s="46">
        <v>745148.81</v>
      </c>
      <c r="AA69" s="46">
        <v>156034.07999999996</v>
      </c>
      <c r="AB69" s="46">
        <v>108481.05</v>
      </c>
      <c r="AD69" s="46">
        <v>1344405.8</v>
      </c>
      <c r="AG69" s="46">
        <v>120026.08000000002</v>
      </c>
      <c r="AK69" s="46">
        <v>35145.790000000008</v>
      </c>
      <c r="AL69" s="46">
        <v>1045630.61</v>
      </c>
      <c r="AO69" s="46">
        <v>246079.72</v>
      </c>
      <c r="AR69" s="46">
        <v>105684.35</v>
      </c>
      <c r="AZ69" s="46">
        <v>4089306.4399999995</v>
      </c>
      <c r="BA69" s="46">
        <v>996542.67</v>
      </c>
      <c r="BB69" s="46">
        <v>1285276.2700000003</v>
      </c>
    </row>
    <row r="70" spans="2:54" x14ac:dyDescent="0.25">
      <c r="B70" s="47" t="s">
        <v>645</v>
      </c>
      <c r="C70" s="47" t="s">
        <v>644</v>
      </c>
      <c r="D70" s="46">
        <v>153360663.43000004</v>
      </c>
      <c r="E70" s="46">
        <v>71258263.049999997</v>
      </c>
      <c r="F70" s="46">
        <v>1882115.4699999995</v>
      </c>
      <c r="G70" s="46">
        <v>379626.33</v>
      </c>
      <c r="I70" s="46">
        <v>3413914.6400000006</v>
      </c>
      <c r="J70" s="46">
        <v>351990.14</v>
      </c>
      <c r="K70" s="46">
        <v>3701583.6100000003</v>
      </c>
      <c r="L70" s="46">
        <v>1279762</v>
      </c>
      <c r="M70" s="46">
        <v>16743418.899999999</v>
      </c>
      <c r="P70" s="46">
        <v>1793679.8399999999</v>
      </c>
      <c r="S70" s="46">
        <v>3760020.8299999991</v>
      </c>
      <c r="T70" s="46">
        <v>509403.6</v>
      </c>
      <c r="U70" s="46">
        <v>69646.720000000001</v>
      </c>
      <c r="W70" s="46">
        <v>2597727.6999999997</v>
      </c>
      <c r="X70" s="46">
        <v>32715</v>
      </c>
      <c r="Z70" s="46">
        <v>2901387.3</v>
      </c>
      <c r="AA70" s="46">
        <v>406237.11999999994</v>
      </c>
      <c r="AB70" s="46">
        <v>263038.19999999995</v>
      </c>
      <c r="AD70" s="46">
        <v>5523115.1900000004</v>
      </c>
      <c r="AG70" s="46">
        <v>2285248.4099999997</v>
      </c>
      <c r="AK70" s="46">
        <v>269931.38</v>
      </c>
      <c r="AL70" s="46">
        <v>1903129.8</v>
      </c>
      <c r="AO70" s="46">
        <v>18416.91</v>
      </c>
      <c r="AR70" s="46">
        <v>312098.83</v>
      </c>
      <c r="AU70" s="46">
        <v>1225</v>
      </c>
      <c r="AW70" s="46">
        <v>347507.14000000007</v>
      </c>
      <c r="AZ70" s="46">
        <v>21381204.989999995</v>
      </c>
      <c r="BA70" s="46">
        <v>4900952.0999999996</v>
      </c>
      <c r="BB70" s="46">
        <v>5073303.2299999995</v>
      </c>
    </row>
    <row r="71" spans="2:54" x14ac:dyDescent="0.25">
      <c r="B71" s="47" t="s">
        <v>643</v>
      </c>
      <c r="C71" s="47" t="s">
        <v>642</v>
      </c>
      <c r="D71" s="46">
        <v>41630290.020000033</v>
      </c>
      <c r="E71" s="46">
        <v>21550202.979999993</v>
      </c>
      <c r="F71" s="46">
        <v>19111.629999999997</v>
      </c>
      <c r="G71" s="46">
        <v>225888</v>
      </c>
      <c r="H71" s="46">
        <v>66728.599999999991</v>
      </c>
      <c r="I71" s="46">
        <v>37559.810000000005</v>
      </c>
      <c r="J71" s="46">
        <v>241868.70999999996</v>
      </c>
      <c r="K71" s="46">
        <v>315397.95</v>
      </c>
      <c r="L71" s="46">
        <v>17949.52</v>
      </c>
      <c r="M71" s="46">
        <v>3504168.7900000005</v>
      </c>
      <c r="O71" s="46">
        <v>10565.08</v>
      </c>
      <c r="P71" s="46">
        <v>573561.57999999996</v>
      </c>
      <c r="S71" s="46">
        <v>2014718.0200000003</v>
      </c>
      <c r="T71" s="46">
        <v>421101.75</v>
      </c>
      <c r="U71" s="46">
        <v>30275.01</v>
      </c>
      <c r="Z71" s="46">
        <v>611274.37</v>
      </c>
      <c r="AA71" s="46">
        <v>97326.319999999992</v>
      </c>
      <c r="AB71" s="46">
        <v>137542.52999999997</v>
      </c>
      <c r="AD71" s="46">
        <v>1480713.27</v>
      </c>
      <c r="AG71" s="46">
        <v>161358.82999999999</v>
      </c>
      <c r="AK71" s="46">
        <v>40541.310000000005</v>
      </c>
      <c r="AL71" s="46">
        <v>547682.99999999977</v>
      </c>
      <c r="AR71" s="46">
        <v>71890.049999999988</v>
      </c>
      <c r="AU71" s="46">
        <v>15102.29</v>
      </c>
      <c r="AX71" s="46">
        <v>783387.8600000001</v>
      </c>
      <c r="AY71" s="46">
        <v>22376.95</v>
      </c>
      <c r="AZ71" s="46">
        <v>5464863.2399999984</v>
      </c>
      <c r="BA71" s="46">
        <v>1378971.48</v>
      </c>
      <c r="BB71" s="46">
        <v>1788161.0899999999</v>
      </c>
    </row>
    <row r="72" spans="2:54" x14ac:dyDescent="0.25">
      <c r="B72" s="47" t="s">
        <v>641</v>
      </c>
      <c r="C72" s="47" t="s">
        <v>640</v>
      </c>
      <c r="D72" s="46">
        <v>3679277.2199999997</v>
      </c>
      <c r="E72" s="46">
        <v>1444442.1900000002</v>
      </c>
      <c r="J72" s="46">
        <v>74970</v>
      </c>
      <c r="M72" s="46">
        <v>252582.37</v>
      </c>
      <c r="P72" s="46">
        <v>33952.19</v>
      </c>
      <c r="S72" s="46">
        <v>197621.46000000002</v>
      </c>
      <c r="T72" s="46">
        <v>41920.730000000003</v>
      </c>
      <c r="U72" s="46">
        <v>20316.949999999997</v>
      </c>
      <c r="Z72" s="46">
        <v>41014.910000000003</v>
      </c>
      <c r="AA72" s="46">
        <v>41106.740000000005</v>
      </c>
      <c r="AD72" s="46">
        <v>109606.75</v>
      </c>
      <c r="AG72" s="46">
        <v>187271.59</v>
      </c>
      <c r="AL72" s="46">
        <v>12878.06</v>
      </c>
      <c r="AU72" s="46">
        <v>48325.87</v>
      </c>
      <c r="AZ72" s="46">
        <v>759513.48999999987</v>
      </c>
      <c r="BA72" s="46">
        <v>147603.21</v>
      </c>
      <c r="BB72" s="46">
        <v>266150.70999999996</v>
      </c>
    </row>
    <row r="73" spans="2:54" x14ac:dyDescent="0.25">
      <c r="B73" s="47" t="s">
        <v>639</v>
      </c>
      <c r="C73" s="47" t="s">
        <v>638</v>
      </c>
      <c r="D73" s="46">
        <v>13368248.190000005</v>
      </c>
      <c r="E73" s="46">
        <v>5862798.2300000014</v>
      </c>
      <c r="F73" s="46">
        <v>112751.19</v>
      </c>
      <c r="H73" s="46">
        <v>41511.759999999995</v>
      </c>
      <c r="J73" s="46">
        <v>551997.41999999993</v>
      </c>
      <c r="K73" s="46">
        <v>53685.100000000006</v>
      </c>
      <c r="L73" s="46">
        <v>75297.279999999984</v>
      </c>
      <c r="M73" s="46">
        <v>1190099.8200000003</v>
      </c>
      <c r="P73" s="46">
        <v>178093</v>
      </c>
      <c r="R73" s="46">
        <v>23082.010000000002</v>
      </c>
      <c r="S73" s="46">
        <v>296153.5</v>
      </c>
      <c r="T73" s="46">
        <v>88348.98000000001</v>
      </c>
      <c r="Z73" s="46">
        <v>181870.8</v>
      </c>
      <c r="AA73" s="46">
        <v>316823.20999999996</v>
      </c>
      <c r="AB73" s="46">
        <v>65827.549999999988</v>
      </c>
      <c r="AD73" s="46">
        <v>502520.93999999994</v>
      </c>
      <c r="AG73" s="46">
        <v>74606.010000000009</v>
      </c>
      <c r="AK73" s="46">
        <v>6579.84</v>
      </c>
      <c r="AM73" s="46">
        <v>11612.77</v>
      </c>
      <c r="AN73" s="46">
        <v>136309.00000000003</v>
      </c>
      <c r="AP73" s="46">
        <v>36242.82</v>
      </c>
      <c r="AR73" s="46">
        <v>17060.84</v>
      </c>
      <c r="AU73" s="46">
        <v>1405.26</v>
      </c>
      <c r="AY73" s="46">
        <v>3035.74</v>
      </c>
      <c r="AZ73" s="46">
        <v>2560773.81</v>
      </c>
      <c r="BA73" s="46">
        <v>440002.54000000004</v>
      </c>
      <c r="BB73" s="46">
        <v>539758.77</v>
      </c>
    </row>
    <row r="74" spans="2:54" x14ac:dyDescent="0.25">
      <c r="B74" s="47" t="s">
        <v>637</v>
      </c>
      <c r="C74" s="47" t="s">
        <v>636</v>
      </c>
      <c r="D74" s="46">
        <v>62571418.490000017</v>
      </c>
      <c r="E74" s="46">
        <v>22782539.829999998</v>
      </c>
      <c r="F74" s="46">
        <v>542529.21</v>
      </c>
      <c r="G74" s="46">
        <v>245957.21000000002</v>
      </c>
      <c r="H74" s="46">
        <v>368627.25</v>
      </c>
      <c r="I74" s="46">
        <v>2699168.5600000005</v>
      </c>
      <c r="J74" s="46">
        <v>2114735.9900000002</v>
      </c>
      <c r="K74" s="46">
        <v>835673.14</v>
      </c>
      <c r="M74" s="46">
        <v>6956892.1900000013</v>
      </c>
      <c r="P74" s="46">
        <v>834627.57000000007</v>
      </c>
      <c r="S74" s="46">
        <v>2275877.5499999998</v>
      </c>
      <c r="T74" s="46">
        <v>698466.88</v>
      </c>
      <c r="U74" s="46">
        <v>47981.47</v>
      </c>
      <c r="W74" s="46">
        <v>436065.3</v>
      </c>
      <c r="Z74" s="46">
        <v>1580242.6699999997</v>
      </c>
      <c r="AA74" s="46">
        <v>934893.8</v>
      </c>
      <c r="AB74" s="46">
        <v>82637.91</v>
      </c>
      <c r="AD74" s="46">
        <v>2270544.4299999997</v>
      </c>
      <c r="AE74" s="46">
        <v>226468.72</v>
      </c>
      <c r="AG74" s="46">
        <v>660223.60000000009</v>
      </c>
      <c r="AK74" s="46">
        <v>15092.69</v>
      </c>
      <c r="AL74" s="46">
        <v>601510.06999999995</v>
      </c>
      <c r="AN74" s="46">
        <v>77147.48</v>
      </c>
      <c r="AR74" s="46">
        <v>89518.2</v>
      </c>
      <c r="AU74" s="46">
        <v>276548.96999999997</v>
      </c>
      <c r="AX74" s="46">
        <v>2271262.8600000003</v>
      </c>
      <c r="AZ74" s="46">
        <v>8159326.3199999975</v>
      </c>
      <c r="BA74" s="46">
        <v>2853614.63</v>
      </c>
      <c r="BB74" s="46">
        <v>1633243.99</v>
      </c>
    </row>
    <row r="75" spans="2:54" x14ac:dyDescent="0.25">
      <c r="B75" s="47" t="s">
        <v>635</v>
      </c>
      <c r="C75" s="47" t="s">
        <v>634</v>
      </c>
      <c r="D75" s="46">
        <v>30484164.580000006</v>
      </c>
      <c r="E75" s="46">
        <v>12294640.67</v>
      </c>
      <c r="F75" s="46">
        <v>869716.77999999991</v>
      </c>
      <c r="G75" s="46">
        <v>221754.63</v>
      </c>
      <c r="H75" s="46">
        <v>53604.32</v>
      </c>
      <c r="I75" s="46">
        <v>580002.24</v>
      </c>
      <c r="J75" s="46">
        <v>779236.12</v>
      </c>
      <c r="K75" s="46">
        <v>557415.88</v>
      </c>
      <c r="L75" s="46">
        <v>8000</v>
      </c>
      <c r="M75" s="46">
        <v>2900753.4600000009</v>
      </c>
      <c r="O75" s="46">
        <v>82759.31</v>
      </c>
      <c r="P75" s="46">
        <v>401384.57999999996</v>
      </c>
      <c r="S75" s="46">
        <v>999603.38</v>
      </c>
      <c r="T75" s="46">
        <v>107070.86</v>
      </c>
      <c r="U75" s="46">
        <v>12187.310000000001</v>
      </c>
      <c r="Z75" s="46">
        <v>758416.02000000025</v>
      </c>
      <c r="AA75" s="46">
        <v>138961.81</v>
      </c>
      <c r="AD75" s="46">
        <v>1191665</v>
      </c>
      <c r="AG75" s="46">
        <v>308629.20999999996</v>
      </c>
      <c r="AK75" s="46">
        <v>3314.82</v>
      </c>
      <c r="AL75" s="46">
        <v>148615.59999999998</v>
      </c>
      <c r="AN75" s="46">
        <v>41833.67</v>
      </c>
      <c r="AR75" s="46">
        <v>44583.179999999993</v>
      </c>
      <c r="AU75" s="46">
        <v>8975</v>
      </c>
      <c r="AX75" s="46">
        <v>171688.46000000002</v>
      </c>
      <c r="AY75" s="46">
        <v>441485.18999999994</v>
      </c>
      <c r="AZ75" s="46">
        <v>4903518.1599999983</v>
      </c>
      <c r="BA75" s="46">
        <v>1224576.94</v>
      </c>
      <c r="BB75" s="46">
        <v>1229771.98</v>
      </c>
    </row>
    <row r="76" spans="2:54" x14ac:dyDescent="0.25">
      <c r="B76" s="47" t="s">
        <v>633</v>
      </c>
      <c r="C76" s="47" t="s">
        <v>632</v>
      </c>
      <c r="D76" s="46">
        <v>13964464.659999998</v>
      </c>
      <c r="E76" s="46">
        <v>6331571.3600000003</v>
      </c>
      <c r="F76" s="46">
        <v>11350.5</v>
      </c>
      <c r="G76" s="46">
        <v>54696.97</v>
      </c>
      <c r="J76" s="46">
        <v>79863.090000000011</v>
      </c>
      <c r="K76" s="46">
        <v>2942.38</v>
      </c>
      <c r="L76" s="46">
        <v>83087.42</v>
      </c>
      <c r="M76" s="46">
        <v>1639311.09</v>
      </c>
      <c r="P76" s="46">
        <v>166097.02000000002</v>
      </c>
      <c r="S76" s="46">
        <v>310378.56</v>
      </c>
      <c r="T76" s="46">
        <v>124868.66000000002</v>
      </c>
      <c r="U76" s="46">
        <v>16505</v>
      </c>
      <c r="Z76" s="46">
        <v>311631.49</v>
      </c>
      <c r="AA76" s="46">
        <v>16060.150000000001</v>
      </c>
      <c r="AD76" s="46">
        <v>564640.39</v>
      </c>
      <c r="AG76" s="46">
        <v>28808</v>
      </c>
      <c r="AL76" s="46">
        <v>21088.400000000001</v>
      </c>
      <c r="AN76" s="46">
        <v>15185.67</v>
      </c>
      <c r="AR76" s="46">
        <v>22412.18</v>
      </c>
      <c r="AU76" s="46">
        <v>85098.130000000048</v>
      </c>
      <c r="AX76" s="46">
        <v>94533</v>
      </c>
      <c r="AY76" s="46">
        <v>132632.79999999999</v>
      </c>
      <c r="AZ76" s="46">
        <v>2643857.2099999995</v>
      </c>
      <c r="BA76" s="46">
        <v>522836.79000000004</v>
      </c>
      <c r="BB76" s="46">
        <v>685008.4</v>
      </c>
    </row>
    <row r="77" spans="2:54" x14ac:dyDescent="0.25">
      <c r="B77" s="47" t="s">
        <v>631</v>
      </c>
      <c r="C77" s="47" t="s">
        <v>630</v>
      </c>
      <c r="D77" s="46">
        <v>6095786.6900000004</v>
      </c>
      <c r="E77" s="46">
        <v>2720337.7900000005</v>
      </c>
      <c r="H77" s="46">
        <v>59673.520000000004</v>
      </c>
      <c r="I77" s="46">
        <v>151675.34</v>
      </c>
      <c r="J77" s="46">
        <v>97913.56</v>
      </c>
      <c r="K77" s="46">
        <v>131556.76999999999</v>
      </c>
      <c r="M77" s="46">
        <v>926746.27000000014</v>
      </c>
      <c r="O77" s="46">
        <v>14219</v>
      </c>
      <c r="P77" s="46">
        <v>62751.710000000006</v>
      </c>
      <c r="Z77" s="46">
        <v>119642.99999999999</v>
      </c>
      <c r="AA77" s="46">
        <v>42742.63</v>
      </c>
      <c r="AD77" s="46">
        <v>185724.38999999998</v>
      </c>
      <c r="AG77" s="46">
        <v>7393.5</v>
      </c>
      <c r="AL77" s="46">
        <v>9043.0300000000007</v>
      </c>
      <c r="AR77" s="46">
        <v>8919.69</v>
      </c>
      <c r="AX77" s="46">
        <v>164693.69999999998</v>
      </c>
      <c r="AZ77" s="46">
        <v>959930.36999999988</v>
      </c>
      <c r="BA77" s="46">
        <v>244417.05000000002</v>
      </c>
      <c r="BB77" s="46">
        <v>188405.36999999997</v>
      </c>
    </row>
    <row r="78" spans="2:54" x14ac:dyDescent="0.25">
      <c r="B78" s="47" t="s">
        <v>629</v>
      </c>
      <c r="C78" s="47" t="s">
        <v>628</v>
      </c>
      <c r="D78" s="46">
        <v>24086221.670000002</v>
      </c>
      <c r="E78" s="46">
        <v>13044177.450000001</v>
      </c>
      <c r="G78" s="46">
        <v>87804.06</v>
      </c>
      <c r="H78" s="46">
        <v>138422.85</v>
      </c>
      <c r="I78" s="46">
        <v>165286.6</v>
      </c>
      <c r="J78" s="46">
        <v>1076273.58</v>
      </c>
      <c r="M78" s="46">
        <v>2931470.0099999993</v>
      </c>
      <c r="O78" s="46">
        <v>46488.44</v>
      </c>
      <c r="P78" s="46">
        <v>303511.59999999998</v>
      </c>
      <c r="S78" s="46">
        <v>1114464.9900000002</v>
      </c>
      <c r="T78" s="46">
        <v>243076.26999999993</v>
      </c>
      <c r="U78" s="46">
        <v>9579</v>
      </c>
      <c r="Z78" s="46">
        <v>321671.42000000004</v>
      </c>
      <c r="AA78" s="46">
        <v>87017.27</v>
      </c>
      <c r="AD78" s="46">
        <v>316336.20999999996</v>
      </c>
      <c r="AG78" s="46">
        <v>163681.38</v>
      </c>
      <c r="AL78" s="46">
        <v>115822.6</v>
      </c>
      <c r="AR78" s="46">
        <v>60475.439999999995</v>
      </c>
      <c r="AW78" s="46">
        <v>52166.329999999994</v>
      </c>
      <c r="AZ78" s="46">
        <v>2648720.5999999996</v>
      </c>
      <c r="BA78" s="46">
        <v>618425.89000000013</v>
      </c>
      <c r="BB78" s="46">
        <v>541349.67999999993</v>
      </c>
    </row>
    <row r="79" spans="2:54" x14ac:dyDescent="0.25">
      <c r="B79" s="47" t="s">
        <v>627</v>
      </c>
      <c r="C79" s="47" t="s">
        <v>626</v>
      </c>
      <c r="D79" s="46">
        <v>28413608.339999989</v>
      </c>
      <c r="E79" s="46">
        <v>11554310.220000001</v>
      </c>
      <c r="F79" s="46">
        <v>214771</v>
      </c>
      <c r="G79" s="46">
        <v>165816.03999999998</v>
      </c>
      <c r="I79" s="46">
        <v>209003.43999999997</v>
      </c>
      <c r="J79" s="46">
        <v>793148.76</v>
      </c>
      <c r="K79" s="46">
        <v>240862.66</v>
      </c>
      <c r="M79" s="46">
        <v>2823683.4699999997</v>
      </c>
      <c r="P79" s="46">
        <v>406502.06000000006</v>
      </c>
      <c r="S79" s="46">
        <v>2518732.2000000002</v>
      </c>
      <c r="T79" s="46">
        <v>703111.40999999992</v>
      </c>
      <c r="U79" s="46">
        <v>15796.42</v>
      </c>
      <c r="Z79" s="46">
        <v>500554.38</v>
      </c>
      <c r="AA79" s="46">
        <v>17591.73</v>
      </c>
      <c r="AD79" s="46">
        <v>1230076.0700000003</v>
      </c>
      <c r="AG79" s="46">
        <v>456888.72000000003</v>
      </c>
      <c r="AK79" s="46">
        <v>12805.27</v>
      </c>
      <c r="AL79" s="46">
        <v>191856.5</v>
      </c>
      <c r="AR79" s="46">
        <v>47185.77</v>
      </c>
      <c r="AU79" s="46">
        <v>6153.41</v>
      </c>
      <c r="AX79" s="46">
        <v>71805.53</v>
      </c>
      <c r="AY79" s="46">
        <v>352305.37999999989</v>
      </c>
      <c r="AZ79" s="46">
        <v>3783490.77</v>
      </c>
      <c r="BA79" s="46">
        <v>1028952.03</v>
      </c>
      <c r="BB79" s="46">
        <v>1068205.1000000001</v>
      </c>
    </row>
    <row r="80" spans="2:54" x14ac:dyDescent="0.25">
      <c r="B80" s="47" t="s">
        <v>625</v>
      </c>
      <c r="C80" s="47" t="s">
        <v>624</v>
      </c>
      <c r="D80" s="46">
        <v>5859635.950000002</v>
      </c>
      <c r="E80" s="46">
        <v>1988334.49</v>
      </c>
      <c r="F80" s="46">
        <v>7598.3099999999995</v>
      </c>
      <c r="I80" s="46">
        <v>125506.33</v>
      </c>
      <c r="J80" s="46">
        <v>178098.84</v>
      </c>
      <c r="M80" s="46">
        <v>206522.97999999998</v>
      </c>
      <c r="P80" s="46">
        <v>52476</v>
      </c>
      <c r="R80" s="46">
        <v>49449.43</v>
      </c>
      <c r="S80" s="46">
        <v>132399.74</v>
      </c>
      <c r="Z80" s="46">
        <v>232062.8</v>
      </c>
      <c r="AA80" s="46">
        <v>2115.77</v>
      </c>
      <c r="AD80" s="46">
        <v>198069.57</v>
      </c>
      <c r="AG80" s="46">
        <v>737087.04999999993</v>
      </c>
      <c r="AI80" s="46">
        <v>64190.26</v>
      </c>
      <c r="AN80" s="46">
        <v>51077.539999999994</v>
      </c>
      <c r="AS80" s="46">
        <v>7822.71</v>
      </c>
      <c r="AZ80" s="46">
        <v>1445380.4499999997</v>
      </c>
      <c r="BA80" s="46">
        <v>297176.28999999998</v>
      </c>
      <c r="BB80" s="46">
        <v>84267.390000000014</v>
      </c>
    </row>
    <row r="81" spans="2:54" x14ac:dyDescent="0.25">
      <c r="B81" s="47" t="s">
        <v>623</v>
      </c>
      <c r="C81" s="47" t="s">
        <v>622</v>
      </c>
      <c r="D81" s="46">
        <v>4958683.4799999995</v>
      </c>
      <c r="E81" s="46">
        <v>2090991.9100000001</v>
      </c>
      <c r="F81" s="46">
        <v>4820.46</v>
      </c>
      <c r="H81" s="46">
        <v>23811.410000000003</v>
      </c>
      <c r="K81" s="46">
        <v>68209.429999999993</v>
      </c>
      <c r="L81" s="46">
        <v>16982.52</v>
      </c>
      <c r="M81" s="46">
        <v>355505.91999999998</v>
      </c>
      <c r="R81" s="46">
        <v>3515</v>
      </c>
      <c r="S81" s="46">
        <v>44361.020000000004</v>
      </c>
      <c r="Z81" s="46">
        <v>133482.15000000002</v>
      </c>
      <c r="AA81" s="46">
        <v>31608.61</v>
      </c>
      <c r="AD81" s="46">
        <v>171961.02000000002</v>
      </c>
      <c r="AG81" s="46">
        <v>42569.93</v>
      </c>
      <c r="AL81" s="46">
        <v>54963.189999999995</v>
      </c>
      <c r="AU81" s="46">
        <v>86185.110000000015</v>
      </c>
      <c r="AX81" s="46">
        <v>183568.55</v>
      </c>
      <c r="AZ81" s="46">
        <v>1187941.8299999998</v>
      </c>
      <c r="BA81" s="46">
        <v>223521.71</v>
      </c>
      <c r="BB81" s="46">
        <v>234683.71</v>
      </c>
    </row>
    <row r="82" spans="2:54" x14ac:dyDescent="0.25">
      <c r="B82" s="47" t="s">
        <v>621</v>
      </c>
      <c r="C82" s="47" t="s">
        <v>620</v>
      </c>
      <c r="D82" s="46">
        <v>4303446.97</v>
      </c>
      <c r="E82" s="46">
        <v>2361401.9800000004</v>
      </c>
      <c r="H82" s="46">
        <v>85138.569999999992</v>
      </c>
      <c r="J82" s="46">
        <v>121548.03</v>
      </c>
      <c r="M82" s="46">
        <v>435996.91999999993</v>
      </c>
      <c r="O82" s="46">
        <v>8581</v>
      </c>
      <c r="P82" s="46">
        <v>44773.75</v>
      </c>
      <c r="Z82" s="46">
        <v>43400.94</v>
      </c>
      <c r="AA82" s="46">
        <v>30030.880000000001</v>
      </c>
      <c r="AD82" s="46">
        <v>45621.07</v>
      </c>
      <c r="AG82" s="46">
        <v>52527.75</v>
      </c>
      <c r="AL82" s="46">
        <v>1319.55</v>
      </c>
      <c r="AR82" s="46">
        <v>4029.95</v>
      </c>
      <c r="AZ82" s="46">
        <v>862316.13000000012</v>
      </c>
      <c r="BA82" s="46">
        <v>145905.11000000002</v>
      </c>
      <c r="BB82" s="46">
        <v>60855.34</v>
      </c>
    </row>
    <row r="83" spans="2:54" x14ac:dyDescent="0.25">
      <c r="B83" s="47" t="s">
        <v>619</v>
      </c>
      <c r="C83" s="47" t="s">
        <v>618</v>
      </c>
      <c r="D83" s="46">
        <v>1132103.5499999998</v>
      </c>
      <c r="E83" s="46">
        <v>511125.92000000004</v>
      </c>
      <c r="H83" s="46">
        <v>9437.75</v>
      </c>
      <c r="J83" s="46">
        <v>829.47</v>
      </c>
      <c r="K83" s="46">
        <v>7356.67</v>
      </c>
      <c r="M83" s="46">
        <v>139182.47</v>
      </c>
      <c r="P83" s="46">
        <v>14092.140000000001</v>
      </c>
      <c r="Z83" s="46">
        <v>23037</v>
      </c>
      <c r="AA83" s="46">
        <v>13410</v>
      </c>
      <c r="AD83" s="46">
        <v>40050.83</v>
      </c>
      <c r="AZ83" s="46">
        <v>306494.34000000003</v>
      </c>
      <c r="BA83" s="46">
        <v>66141.919999999998</v>
      </c>
      <c r="BB83" s="46">
        <v>945.04</v>
      </c>
    </row>
    <row r="84" spans="2:54" x14ac:dyDescent="0.25">
      <c r="B84" s="47" t="s">
        <v>617</v>
      </c>
      <c r="C84" s="47" t="s">
        <v>616</v>
      </c>
      <c r="D84" s="46">
        <v>3943701.9099999988</v>
      </c>
      <c r="E84" s="46">
        <v>2076627.9400000002</v>
      </c>
      <c r="H84" s="46">
        <v>9041.0499999999993</v>
      </c>
      <c r="I84" s="46">
        <v>768.14</v>
      </c>
      <c r="J84" s="46">
        <v>85352.35</v>
      </c>
      <c r="L84" s="46">
        <v>16354.5</v>
      </c>
      <c r="M84" s="46">
        <v>219897.41999999998</v>
      </c>
      <c r="P84" s="46">
        <v>36918.340000000004</v>
      </c>
      <c r="S84" s="46">
        <v>126255.70000000001</v>
      </c>
      <c r="T84" s="46">
        <v>38294.020000000004</v>
      </c>
      <c r="U84" s="46">
        <v>10534.539999999999</v>
      </c>
      <c r="Z84" s="46">
        <v>26780.010000000002</v>
      </c>
      <c r="AA84" s="46">
        <v>29056.370000000003</v>
      </c>
      <c r="AD84" s="46">
        <v>117311.32</v>
      </c>
      <c r="AG84" s="46">
        <v>29710.97</v>
      </c>
      <c r="AZ84" s="46">
        <v>825457.33000000007</v>
      </c>
      <c r="BA84" s="46">
        <v>191592.17999999996</v>
      </c>
      <c r="BB84" s="46">
        <v>103749.73</v>
      </c>
    </row>
    <row r="85" spans="2:54" x14ac:dyDescent="0.25">
      <c r="B85" s="47" t="s">
        <v>615</v>
      </c>
      <c r="C85" s="47" t="s">
        <v>614</v>
      </c>
      <c r="D85" s="46">
        <v>12299900.269999996</v>
      </c>
      <c r="E85" s="46">
        <v>5100668.8100000005</v>
      </c>
      <c r="F85" s="46">
        <v>9050.9599999999991</v>
      </c>
      <c r="G85" s="46">
        <v>50352.4</v>
      </c>
      <c r="H85" s="46">
        <v>10863</v>
      </c>
      <c r="I85" s="46">
        <v>285941.81</v>
      </c>
      <c r="J85" s="46">
        <v>383143.76</v>
      </c>
      <c r="K85" s="46">
        <v>107064.84</v>
      </c>
      <c r="L85" s="46">
        <v>1700</v>
      </c>
      <c r="M85" s="46">
        <v>893168.22999999986</v>
      </c>
      <c r="O85" s="46">
        <v>454.27</v>
      </c>
      <c r="P85" s="46">
        <v>90041.540000000008</v>
      </c>
      <c r="S85" s="46">
        <v>135303.32</v>
      </c>
      <c r="T85" s="46">
        <v>57824.919999999991</v>
      </c>
      <c r="U85" s="46">
        <v>9040</v>
      </c>
      <c r="Z85" s="46">
        <v>234810.25999999998</v>
      </c>
      <c r="AA85" s="46">
        <v>494020.05999999994</v>
      </c>
      <c r="AB85" s="46">
        <v>16405.22</v>
      </c>
      <c r="AD85" s="46">
        <v>508318.6399999999</v>
      </c>
      <c r="AG85" s="46">
        <v>205153.61</v>
      </c>
      <c r="AL85" s="46">
        <v>74959.240000000005</v>
      </c>
      <c r="AN85" s="46">
        <v>11551.09</v>
      </c>
      <c r="AR85" s="46">
        <v>16705.009999999998</v>
      </c>
      <c r="AX85" s="46">
        <v>131181.05000000002</v>
      </c>
      <c r="AZ85" s="46">
        <v>2418566.59</v>
      </c>
      <c r="BA85" s="46">
        <v>565500.70000000007</v>
      </c>
      <c r="BB85" s="46">
        <v>488110.93999999994</v>
      </c>
    </row>
    <row r="86" spans="2:54" x14ac:dyDescent="0.25">
      <c r="B86" s="47" t="s">
        <v>613</v>
      </c>
      <c r="C86" s="47" t="s">
        <v>612</v>
      </c>
      <c r="D86" s="46">
        <v>7008732.8100000024</v>
      </c>
      <c r="E86" s="46">
        <v>2442735.16</v>
      </c>
      <c r="F86" s="46">
        <v>112743.47</v>
      </c>
      <c r="G86" s="46">
        <v>18599.79</v>
      </c>
      <c r="I86" s="46">
        <v>291537.01</v>
      </c>
      <c r="J86" s="46">
        <v>203491.53</v>
      </c>
      <c r="K86" s="46">
        <v>152329.74</v>
      </c>
      <c r="M86" s="46">
        <v>624655.20000000007</v>
      </c>
      <c r="P86" s="46">
        <v>82871</v>
      </c>
      <c r="R86" s="46">
        <v>25580</v>
      </c>
      <c r="S86" s="46">
        <v>181243.57</v>
      </c>
      <c r="U86" s="46">
        <v>3655.54</v>
      </c>
      <c r="Z86" s="46">
        <v>165335</v>
      </c>
      <c r="AA86" s="46">
        <v>273435.92</v>
      </c>
      <c r="AD86" s="46">
        <v>192114.37999999998</v>
      </c>
      <c r="AG86" s="46">
        <v>265575.24</v>
      </c>
      <c r="AR86" s="46">
        <v>7628.62</v>
      </c>
      <c r="AX86" s="46">
        <v>70438.820000000007</v>
      </c>
      <c r="AZ86" s="46">
        <v>1369700.3400000003</v>
      </c>
      <c r="BA86" s="46">
        <v>322621.82</v>
      </c>
      <c r="BB86" s="46">
        <v>202440.66</v>
      </c>
    </row>
    <row r="87" spans="2:54" x14ac:dyDescent="0.25">
      <c r="B87" s="47" t="s">
        <v>611</v>
      </c>
      <c r="C87" s="47" t="s">
        <v>610</v>
      </c>
      <c r="D87" s="46">
        <v>108114549.06</v>
      </c>
      <c r="E87" s="46">
        <v>52321174.239999995</v>
      </c>
      <c r="F87" s="46">
        <v>2942008.0599999996</v>
      </c>
      <c r="G87" s="46">
        <v>180824.92</v>
      </c>
      <c r="I87" s="46">
        <v>1637.51</v>
      </c>
      <c r="J87" s="46">
        <v>2790762.1300000004</v>
      </c>
      <c r="K87" s="46">
        <v>629545.32000000007</v>
      </c>
      <c r="L87" s="46">
        <v>341810.48</v>
      </c>
      <c r="M87" s="46">
        <v>18474873.760000002</v>
      </c>
      <c r="P87" s="46">
        <v>1267235</v>
      </c>
      <c r="R87" s="46">
        <v>445137.5</v>
      </c>
      <c r="S87" s="46">
        <v>3961085.6700000004</v>
      </c>
      <c r="T87" s="46">
        <v>383391.36</v>
      </c>
      <c r="U87" s="46">
        <v>24647.63</v>
      </c>
      <c r="Z87" s="46">
        <v>831689.31</v>
      </c>
      <c r="AA87" s="46">
        <v>241762.1</v>
      </c>
      <c r="AD87" s="46">
        <v>1768275.31</v>
      </c>
      <c r="AG87" s="46">
        <v>196504.4</v>
      </c>
      <c r="AK87" s="46">
        <v>32853</v>
      </c>
      <c r="AL87" s="46">
        <v>674495.91000000015</v>
      </c>
      <c r="AR87" s="46">
        <v>159387.18000000002</v>
      </c>
      <c r="AU87" s="46">
        <v>171558.01</v>
      </c>
      <c r="AY87" s="46">
        <v>36867.49</v>
      </c>
      <c r="AZ87" s="46">
        <v>12964970.199999996</v>
      </c>
      <c r="BA87" s="46">
        <v>3629412.9199999995</v>
      </c>
      <c r="BB87" s="46">
        <v>3642639.65</v>
      </c>
    </row>
    <row r="88" spans="2:54" x14ac:dyDescent="0.25">
      <c r="B88" s="47" t="s">
        <v>609</v>
      </c>
      <c r="C88" s="47" t="s">
        <v>608</v>
      </c>
      <c r="D88" s="46">
        <v>18929163.070000008</v>
      </c>
      <c r="E88" s="46">
        <v>9457666.5500000007</v>
      </c>
      <c r="G88" s="46">
        <v>91351.06</v>
      </c>
      <c r="I88" s="46">
        <v>17078.989999999998</v>
      </c>
      <c r="J88" s="46">
        <v>585332.65</v>
      </c>
      <c r="L88" s="46">
        <v>41632.729999999996</v>
      </c>
      <c r="M88" s="46">
        <v>2355809.9700000002</v>
      </c>
      <c r="P88" s="46">
        <v>198683.97</v>
      </c>
      <c r="S88" s="46">
        <v>157414.37</v>
      </c>
      <c r="T88" s="46">
        <v>49970.61</v>
      </c>
      <c r="U88" s="46">
        <v>2027.26</v>
      </c>
      <c r="Z88" s="46">
        <v>281166.42</v>
      </c>
      <c r="AA88" s="46">
        <v>22886.49</v>
      </c>
      <c r="AB88" s="46">
        <v>31842.309999999998</v>
      </c>
      <c r="AD88" s="46">
        <v>211010.44999999998</v>
      </c>
      <c r="AE88" s="46">
        <v>188091.44999999998</v>
      </c>
      <c r="AG88" s="46">
        <v>337778.18000000005</v>
      </c>
      <c r="AL88" s="46">
        <v>61581.01</v>
      </c>
      <c r="AR88" s="46">
        <v>39953.350000000006</v>
      </c>
      <c r="AZ88" s="46">
        <v>3134329.8600000003</v>
      </c>
      <c r="BA88" s="46">
        <v>890418.88</v>
      </c>
      <c r="BB88" s="46">
        <v>773136.50999999989</v>
      </c>
    </row>
    <row r="89" spans="2:54" x14ac:dyDescent="0.25">
      <c r="B89" s="47" t="s">
        <v>607</v>
      </c>
      <c r="C89" s="47" t="s">
        <v>606</v>
      </c>
      <c r="D89" s="46">
        <v>22374582.710000001</v>
      </c>
      <c r="E89" s="46">
        <v>10272134.49</v>
      </c>
      <c r="F89" s="46">
        <v>398081.61</v>
      </c>
      <c r="H89" s="46">
        <v>664322</v>
      </c>
      <c r="I89" s="46">
        <v>497425.33999999997</v>
      </c>
      <c r="J89" s="46">
        <v>397464.56999999995</v>
      </c>
      <c r="K89" s="46">
        <v>90449.11</v>
      </c>
      <c r="L89" s="46">
        <v>31491.08</v>
      </c>
      <c r="M89" s="46">
        <v>2685147.94</v>
      </c>
      <c r="O89" s="46">
        <v>59809</v>
      </c>
      <c r="P89" s="46">
        <v>324792.98</v>
      </c>
      <c r="S89" s="46">
        <v>716695.82000000007</v>
      </c>
      <c r="T89" s="46">
        <v>390</v>
      </c>
      <c r="Z89" s="46">
        <v>226804.27000000002</v>
      </c>
      <c r="AA89" s="46">
        <v>49641</v>
      </c>
      <c r="AD89" s="46">
        <v>263887.65000000002</v>
      </c>
      <c r="AG89" s="46">
        <v>144230.91</v>
      </c>
      <c r="AL89" s="46">
        <v>17934.629999999997</v>
      </c>
      <c r="AO89" s="46">
        <v>109183.14000000001</v>
      </c>
      <c r="AP89" s="46">
        <v>858.98</v>
      </c>
      <c r="AR89" s="46">
        <v>41391.56</v>
      </c>
      <c r="AY89" s="46">
        <v>347119.91000000003</v>
      </c>
      <c r="AZ89" s="46">
        <v>3305262.5</v>
      </c>
      <c r="BA89" s="46">
        <v>550260.18999999994</v>
      </c>
      <c r="BB89" s="46">
        <v>1179804.0299999998</v>
      </c>
    </row>
    <row r="90" spans="2:54" x14ac:dyDescent="0.25">
      <c r="B90" s="47" t="s">
        <v>605</v>
      </c>
      <c r="C90" s="47" t="s">
        <v>604</v>
      </c>
      <c r="D90" s="46">
        <v>1138299.3799999999</v>
      </c>
      <c r="E90" s="46">
        <v>330979.44</v>
      </c>
      <c r="J90" s="46">
        <v>69669.13</v>
      </c>
      <c r="K90" s="46">
        <v>15776.36</v>
      </c>
      <c r="L90" s="46">
        <v>17115.449999999997</v>
      </c>
      <c r="M90" s="46">
        <v>117831.31999999999</v>
      </c>
      <c r="P90" s="46">
        <v>9229</v>
      </c>
      <c r="R90" s="46">
        <v>6887</v>
      </c>
      <c r="Z90" s="46">
        <v>27295.3</v>
      </c>
      <c r="AA90" s="46">
        <v>21444.81</v>
      </c>
      <c r="AD90" s="46">
        <v>50304</v>
      </c>
      <c r="AZ90" s="46">
        <v>334621.37000000005</v>
      </c>
      <c r="BA90" s="46">
        <v>84552.17</v>
      </c>
      <c r="BB90" s="46">
        <v>52594.03</v>
      </c>
    </row>
    <row r="91" spans="2:54" x14ac:dyDescent="0.25">
      <c r="B91" s="47" t="s">
        <v>603</v>
      </c>
      <c r="C91" s="47" t="s">
        <v>602</v>
      </c>
      <c r="D91" s="46">
        <v>1835355.1700000011</v>
      </c>
      <c r="E91" s="46">
        <v>539679.90999999992</v>
      </c>
      <c r="F91" s="46">
        <v>9929.74</v>
      </c>
      <c r="H91" s="46">
        <v>1034.49</v>
      </c>
      <c r="J91" s="46">
        <v>94708</v>
      </c>
      <c r="L91" s="46">
        <v>40882.07</v>
      </c>
      <c r="M91" s="46">
        <v>112085.92</v>
      </c>
      <c r="P91" s="46">
        <v>20178.59</v>
      </c>
      <c r="Z91" s="46">
        <v>41621.32</v>
      </c>
      <c r="AA91" s="46">
        <v>26479.350000000002</v>
      </c>
      <c r="AD91" s="46">
        <v>52061.67</v>
      </c>
      <c r="AG91" s="46">
        <v>177874.83</v>
      </c>
      <c r="AR91" s="46">
        <v>1619.62</v>
      </c>
      <c r="AZ91" s="46">
        <v>504733.15</v>
      </c>
      <c r="BA91" s="46">
        <v>104471.31</v>
      </c>
      <c r="BB91" s="46">
        <v>107995.2</v>
      </c>
    </row>
    <row r="92" spans="2:54" x14ac:dyDescent="0.25">
      <c r="B92" s="47" t="s">
        <v>601</v>
      </c>
      <c r="C92" s="47" t="s">
        <v>600</v>
      </c>
      <c r="D92" s="46">
        <v>10292356.260000004</v>
      </c>
      <c r="E92" s="46">
        <v>2794096.1300000004</v>
      </c>
      <c r="F92" s="46">
        <v>3062566.72</v>
      </c>
      <c r="H92" s="46">
        <v>12907.37</v>
      </c>
      <c r="I92" s="46">
        <v>99853.4</v>
      </c>
      <c r="J92" s="46">
        <v>134026.26</v>
      </c>
      <c r="K92" s="46">
        <v>14932.38</v>
      </c>
      <c r="L92" s="46">
        <v>34145</v>
      </c>
      <c r="M92" s="46">
        <v>1019074.2</v>
      </c>
      <c r="O92" s="46">
        <v>12735.09</v>
      </c>
      <c r="P92" s="46">
        <v>95207</v>
      </c>
      <c r="S92" s="46">
        <v>117466.46</v>
      </c>
      <c r="T92" s="46">
        <v>19889.740000000002</v>
      </c>
      <c r="Z92" s="46">
        <v>57859.47</v>
      </c>
      <c r="AA92" s="46">
        <v>17286.010000000002</v>
      </c>
      <c r="AD92" s="46">
        <v>136647.5</v>
      </c>
      <c r="AG92" s="46">
        <v>91793.38</v>
      </c>
      <c r="AR92" s="46">
        <v>20297.650000000005</v>
      </c>
      <c r="AU92" s="46">
        <v>36521.020000000004</v>
      </c>
      <c r="AX92" s="46">
        <v>47747.689999999995</v>
      </c>
      <c r="AZ92" s="46">
        <v>1722946.6600000004</v>
      </c>
      <c r="BA92" s="46">
        <v>281204.50000000006</v>
      </c>
      <c r="BB92" s="46">
        <v>463152.63000000006</v>
      </c>
    </row>
    <row r="93" spans="2:54" x14ac:dyDescent="0.25">
      <c r="B93" s="47" t="s">
        <v>599</v>
      </c>
      <c r="C93" s="47" t="s">
        <v>598</v>
      </c>
      <c r="D93" s="46">
        <v>14999475.989999989</v>
      </c>
      <c r="E93" s="46">
        <v>6130315.9800000004</v>
      </c>
      <c r="F93" s="46">
        <v>341781.61</v>
      </c>
      <c r="I93" s="46">
        <v>199038.28</v>
      </c>
      <c r="J93" s="46">
        <v>108473.9</v>
      </c>
      <c r="K93" s="46">
        <v>126087.73</v>
      </c>
      <c r="M93" s="46">
        <v>2142023.7600000002</v>
      </c>
      <c r="P93" s="46">
        <v>245074.1</v>
      </c>
      <c r="S93" s="46">
        <v>246799.80000000002</v>
      </c>
      <c r="U93" s="46">
        <v>1010.4399999999999</v>
      </c>
      <c r="Z93" s="46">
        <v>261917.38</v>
      </c>
      <c r="AA93" s="46">
        <v>70258.09</v>
      </c>
      <c r="AD93" s="46">
        <v>324564.13</v>
      </c>
      <c r="AG93" s="46">
        <v>128488.19</v>
      </c>
      <c r="AL93" s="46">
        <v>30238.619999999995</v>
      </c>
      <c r="AR93" s="46">
        <v>3096.38</v>
      </c>
      <c r="AY93" s="46">
        <v>21092.37</v>
      </c>
      <c r="AZ93" s="46">
        <v>2887676.8499999996</v>
      </c>
      <c r="BA93" s="46">
        <v>581764.74</v>
      </c>
      <c r="BB93" s="46">
        <v>1149773.6399999999</v>
      </c>
    </row>
    <row r="94" spans="2:54" x14ac:dyDescent="0.25">
      <c r="B94" s="47" t="s">
        <v>597</v>
      </c>
      <c r="C94" s="47" t="s">
        <v>596</v>
      </c>
      <c r="D94" s="46">
        <v>22891540.110000011</v>
      </c>
      <c r="E94" s="46">
        <v>9758945.4800000023</v>
      </c>
      <c r="F94" s="46">
        <v>852858.61000000022</v>
      </c>
      <c r="H94" s="46">
        <v>408491.11000000004</v>
      </c>
      <c r="I94" s="46">
        <v>222207.70000000004</v>
      </c>
      <c r="J94" s="46">
        <v>718415.26</v>
      </c>
      <c r="K94" s="46">
        <v>184979.85</v>
      </c>
      <c r="L94" s="46">
        <v>77180.2</v>
      </c>
      <c r="M94" s="46">
        <v>2646357.5299999989</v>
      </c>
      <c r="P94" s="46">
        <v>293043.12</v>
      </c>
      <c r="S94" s="46">
        <v>552168.72000000009</v>
      </c>
      <c r="U94" s="46">
        <v>8838</v>
      </c>
      <c r="Z94" s="46">
        <v>582565.31000000006</v>
      </c>
      <c r="AA94" s="46">
        <v>117884.62999999999</v>
      </c>
      <c r="AD94" s="46">
        <v>411319.05</v>
      </c>
      <c r="AG94" s="46">
        <v>175642.92</v>
      </c>
      <c r="AL94" s="46">
        <v>75757.780000000013</v>
      </c>
      <c r="AR94" s="46">
        <v>30763.61</v>
      </c>
      <c r="AU94" s="46">
        <v>326182.99000000005</v>
      </c>
      <c r="AY94" s="46">
        <v>13403.929999999998</v>
      </c>
      <c r="AZ94" s="46">
        <v>3829627.09</v>
      </c>
      <c r="BA94" s="46">
        <v>833882.74999999988</v>
      </c>
      <c r="BB94" s="46">
        <v>771024.4700000002</v>
      </c>
    </row>
    <row r="95" spans="2:54" x14ac:dyDescent="0.25">
      <c r="B95" s="47" t="s">
        <v>595</v>
      </c>
      <c r="C95" s="47" t="s">
        <v>594</v>
      </c>
      <c r="D95" s="46">
        <v>1124214949.46</v>
      </c>
      <c r="E95" s="46">
        <v>485953615.1500001</v>
      </c>
      <c r="F95" s="46">
        <v>9777379.5399999972</v>
      </c>
      <c r="G95" s="46">
        <v>624214.32000000007</v>
      </c>
      <c r="H95" s="46">
        <v>273165.65999999997</v>
      </c>
      <c r="I95" s="46">
        <v>55714.96</v>
      </c>
      <c r="J95" s="46">
        <v>11373786.34</v>
      </c>
      <c r="K95" s="46">
        <v>6170326.6300000008</v>
      </c>
      <c r="L95" s="46">
        <v>4061157.35</v>
      </c>
      <c r="M95" s="46">
        <v>195540023.88000003</v>
      </c>
      <c r="O95" s="46">
        <v>2867229</v>
      </c>
      <c r="P95" s="46">
        <v>13049439</v>
      </c>
      <c r="S95" s="46">
        <v>18384526.170000002</v>
      </c>
      <c r="T95" s="46">
        <v>1925537.7999999998</v>
      </c>
      <c r="U95" s="46">
        <v>316859.36999999994</v>
      </c>
      <c r="W95" s="46">
        <v>1437281.45</v>
      </c>
      <c r="X95" s="46">
        <v>19134.72</v>
      </c>
      <c r="Z95" s="46">
        <v>11700576.100000001</v>
      </c>
      <c r="AA95" s="46">
        <v>3044308.1300000004</v>
      </c>
      <c r="AB95" s="46">
        <v>103304.23</v>
      </c>
      <c r="AD95" s="46">
        <v>19571572.130000003</v>
      </c>
      <c r="AE95" s="46">
        <v>831005.29</v>
      </c>
      <c r="AF95" s="46">
        <v>454320.57</v>
      </c>
      <c r="AG95" s="46">
        <v>4691117.7499999991</v>
      </c>
      <c r="AI95" s="46">
        <v>5726969.629999999</v>
      </c>
      <c r="AK95" s="46">
        <v>831829.37</v>
      </c>
      <c r="AL95" s="46">
        <v>39232814.710000001</v>
      </c>
      <c r="AN95" s="46">
        <v>141885.75</v>
      </c>
      <c r="AO95" s="46">
        <v>13234.730000000001</v>
      </c>
      <c r="AQ95" s="46">
        <v>268747.99</v>
      </c>
      <c r="AR95" s="46">
        <v>1728735.15</v>
      </c>
      <c r="AU95" s="46">
        <v>46251533.580000013</v>
      </c>
      <c r="AV95" s="46">
        <v>1281575.67</v>
      </c>
      <c r="AY95" s="46">
        <v>559252.94999999995</v>
      </c>
      <c r="AZ95" s="46">
        <v>152734369.38000003</v>
      </c>
      <c r="BA95" s="46">
        <v>18158820.660000004</v>
      </c>
      <c r="BB95" s="46">
        <v>65059584.349999994</v>
      </c>
    </row>
    <row r="96" spans="2:54" x14ac:dyDescent="0.25">
      <c r="B96" s="47" t="s">
        <v>593</v>
      </c>
      <c r="C96" s="47" t="s">
        <v>592</v>
      </c>
      <c r="D96" s="46">
        <v>398938485.08999991</v>
      </c>
      <c r="E96" s="46">
        <v>176727553.54000005</v>
      </c>
      <c r="F96" s="46">
        <v>4710348.68</v>
      </c>
      <c r="G96" s="46">
        <v>1616105.28</v>
      </c>
      <c r="H96" s="46">
        <v>2237728.3899999997</v>
      </c>
      <c r="I96" s="46">
        <v>131119</v>
      </c>
      <c r="J96" s="46">
        <v>11405966.300000001</v>
      </c>
      <c r="K96" s="46">
        <v>5965302.5100000007</v>
      </c>
      <c r="L96" s="46">
        <v>728097.35</v>
      </c>
      <c r="M96" s="46">
        <v>47377537.899999991</v>
      </c>
      <c r="P96" s="46">
        <v>4759470</v>
      </c>
      <c r="S96" s="46">
        <v>12407503.879999997</v>
      </c>
      <c r="T96" s="46">
        <v>1160952.1700000002</v>
      </c>
      <c r="U96" s="46">
        <v>181295.00000000003</v>
      </c>
      <c r="Z96" s="46">
        <v>7306017.2000000011</v>
      </c>
      <c r="AA96" s="46">
        <v>1648264.21</v>
      </c>
      <c r="AD96" s="46">
        <v>16371130.670000002</v>
      </c>
      <c r="AG96" s="46">
        <v>2798354.15</v>
      </c>
      <c r="AK96" s="46">
        <v>1072478.03</v>
      </c>
      <c r="AL96" s="46">
        <v>10169623.850000001</v>
      </c>
      <c r="AN96" s="46">
        <v>109628.17</v>
      </c>
      <c r="AR96" s="46">
        <v>663511.55999999994</v>
      </c>
      <c r="AU96" s="46">
        <v>1594235.28</v>
      </c>
      <c r="AX96" s="46">
        <v>4381450.3299999991</v>
      </c>
      <c r="AY96" s="46">
        <v>689756.93</v>
      </c>
      <c r="AZ96" s="46">
        <v>55162762.900000006</v>
      </c>
      <c r="BA96" s="46">
        <v>12974573.560000001</v>
      </c>
      <c r="BB96" s="46">
        <v>14587718.250000002</v>
      </c>
    </row>
    <row r="97" spans="2:54" x14ac:dyDescent="0.25">
      <c r="B97" s="47" t="s">
        <v>591</v>
      </c>
      <c r="C97" s="47" t="s">
        <v>590</v>
      </c>
      <c r="D97" s="46">
        <v>74243151.959999949</v>
      </c>
      <c r="E97" s="46">
        <v>35403254.960000001</v>
      </c>
      <c r="G97" s="46">
        <v>156636.9</v>
      </c>
      <c r="H97" s="46">
        <v>15100.720000000001</v>
      </c>
      <c r="I97" s="46">
        <v>11250</v>
      </c>
      <c r="J97" s="46">
        <v>1311746.77</v>
      </c>
      <c r="K97" s="46">
        <v>245830.63</v>
      </c>
      <c r="L97" s="46">
        <v>5400</v>
      </c>
      <c r="M97" s="46">
        <v>10531113.210000001</v>
      </c>
      <c r="O97" s="46">
        <v>93712.88</v>
      </c>
      <c r="P97" s="46">
        <v>988598.05000000016</v>
      </c>
      <c r="S97" s="46">
        <v>4175229.9799999991</v>
      </c>
      <c r="T97" s="46">
        <v>501539.62</v>
      </c>
      <c r="Z97" s="46">
        <v>470252.29</v>
      </c>
      <c r="AA97" s="46">
        <v>90638.030000000013</v>
      </c>
      <c r="AD97" s="46">
        <v>816592.67999999993</v>
      </c>
      <c r="AG97" s="46">
        <v>441775.23000000004</v>
      </c>
      <c r="AK97" s="46">
        <v>31118.32</v>
      </c>
      <c r="AL97" s="46">
        <v>588419.27</v>
      </c>
      <c r="AN97" s="46">
        <v>17961</v>
      </c>
      <c r="AO97" s="46">
        <v>272801.48</v>
      </c>
      <c r="AR97" s="46">
        <v>159914.47</v>
      </c>
      <c r="AU97" s="46">
        <v>94445.16</v>
      </c>
      <c r="AX97" s="46">
        <v>796949.02</v>
      </c>
      <c r="AY97" s="46">
        <v>41000.269999999997</v>
      </c>
      <c r="AZ97" s="46">
        <v>10838174.83</v>
      </c>
      <c r="BA97" s="46">
        <v>2696305.3300000005</v>
      </c>
      <c r="BB97" s="46">
        <v>3447390.8599999994</v>
      </c>
    </row>
    <row r="98" spans="2:54" x14ac:dyDescent="0.25">
      <c r="B98" s="47" t="s">
        <v>589</v>
      </c>
      <c r="C98" s="47" t="s">
        <v>588</v>
      </c>
      <c r="D98" s="46">
        <v>69954645.829999954</v>
      </c>
      <c r="E98" s="46">
        <v>38618728.799999997</v>
      </c>
      <c r="F98" s="46">
        <v>186111.57</v>
      </c>
      <c r="I98" s="46">
        <v>102175.62999999999</v>
      </c>
      <c r="L98" s="46">
        <v>211867.12</v>
      </c>
      <c r="M98" s="46">
        <v>10903843.060000001</v>
      </c>
      <c r="O98" s="46">
        <v>73079</v>
      </c>
      <c r="P98" s="46">
        <v>995479.37</v>
      </c>
      <c r="S98" s="46">
        <v>3250078.5799999996</v>
      </c>
      <c r="T98" s="46">
        <v>158583.96</v>
      </c>
      <c r="U98" s="46">
        <v>16926</v>
      </c>
      <c r="Z98" s="46">
        <v>129196</v>
      </c>
      <c r="AA98" s="46">
        <v>150455.5</v>
      </c>
      <c r="AD98" s="46">
        <v>196676.72000000003</v>
      </c>
      <c r="AG98" s="46">
        <v>302472.37</v>
      </c>
      <c r="AK98" s="46">
        <v>34907</v>
      </c>
      <c r="AL98" s="46">
        <v>449430.11</v>
      </c>
      <c r="AQ98" s="46">
        <v>193748.43</v>
      </c>
      <c r="AR98" s="46">
        <v>133972.15</v>
      </c>
      <c r="AU98" s="46">
        <v>113344.68</v>
      </c>
      <c r="AY98" s="46">
        <v>531629.21000000008</v>
      </c>
      <c r="AZ98" s="46">
        <v>8736517.379999999</v>
      </c>
      <c r="BA98" s="46">
        <v>2039618.7400000002</v>
      </c>
      <c r="BB98" s="46">
        <v>2425804.4499999993</v>
      </c>
    </row>
    <row r="99" spans="2:54" x14ac:dyDescent="0.25">
      <c r="B99" s="47" t="s">
        <v>587</v>
      </c>
      <c r="C99" s="47" t="s">
        <v>586</v>
      </c>
      <c r="D99" s="46">
        <v>375161243.20999998</v>
      </c>
      <c r="E99" s="46">
        <v>167785127.40000007</v>
      </c>
      <c r="F99" s="46">
        <v>789184.37</v>
      </c>
      <c r="G99" s="46">
        <v>2161620.34</v>
      </c>
      <c r="H99" s="46">
        <v>381755.1</v>
      </c>
      <c r="I99" s="46">
        <v>1869079.7200000004</v>
      </c>
      <c r="J99" s="46">
        <v>16199066.68</v>
      </c>
      <c r="K99" s="46">
        <v>4859874.5799999991</v>
      </c>
      <c r="L99" s="46">
        <v>1100179.98</v>
      </c>
      <c r="M99" s="46">
        <v>51011475.23999998</v>
      </c>
      <c r="O99" s="46">
        <v>205369</v>
      </c>
      <c r="P99" s="46">
        <v>4448553.7299999995</v>
      </c>
      <c r="S99" s="46">
        <v>8132119.9000000004</v>
      </c>
      <c r="T99" s="46">
        <v>1233987.31</v>
      </c>
      <c r="U99" s="46">
        <v>138765</v>
      </c>
      <c r="W99" s="46">
        <v>5798446.9500000002</v>
      </c>
      <c r="X99" s="46">
        <v>61396.45</v>
      </c>
      <c r="Z99" s="46">
        <v>6402345.3500000006</v>
      </c>
      <c r="AA99" s="46">
        <v>1285991.4599999997</v>
      </c>
      <c r="AD99" s="46">
        <v>14048031.23</v>
      </c>
      <c r="AG99" s="46">
        <v>3983552.43</v>
      </c>
      <c r="AK99" s="46">
        <v>787310.15000000014</v>
      </c>
      <c r="AL99" s="46">
        <v>10475950.659999998</v>
      </c>
      <c r="AN99" s="46">
        <v>93955.92</v>
      </c>
      <c r="AO99" s="46">
        <v>987202.8</v>
      </c>
      <c r="AR99" s="46">
        <v>548901.77</v>
      </c>
      <c r="AT99" s="46">
        <v>4525.09</v>
      </c>
      <c r="AU99" s="46">
        <v>1129332.27</v>
      </c>
      <c r="AX99" s="46">
        <v>2344017.41</v>
      </c>
      <c r="AY99" s="46">
        <v>1194295.6100000001</v>
      </c>
      <c r="AZ99" s="46">
        <v>46275766.220000021</v>
      </c>
      <c r="BA99" s="46">
        <v>9052117.1000000015</v>
      </c>
      <c r="BB99" s="46">
        <v>10371945.989999998</v>
      </c>
    </row>
    <row r="100" spans="2:54" x14ac:dyDescent="0.25">
      <c r="B100" s="47" t="s">
        <v>585</v>
      </c>
      <c r="C100" s="47" t="s">
        <v>584</v>
      </c>
      <c r="D100" s="46">
        <v>27328725.909999993</v>
      </c>
      <c r="E100" s="46">
        <v>12528184.57</v>
      </c>
      <c r="F100" s="46">
        <v>966481.04999999993</v>
      </c>
      <c r="J100" s="46">
        <v>306351.40000000002</v>
      </c>
      <c r="K100" s="46">
        <v>58210.81</v>
      </c>
      <c r="L100" s="46">
        <v>142923.46</v>
      </c>
      <c r="M100" s="46">
        <v>2848135.4499999993</v>
      </c>
      <c r="O100" s="46">
        <v>492.79</v>
      </c>
      <c r="P100" s="46">
        <v>314674.00999999995</v>
      </c>
      <c r="S100" s="46">
        <v>957048.8600000001</v>
      </c>
      <c r="T100" s="46">
        <v>418034.22999999992</v>
      </c>
      <c r="Z100" s="46">
        <v>124573.27</v>
      </c>
      <c r="AA100" s="46">
        <v>46304.73</v>
      </c>
      <c r="AD100" s="46">
        <v>264764.07</v>
      </c>
      <c r="AG100" s="46">
        <v>414699.31</v>
      </c>
      <c r="AK100" s="46">
        <v>160.44999999999999</v>
      </c>
      <c r="AL100" s="46">
        <v>134536.19</v>
      </c>
      <c r="AQ100" s="46">
        <v>1422.33</v>
      </c>
      <c r="AR100" s="46">
        <v>39858</v>
      </c>
      <c r="AU100" s="46">
        <v>215005.94999999998</v>
      </c>
      <c r="AX100" s="46">
        <v>227993.02</v>
      </c>
      <c r="AZ100" s="46">
        <v>5082984.8499999987</v>
      </c>
      <c r="BA100" s="46">
        <v>978931.10999999987</v>
      </c>
      <c r="BB100" s="46">
        <v>1256956</v>
      </c>
    </row>
    <row r="101" spans="2:54" x14ac:dyDescent="0.25">
      <c r="B101" s="47" t="s">
        <v>583</v>
      </c>
      <c r="C101" s="47" t="s">
        <v>582</v>
      </c>
      <c r="D101" s="46">
        <v>299388323.14999944</v>
      </c>
      <c r="E101" s="46">
        <v>136342791.56999999</v>
      </c>
      <c r="F101" s="46">
        <v>1288940.24</v>
      </c>
      <c r="G101" s="46">
        <v>377541.89</v>
      </c>
      <c r="H101" s="46">
        <v>1940684.9300000002</v>
      </c>
      <c r="I101" s="46">
        <v>2043283.31</v>
      </c>
      <c r="J101" s="46">
        <v>7202896.1399999997</v>
      </c>
      <c r="K101" s="46">
        <v>1516555.43</v>
      </c>
      <c r="L101" s="46">
        <v>661498.79</v>
      </c>
      <c r="M101" s="46">
        <v>43797049.11999999</v>
      </c>
      <c r="O101" s="46">
        <v>809396.64</v>
      </c>
      <c r="P101" s="46">
        <v>3429309.9499999997</v>
      </c>
      <c r="S101" s="46">
        <v>14101589.350000001</v>
      </c>
      <c r="T101" s="46">
        <v>1972537.17</v>
      </c>
      <c r="U101" s="46">
        <v>138463.54999999999</v>
      </c>
      <c r="Z101" s="46">
        <v>4448911.3900000006</v>
      </c>
      <c r="AA101" s="46">
        <v>1056243.25</v>
      </c>
      <c r="AD101" s="46">
        <v>8232405.4700000007</v>
      </c>
      <c r="AG101" s="46">
        <v>1445095.43</v>
      </c>
      <c r="AI101" s="46">
        <v>1225295.5099999998</v>
      </c>
      <c r="AK101" s="46">
        <v>317952.66000000003</v>
      </c>
      <c r="AL101" s="46">
        <v>5435754.54</v>
      </c>
      <c r="AN101" s="46">
        <v>93011</v>
      </c>
      <c r="AO101" s="46">
        <v>615567.26</v>
      </c>
      <c r="AR101" s="46">
        <v>443233.52999999997</v>
      </c>
      <c r="AU101" s="46">
        <v>1425983.2899999998</v>
      </c>
      <c r="AX101" s="46">
        <v>827239.03</v>
      </c>
      <c r="AY101" s="46">
        <v>2147064.73</v>
      </c>
      <c r="AZ101" s="46">
        <v>35003426.170000002</v>
      </c>
      <c r="BA101" s="46">
        <v>7572417.4900000002</v>
      </c>
      <c r="BB101" s="46">
        <v>13476184.32</v>
      </c>
    </row>
    <row r="102" spans="2:54" x14ac:dyDescent="0.25">
      <c r="B102" s="47" t="s">
        <v>581</v>
      </c>
      <c r="C102" s="47" t="s">
        <v>580</v>
      </c>
      <c r="D102" s="46">
        <v>2734707.100000001</v>
      </c>
      <c r="E102" s="46">
        <v>1566307.3500000003</v>
      </c>
      <c r="M102" s="46">
        <v>208295.55</v>
      </c>
      <c r="P102" s="46">
        <v>21358.92</v>
      </c>
      <c r="S102" s="46">
        <v>15743.33</v>
      </c>
      <c r="Z102" s="46">
        <v>3985.68</v>
      </c>
      <c r="AD102" s="46">
        <v>46464.54</v>
      </c>
      <c r="AU102" s="46">
        <v>83195.22</v>
      </c>
      <c r="AY102" s="46">
        <v>86563.090000000011</v>
      </c>
      <c r="AZ102" s="46">
        <v>579973.26</v>
      </c>
      <c r="BA102" s="46">
        <v>88383.22</v>
      </c>
      <c r="BB102" s="46">
        <v>34436.94</v>
      </c>
    </row>
    <row r="103" spans="2:54" x14ac:dyDescent="0.25">
      <c r="B103" s="47" t="s">
        <v>579</v>
      </c>
      <c r="C103" s="47" t="s">
        <v>578</v>
      </c>
      <c r="D103" s="46">
        <v>388062700.14000005</v>
      </c>
      <c r="E103" s="46">
        <v>213001408.17000005</v>
      </c>
      <c r="F103" s="46">
        <v>702811.29</v>
      </c>
      <c r="G103" s="46">
        <v>209362.9</v>
      </c>
      <c r="I103" s="46">
        <v>1400031.1800000004</v>
      </c>
      <c r="J103" s="46">
        <v>7503174.6800000016</v>
      </c>
      <c r="K103" s="46">
        <v>713615.78</v>
      </c>
      <c r="L103" s="46">
        <v>319586.79000000004</v>
      </c>
      <c r="M103" s="46">
        <v>60836449.440000005</v>
      </c>
      <c r="O103" s="46">
        <v>663716.41</v>
      </c>
      <c r="P103" s="46">
        <v>4546227.0999999996</v>
      </c>
      <c r="S103" s="46">
        <v>8084946</v>
      </c>
      <c r="T103" s="46">
        <v>2722541.3</v>
      </c>
      <c r="U103" s="46">
        <v>83094</v>
      </c>
      <c r="Z103" s="46">
        <v>2021657.62</v>
      </c>
      <c r="AA103" s="46">
        <v>218899.28</v>
      </c>
      <c r="AD103" s="46">
        <v>2506181</v>
      </c>
      <c r="AG103" s="46">
        <v>2674078.7999999993</v>
      </c>
      <c r="AK103" s="46">
        <v>382328.48999999993</v>
      </c>
      <c r="AL103" s="46">
        <v>5534176.3699999982</v>
      </c>
      <c r="AQ103" s="46">
        <v>552050.9</v>
      </c>
      <c r="AR103" s="46">
        <v>1226375.1199999999</v>
      </c>
      <c r="AU103" s="46">
        <v>1706313.7999999996</v>
      </c>
      <c r="AX103" s="46">
        <v>7332679.6099999994</v>
      </c>
      <c r="AY103" s="46">
        <v>1453511.5</v>
      </c>
      <c r="AZ103" s="46">
        <v>44823324.810000002</v>
      </c>
      <c r="BA103" s="46">
        <v>6533122.0700000012</v>
      </c>
      <c r="BB103" s="46">
        <v>10311035.729999997</v>
      </c>
    </row>
    <row r="104" spans="2:54" x14ac:dyDescent="0.25">
      <c r="B104" s="47" t="s">
        <v>577</v>
      </c>
      <c r="C104" s="47" t="s">
        <v>576</v>
      </c>
      <c r="D104" s="46">
        <v>62868168.509999998</v>
      </c>
      <c r="E104" s="46">
        <v>26775685.66</v>
      </c>
      <c r="I104" s="46">
        <v>1432330.76</v>
      </c>
      <c r="J104" s="46">
        <v>4051021.47</v>
      </c>
      <c r="K104" s="46">
        <v>877293.65</v>
      </c>
      <c r="L104" s="46">
        <v>138210</v>
      </c>
      <c r="M104" s="46">
        <v>5927926.21</v>
      </c>
      <c r="O104" s="46">
        <v>120537.54</v>
      </c>
      <c r="P104" s="46">
        <v>528642.98</v>
      </c>
      <c r="S104" s="46">
        <v>1268895.71</v>
      </c>
      <c r="U104" s="46">
        <v>19603.38</v>
      </c>
      <c r="Z104" s="46">
        <v>1151170.42</v>
      </c>
      <c r="AA104" s="46">
        <v>797647.88</v>
      </c>
      <c r="AD104" s="46">
        <v>2141434.2600000002</v>
      </c>
      <c r="AG104" s="46">
        <v>995248.24999999988</v>
      </c>
      <c r="AI104" s="46">
        <v>487980.76</v>
      </c>
      <c r="AK104" s="46">
        <v>269610.99999999994</v>
      </c>
      <c r="AL104" s="46">
        <v>1617260.5800000003</v>
      </c>
      <c r="AR104" s="46">
        <v>95602.26</v>
      </c>
      <c r="AU104" s="46">
        <v>549653.03999999992</v>
      </c>
      <c r="AX104" s="46">
        <v>933499.72999999986</v>
      </c>
      <c r="AY104" s="46">
        <v>331956.47999999998</v>
      </c>
      <c r="AZ104" s="46">
        <v>9066023.4100000001</v>
      </c>
      <c r="BA104" s="46">
        <v>1900849.7099999997</v>
      </c>
      <c r="BB104" s="46">
        <v>1390083.37</v>
      </c>
    </row>
    <row r="105" spans="2:54" x14ac:dyDescent="0.25">
      <c r="B105" s="47" t="s">
        <v>575</v>
      </c>
      <c r="C105" s="47" t="s">
        <v>574</v>
      </c>
      <c r="D105" s="46">
        <v>52972914.73999995</v>
      </c>
      <c r="E105" s="46">
        <v>29936694.5</v>
      </c>
      <c r="F105" s="46">
        <v>1217903.4400000002</v>
      </c>
      <c r="H105" s="46">
        <v>12579.989999999998</v>
      </c>
      <c r="I105" s="46">
        <v>17447.64</v>
      </c>
      <c r="J105" s="46">
        <v>356735.52</v>
      </c>
      <c r="K105" s="46">
        <v>50713.869999999995</v>
      </c>
      <c r="L105" s="46">
        <v>3500</v>
      </c>
      <c r="M105" s="46">
        <v>4947799.4600000009</v>
      </c>
      <c r="O105" s="46">
        <v>136998.62</v>
      </c>
      <c r="P105" s="46">
        <v>602698.18999999994</v>
      </c>
      <c r="S105" s="46">
        <v>1957109.5499999998</v>
      </c>
      <c r="T105" s="46">
        <v>275983.99</v>
      </c>
      <c r="Z105" s="46">
        <v>149109.03</v>
      </c>
      <c r="AA105" s="46">
        <v>39210.19</v>
      </c>
      <c r="AD105" s="46">
        <v>341853.14</v>
      </c>
      <c r="AG105" s="46">
        <v>277307.5</v>
      </c>
      <c r="AK105" s="46">
        <v>35952.94</v>
      </c>
      <c r="AL105" s="46">
        <v>526124.46</v>
      </c>
      <c r="AQ105" s="46">
        <v>35852.539999999994</v>
      </c>
      <c r="AR105" s="46">
        <v>125259.52</v>
      </c>
      <c r="AU105" s="46">
        <v>60282.770000000004</v>
      </c>
      <c r="AX105" s="46">
        <v>389339.27999999997</v>
      </c>
      <c r="AY105" s="46">
        <v>35661.93</v>
      </c>
      <c r="AZ105" s="46">
        <v>7267191.2500000019</v>
      </c>
      <c r="BA105" s="46">
        <v>1431452.77</v>
      </c>
      <c r="BB105" s="46">
        <v>2742152.6500000004</v>
      </c>
    </row>
    <row r="106" spans="2:54" x14ac:dyDescent="0.25">
      <c r="B106" s="47" t="s">
        <v>573</v>
      </c>
      <c r="C106" s="47" t="s">
        <v>572</v>
      </c>
      <c r="D106" s="46">
        <v>339088976.44000018</v>
      </c>
      <c r="E106" s="46">
        <v>172578305.00999999</v>
      </c>
      <c r="F106" s="46">
        <v>137504.54</v>
      </c>
      <c r="G106" s="46">
        <v>371342.3</v>
      </c>
      <c r="I106" s="46">
        <v>48196.83</v>
      </c>
      <c r="J106" s="46">
        <v>12383586.439999996</v>
      </c>
      <c r="K106" s="46">
        <v>1673405.8199999998</v>
      </c>
      <c r="L106" s="46">
        <v>21600</v>
      </c>
      <c r="M106" s="46">
        <v>39555612.800000012</v>
      </c>
      <c r="O106" s="46">
        <v>542817.37</v>
      </c>
      <c r="P106" s="46">
        <v>3106674.4899999998</v>
      </c>
      <c r="S106" s="46">
        <v>8323727.8600000003</v>
      </c>
      <c r="T106" s="46">
        <v>1856801.25</v>
      </c>
      <c r="U106" s="46">
        <v>123027.95999999999</v>
      </c>
      <c r="Z106" s="46">
        <v>4042300.6200000006</v>
      </c>
      <c r="AA106" s="46">
        <v>851050</v>
      </c>
      <c r="AD106" s="46">
        <v>11311866.299999999</v>
      </c>
      <c r="AG106" s="46">
        <v>1735033.4999999998</v>
      </c>
      <c r="AK106" s="46">
        <v>752670.41</v>
      </c>
      <c r="AL106" s="46">
        <v>8586467.7899999991</v>
      </c>
      <c r="AN106" s="46">
        <v>117871.5</v>
      </c>
      <c r="AO106" s="46">
        <v>522165.74</v>
      </c>
      <c r="AR106" s="46">
        <v>583052.80000000005</v>
      </c>
      <c r="AU106" s="46">
        <v>1524120.25</v>
      </c>
      <c r="AX106" s="46">
        <v>2389426.6800000002</v>
      </c>
      <c r="AY106" s="46">
        <v>2629549.69</v>
      </c>
      <c r="AZ106" s="46">
        <v>40666454.600000009</v>
      </c>
      <c r="BA106" s="46">
        <v>11713145.880000001</v>
      </c>
      <c r="BB106" s="46">
        <v>10941198.01</v>
      </c>
    </row>
    <row r="107" spans="2:54" x14ac:dyDescent="0.25">
      <c r="B107" s="47" t="s">
        <v>571</v>
      </c>
      <c r="C107" s="47" t="s">
        <v>570</v>
      </c>
      <c r="D107" s="46">
        <v>156552450.41999987</v>
      </c>
      <c r="E107" s="46">
        <v>85698010.669999957</v>
      </c>
      <c r="G107" s="46">
        <v>276621.40000000002</v>
      </c>
      <c r="J107" s="46">
        <v>1202649.0400000003</v>
      </c>
      <c r="L107" s="46">
        <v>2700</v>
      </c>
      <c r="M107" s="46">
        <v>24158904.57</v>
      </c>
      <c r="O107" s="46">
        <v>391952.67</v>
      </c>
      <c r="P107" s="46">
        <v>2517367.1100000003</v>
      </c>
      <c r="S107" s="46">
        <v>5689908.9099999992</v>
      </c>
      <c r="T107" s="46">
        <v>417014.2900000001</v>
      </c>
      <c r="U107" s="46">
        <v>34420.009999999995</v>
      </c>
      <c r="Z107" s="46">
        <v>264595.80000000005</v>
      </c>
      <c r="AA107" s="46">
        <v>113252.98999999999</v>
      </c>
      <c r="AD107" s="46">
        <v>1119695.6200000001</v>
      </c>
      <c r="AG107" s="46">
        <v>780355.79000000015</v>
      </c>
      <c r="AK107" s="46">
        <v>111438.79</v>
      </c>
      <c r="AL107" s="46">
        <v>1316960.53</v>
      </c>
      <c r="AQ107" s="46">
        <v>26024.12</v>
      </c>
      <c r="AR107" s="46">
        <v>947926.38</v>
      </c>
      <c r="AU107" s="46">
        <v>614965.88000000012</v>
      </c>
      <c r="AW107" s="46">
        <v>50200.68</v>
      </c>
      <c r="AX107" s="46">
        <v>1586269.5699999998</v>
      </c>
      <c r="AY107" s="46">
        <v>156104.09</v>
      </c>
      <c r="AZ107" s="46">
        <v>20613441.379999999</v>
      </c>
      <c r="BA107" s="46">
        <v>2261299.7400000002</v>
      </c>
      <c r="BB107" s="46">
        <v>6200370.3899999997</v>
      </c>
    </row>
    <row r="108" spans="2:54" x14ac:dyDescent="0.25">
      <c r="B108" s="47" t="s">
        <v>569</v>
      </c>
      <c r="C108" s="47" t="s">
        <v>568</v>
      </c>
      <c r="D108" s="46">
        <v>123490023.99000008</v>
      </c>
      <c r="E108" s="46">
        <v>69350744.37000002</v>
      </c>
      <c r="F108" s="46">
        <v>1151734.3600000001</v>
      </c>
      <c r="G108" s="46">
        <v>269441.09000000003</v>
      </c>
      <c r="I108" s="46">
        <v>20275.98</v>
      </c>
      <c r="J108" s="46">
        <v>1116464.1400000001</v>
      </c>
      <c r="K108" s="46">
        <v>744840.8</v>
      </c>
      <c r="M108" s="46">
        <v>15194168.279999997</v>
      </c>
      <c r="O108" s="46">
        <v>306927.29000000004</v>
      </c>
      <c r="P108" s="46">
        <v>1583494.68</v>
      </c>
      <c r="S108" s="46">
        <v>4030582.4</v>
      </c>
      <c r="T108" s="46">
        <v>599711.17999999993</v>
      </c>
      <c r="U108" s="46">
        <v>49623.47</v>
      </c>
      <c r="Z108" s="46">
        <v>365895.06</v>
      </c>
      <c r="AA108" s="46">
        <v>186490.24999999997</v>
      </c>
      <c r="AD108" s="46">
        <v>612468.35000000009</v>
      </c>
      <c r="AG108" s="46">
        <v>515129.16000000003</v>
      </c>
      <c r="AK108" s="46">
        <v>28535.86</v>
      </c>
      <c r="AL108" s="46">
        <v>554751.89999999991</v>
      </c>
      <c r="AP108" s="46">
        <v>84331.45</v>
      </c>
      <c r="AQ108" s="46">
        <v>21450.050000000003</v>
      </c>
      <c r="AR108" s="46">
        <v>509328.26</v>
      </c>
      <c r="AU108" s="46">
        <v>496091.11000000004</v>
      </c>
      <c r="AX108" s="46">
        <v>213756.26</v>
      </c>
      <c r="AY108" s="46">
        <v>283882.05000000005</v>
      </c>
      <c r="AZ108" s="46">
        <v>17486791.760000002</v>
      </c>
      <c r="BA108" s="46">
        <v>2645704.59</v>
      </c>
      <c r="BB108" s="46">
        <v>5067409.8400000008</v>
      </c>
    </row>
    <row r="109" spans="2:54" x14ac:dyDescent="0.25">
      <c r="B109" s="47" t="s">
        <v>567</v>
      </c>
      <c r="C109" s="47" t="s">
        <v>566</v>
      </c>
      <c r="D109" s="46">
        <v>341464341.41000009</v>
      </c>
      <c r="E109" s="46">
        <v>196848459.16</v>
      </c>
      <c r="G109" s="46">
        <v>102707.25</v>
      </c>
      <c r="I109" s="46">
        <v>21809.620000000003</v>
      </c>
      <c r="L109" s="46">
        <v>12500</v>
      </c>
      <c r="M109" s="46">
        <v>35929583.349999994</v>
      </c>
      <c r="O109" s="46">
        <v>472286.37</v>
      </c>
      <c r="P109" s="46">
        <v>7395451.0800000001</v>
      </c>
      <c r="S109" s="46">
        <v>10979604.27</v>
      </c>
      <c r="T109" s="46">
        <v>799474.1</v>
      </c>
      <c r="U109" s="46">
        <v>174389.88999999998</v>
      </c>
      <c r="Z109" s="46">
        <v>1054843.57</v>
      </c>
      <c r="AA109" s="46">
        <v>644731.67999999993</v>
      </c>
      <c r="AD109" s="46">
        <v>1939320.4000000001</v>
      </c>
      <c r="AE109" s="46">
        <v>2175979.3600000008</v>
      </c>
      <c r="AF109" s="46">
        <v>692939.74</v>
      </c>
      <c r="AG109" s="46">
        <v>1636705.9499999997</v>
      </c>
      <c r="AK109" s="46">
        <v>86216.66</v>
      </c>
      <c r="AL109" s="46">
        <v>4172461.1100000003</v>
      </c>
      <c r="AO109" s="46">
        <v>269834.89</v>
      </c>
      <c r="AQ109" s="46">
        <v>352519.43999999994</v>
      </c>
      <c r="AR109" s="46">
        <v>891598.2699999999</v>
      </c>
      <c r="AU109" s="46">
        <v>1268745.6200000001</v>
      </c>
      <c r="AX109" s="46">
        <v>8530298.4900000002</v>
      </c>
      <c r="AZ109" s="46">
        <v>43252830.539999984</v>
      </c>
      <c r="BA109" s="46">
        <v>7389454.5100000007</v>
      </c>
      <c r="BB109" s="46">
        <v>14369596.089999998</v>
      </c>
    </row>
    <row r="110" spans="2:54" x14ac:dyDescent="0.25">
      <c r="B110" s="47" t="s">
        <v>565</v>
      </c>
      <c r="C110" s="47" t="s">
        <v>564</v>
      </c>
      <c r="D110" s="46">
        <v>167618199.50000027</v>
      </c>
      <c r="E110" s="46">
        <v>98625201.760000005</v>
      </c>
      <c r="F110" s="46">
        <v>1007533.93</v>
      </c>
      <c r="H110" s="46">
        <v>74401.7</v>
      </c>
      <c r="I110" s="46">
        <v>15000</v>
      </c>
      <c r="J110" s="46">
        <v>90410.609999999986</v>
      </c>
      <c r="M110" s="46">
        <v>22293367.860000003</v>
      </c>
      <c r="O110" s="46">
        <v>46674.080000000002</v>
      </c>
      <c r="P110" s="46">
        <v>2773571.5200000005</v>
      </c>
      <c r="Q110" s="46">
        <v>15825.990000000002</v>
      </c>
      <c r="S110" s="46">
        <v>4180257.92</v>
      </c>
      <c r="T110" s="46">
        <v>261540.41999999998</v>
      </c>
      <c r="U110" s="46">
        <v>48393</v>
      </c>
      <c r="Z110" s="46">
        <v>981302.78</v>
      </c>
      <c r="AA110" s="46">
        <v>280074.93</v>
      </c>
      <c r="AD110" s="46">
        <v>1749182.6800000002</v>
      </c>
      <c r="AG110" s="46">
        <v>1034414.6</v>
      </c>
      <c r="AI110" s="46">
        <v>1542629.51</v>
      </c>
      <c r="AK110" s="46">
        <v>37331.68</v>
      </c>
      <c r="AL110" s="46">
        <v>1680815.27</v>
      </c>
      <c r="AQ110" s="46">
        <v>45893.159999999996</v>
      </c>
      <c r="AR110" s="46">
        <v>290237.33</v>
      </c>
      <c r="AU110" s="46">
        <v>268655.23</v>
      </c>
      <c r="AX110" s="46">
        <v>2622287.3099999996</v>
      </c>
      <c r="AY110" s="46">
        <v>464123.79999999993</v>
      </c>
      <c r="AZ110" s="46">
        <v>18582948.220000003</v>
      </c>
      <c r="BA110" s="46">
        <v>3758616.8699999996</v>
      </c>
      <c r="BB110" s="46">
        <v>4847507.3400000008</v>
      </c>
    </row>
    <row r="111" spans="2:54" x14ac:dyDescent="0.25">
      <c r="B111" s="47" t="s">
        <v>563</v>
      </c>
      <c r="C111" s="47" t="s">
        <v>562</v>
      </c>
      <c r="D111" s="46">
        <v>531686686.99000043</v>
      </c>
      <c r="E111" s="46">
        <v>321879404.49000001</v>
      </c>
      <c r="F111" s="46">
        <v>2590129.4800000004</v>
      </c>
      <c r="H111" s="46">
        <v>265323.44999999995</v>
      </c>
      <c r="I111" s="46">
        <v>20620.96</v>
      </c>
      <c r="J111" s="46">
        <v>278856.43</v>
      </c>
      <c r="K111" s="46">
        <v>252665.69</v>
      </c>
      <c r="L111" s="46">
        <v>400078.69</v>
      </c>
      <c r="M111" s="46">
        <v>67846779.480000004</v>
      </c>
      <c r="O111" s="46">
        <v>56332</v>
      </c>
      <c r="P111" s="46">
        <v>6562821.8499999996</v>
      </c>
      <c r="S111" s="46">
        <v>17676827.619999994</v>
      </c>
      <c r="T111" s="46">
        <v>3235503.6000000006</v>
      </c>
      <c r="U111" s="46">
        <v>116647.93</v>
      </c>
      <c r="W111" s="46">
        <v>4862697.620000001</v>
      </c>
      <c r="X111" s="46">
        <v>26127.200000000001</v>
      </c>
      <c r="Z111" s="46">
        <v>859959.01</v>
      </c>
      <c r="AA111" s="46">
        <v>752976.00000000012</v>
      </c>
      <c r="AD111" s="46">
        <v>2204526.2100000004</v>
      </c>
      <c r="AG111" s="46">
        <v>2971275.51</v>
      </c>
      <c r="AI111" s="46">
        <v>692708.99</v>
      </c>
      <c r="AK111" s="46">
        <v>494302.23000000004</v>
      </c>
      <c r="AL111" s="46">
        <v>7523888.4699999997</v>
      </c>
      <c r="AN111" s="46">
        <v>95889.219999999987</v>
      </c>
      <c r="AO111" s="46">
        <v>1089929.29</v>
      </c>
      <c r="AQ111" s="46">
        <v>255079.73</v>
      </c>
      <c r="AR111" s="46">
        <v>2426202.4200000004</v>
      </c>
      <c r="AU111" s="46">
        <v>1409201.6600000001</v>
      </c>
      <c r="AX111" s="46">
        <v>1771124.1099999999</v>
      </c>
      <c r="AY111" s="46">
        <v>1211085.1199999999</v>
      </c>
      <c r="AZ111" s="46">
        <v>57367995.180000007</v>
      </c>
      <c r="BA111" s="46">
        <v>8156685.9199999999</v>
      </c>
      <c r="BB111" s="46">
        <v>16333041.43</v>
      </c>
    </row>
    <row r="112" spans="2:54" x14ac:dyDescent="0.25">
      <c r="B112" s="47" t="s">
        <v>561</v>
      </c>
      <c r="C112" s="47" t="s">
        <v>560</v>
      </c>
      <c r="D112" s="46">
        <v>495240293.11000013</v>
      </c>
      <c r="E112" s="46">
        <v>254429777.77999994</v>
      </c>
      <c r="F112" s="46">
        <v>2327005.89</v>
      </c>
      <c r="G112" s="46">
        <v>2441458.3899999997</v>
      </c>
      <c r="H112" s="46">
        <v>74027.42</v>
      </c>
      <c r="I112" s="46">
        <v>76309.59</v>
      </c>
      <c r="J112" s="46">
        <v>9553979.4299999978</v>
      </c>
      <c r="K112" s="46">
        <v>1128406.7599999998</v>
      </c>
      <c r="M112" s="46">
        <v>67520622.989999995</v>
      </c>
      <c r="O112" s="46">
        <v>1164652.42</v>
      </c>
      <c r="P112" s="46">
        <v>5525310.79</v>
      </c>
      <c r="S112" s="46">
        <v>15198144.399999999</v>
      </c>
      <c r="T112" s="46">
        <v>2030113.85</v>
      </c>
      <c r="U112" s="46">
        <v>233811.00000000003</v>
      </c>
      <c r="Z112" s="46">
        <v>7257473.6700000009</v>
      </c>
      <c r="AA112" s="46">
        <v>1828559.99</v>
      </c>
      <c r="AD112" s="46">
        <v>13116670.789999997</v>
      </c>
      <c r="AG112" s="46">
        <v>2633211.44</v>
      </c>
      <c r="AK112" s="46">
        <v>493576.72000000003</v>
      </c>
      <c r="AL112" s="46">
        <v>11411127.840000002</v>
      </c>
      <c r="AN112" s="46">
        <v>78428.689999999988</v>
      </c>
      <c r="AO112" s="46">
        <v>147372.32999999999</v>
      </c>
      <c r="AR112" s="46">
        <v>887746.01</v>
      </c>
      <c r="AU112" s="46">
        <v>1361657.8099999998</v>
      </c>
      <c r="AY112" s="46">
        <v>653429.47</v>
      </c>
      <c r="AZ112" s="46">
        <v>64100167.209999993</v>
      </c>
      <c r="BA112" s="46">
        <v>13419682.589999998</v>
      </c>
      <c r="BB112" s="46">
        <v>16147567.84</v>
      </c>
    </row>
    <row r="113" spans="2:54" x14ac:dyDescent="0.25">
      <c r="B113" s="47" t="s">
        <v>559</v>
      </c>
      <c r="C113" s="47" t="s">
        <v>558</v>
      </c>
      <c r="D113" s="46">
        <v>424498677.68999964</v>
      </c>
      <c r="E113" s="46">
        <v>232995982.39999998</v>
      </c>
      <c r="F113" s="46">
        <v>4735409.25</v>
      </c>
      <c r="G113" s="46">
        <v>93830.399999999994</v>
      </c>
      <c r="I113" s="46">
        <v>38220.730000000003</v>
      </c>
      <c r="J113" s="46">
        <v>218532.61000000002</v>
      </c>
      <c r="L113" s="46">
        <v>63000</v>
      </c>
      <c r="M113" s="46">
        <v>70767644.26000002</v>
      </c>
      <c r="O113" s="46">
        <v>842209.03999999992</v>
      </c>
      <c r="P113" s="46">
        <v>5241680.1800000006</v>
      </c>
      <c r="S113" s="46">
        <v>10807606.979999997</v>
      </c>
      <c r="T113" s="46">
        <v>2178486.15</v>
      </c>
      <c r="Z113" s="46">
        <v>594442.26</v>
      </c>
      <c r="AA113" s="46">
        <v>399293.25</v>
      </c>
      <c r="AD113" s="46">
        <v>2394931.2100000004</v>
      </c>
      <c r="AE113" s="46">
        <v>183751.84</v>
      </c>
      <c r="AF113" s="46">
        <v>44184.31</v>
      </c>
      <c r="AG113" s="46">
        <v>1827821.23</v>
      </c>
      <c r="AI113" s="46">
        <v>758155.05</v>
      </c>
      <c r="AK113" s="46">
        <v>300998.56999999995</v>
      </c>
      <c r="AL113" s="46">
        <v>8206450.0700000003</v>
      </c>
      <c r="AQ113" s="46">
        <v>110171.6</v>
      </c>
      <c r="AR113" s="46">
        <v>768928.67</v>
      </c>
      <c r="AS113" s="46">
        <v>1404.75</v>
      </c>
      <c r="AU113" s="46">
        <v>11703456.869999995</v>
      </c>
      <c r="AX113" s="46">
        <v>632852.46000000008</v>
      </c>
      <c r="AY113" s="46">
        <v>815811.94</v>
      </c>
      <c r="AZ113" s="46">
        <v>45696323.629999988</v>
      </c>
      <c r="BA113" s="46">
        <v>9283282.540000001</v>
      </c>
      <c r="BB113" s="46">
        <v>12793815.440000001</v>
      </c>
    </row>
    <row r="114" spans="2:54" x14ac:dyDescent="0.25">
      <c r="B114" s="47" t="s">
        <v>557</v>
      </c>
      <c r="C114" s="47" t="s">
        <v>556</v>
      </c>
      <c r="D114" s="46">
        <v>5113265.95</v>
      </c>
      <c r="E114" s="46">
        <v>2546463.8000000003</v>
      </c>
      <c r="H114" s="46">
        <v>13538.48</v>
      </c>
      <c r="J114" s="46">
        <v>227289.05000000002</v>
      </c>
      <c r="M114" s="46">
        <v>470672.51000000007</v>
      </c>
      <c r="P114" s="46">
        <v>51519</v>
      </c>
      <c r="Z114" s="46">
        <v>100729</v>
      </c>
      <c r="AD114" s="46">
        <v>73443.22</v>
      </c>
      <c r="AL114" s="46">
        <v>9026.58</v>
      </c>
      <c r="AR114" s="46">
        <v>8147.04</v>
      </c>
      <c r="AZ114" s="46">
        <v>1456189.8499999999</v>
      </c>
      <c r="BA114" s="46">
        <v>84564.479999999996</v>
      </c>
      <c r="BB114" s="46">
        <v>71682.94</v>
      </c>
    </row>
    <row r="115" spans="2:54" x14ac:dyDescent="0.25">
      <c r="B115" s="47" t="s">
        <v>555</v>
      </c>
      <c r="C115" s="47" t="s">
        <v>554</v>
      </c>
      <c r="D115" s="46">
        <v>9367336.3100000024</v>
      </c>
      <c r="E115" s="46">
        <v>6393828.75</v>
      </c>
      <c r="J115" s="46">
        <v>83908.35</v>
      </c>
      <c r="M115" s="46">
        <v>876242.95</v>
      </c>
      <c r="S115" s="46">
        <v>205842.81</v>
      </c>
      <c r="AD115" s="46">
        <v>503900.18</v>
      </c>
      <c r="AG115" s="46">
        <v>26961.279999999999</v>
      </c>
      <c r="AZ115" s="46">
        <v>262977.49</v>
      </c>
      <c r="BA115" s="46">
        <v>77318.2</v>
      </c>
      <c r="BB115" s="46">
        <v>936356.3</v>
      </c>
    </row>
    <row r="116" spans="2:54" x14ac:dyDescent="0.25">
      <c r="B116" s="47" t="s">
        <v>553</v>
      </c>
      <c r="C116" s="47" t="s">
        <v>552</v>
      </c>
      <c r="D116" s="46">
        <v>8502025.0199999996</v>
      </c>
      <c r="E116" s="46">
        <v>4031654.5899999989</v>
      </c>
      <c r="H116" s="46">
        <v>210026.06</v>
      </c>
      <c r="I116" s="46">
        <v>86705.21</v>
      </c>
      <c r="J116" s="46">
        <v>71084.320000000007</v>
      </c>
      <c r="K116" s="46">
        <v>4270.75</v>
      </c>
      <c r="M116" s="46">
        <v>774163.03</v>
      </c>
      <c r="P116" s="46">
        <v>143422</v>
      </c>
      <c r="Z116" s="46">
        <v>161866</v>
      </c>
      <c r="AD116" s="46">
        <v>130712.17</v>
      </c>
      <c r="AL116" s="46">
        <v>43803.3</v>
      </c>
      <c r="AR116" s="46">
        <v>16174.279999999999</v>
      </c>
      <c r="AZ116" s="46">
        <v>2212394.16</v>
      </c>
      <c r="BA116" s="46">
        <v>144648.43</v>
      </c>
      <c r="BB116" s="46">
        <v>471100.72000000003</v>
      </c>
    </row>
    <row r="117" spans="2:54" x14ac:dyDescent="0.25">
      <c r="B117" s="47" t="s">
        <v>551</v>
      </c>
      <c r="C117" s="47" t="s">
        <v>550</v>
      </c>
      <c r="D117" s="46">
        <v>6457448.580000001</v>
      </c>
      <c r="E117" s="46">
        <v>3162466.3</v>
      </c>
      <c r="J117" s="46">
        <v>344954.57999999996</v>
      </c>
      <c r="M117" s="46">
        <v>38917.99</v>
      </c>
      <c r="O117" s="46">
        <v>520007.65</v>
      </c>
      <c r="Z117" s="46">
        <v>181282.93</v>
      </c>
      <c r="AD117" s="46">
        <v>313782.93999999994</v>
      </c>
      <c r="AL117" s="46">
        <v>261135.66</v>
      </c>
      <c r="AZ117" s="46">
        <v>906315.47000000009</v>
      </c>
      <c r="BA117" s="46">
        <v>244815.64</v>
      </c>
      <c r="BB117" s="46">
        <v>483769.42</v>
      </c>
    </row>
    <row r="118" spans="2:54" x14ac:dyDescent="0.25">
      <c r="B118" s="47" t="s">
        <v>549</v>
      </c>
      <c r="C118" s="47" t="s">
        <v>548</v>
      </c>
      <c r="D118" s="46">
        <v>5980966.8899999997</v>
      </c>
      <c r="E118" s="46">
        <v>1636225.37</v>
      </c>
      <c r="I118" s="46">
        <v>335268.06</v>
      </c>
      <c r="J118" s="46">
        <v>165206.49999999997</v>
      </c>
      <c r="L118" s="46">
        <v>92301.42</v>
      </c>
      <c r="M118" s="46">
        <v>649500.89999999991</v>
      </c>
      <c r="P118" s="46">
        <v>131370</v>
      </c>
      <c r="S118" s="46">
        <v>16848.07</v>
      </c>
      <c r="Z118" s="46">
        <v>133534.5</v>
      </c>
      <c r="AA118" s="46">
        <v>166628.13999999998</v>
      </c>
      <c r="AD118" s="46">
        <v>145770.01999999999</v>
      </c>
      <c r="AL118" s="46">
        <v>33607.24</v>
      </c>
      <c r="AY118" s="46">
        <v>20568.099999999999</v>
      </c>
      <c r="AZ118" s="46">
        <v>2252481.8199999994</v>
      </c>
      <c r="BA118" s="46">
        <v>142875.62</v>
      </c>
      <c r="BB118" s="46">
        <v>58781.13</v>
      </c>
    </row>
    <row r="119" spans="2:54" x14ac:dyDescent="0.25">
      <c r="B119" s="47" t="s">
        <v>547</v>
      </c>
      <c r="C119" s="47" t="s">
        <v>546</v>
      </c>
      <c r="D119" s="46">
        <v>9302505.7799999993</v>
      </c>
      <c r="E119" s="46">
        <v>3962672.2999999993</v>
      </c>
      <c r="J119" s="46">
        <v>76056.89</v>
      </c>
      <c r="L119" s="46">
        <v>157411.10999999999</v>
      </c>
      <c r="M119" s="46">
        <v>737312.9</v>
      </c>
      <c r="O119" s="46">
        <v>22166</v>
      </c>
      <c r="P119" s="46">
        <v>100502</v>
      </c>
      <c r="Z119" s="46">
        <v>251617</v>
      </c>
      <c r="AA119" s="46">
        <v>60000</v>
      </c>
      <c r="AD119" s="46">
        <v>494334.02999999997</v>
      </c>
      <c r="AG119" s="46">
        <v>3000</v>
      </c>
      <c r="AK119" s="46">
        <v>21454</v>
      </c>
      <c r="AL119" s="46">
        <v>310544.88</v>
      </c>
      <c r="AR119" s="46">
        <v>20951.34</v>
      </c>
      <c r="AZ119" s="46">
        <v>2433829.08</v>
      </c>
      <c r="BA119" s="46">
        <v>333936.08</v>
      </c>
      <c r="BB119" s="46">
        <v>316718.17</v>
      </c>
    </row>
    <row r="120" spans="2:54" x14ac:dyDescent="0.25">
      <c r="B120" s="47" t="s">
        <v>545</v>
      </c>
      <c r="C120" s="47" t="s">
        <v>544</v>
      </c>
      <c r="D120" s="46">
        <v>5481369.7999999998</v>
      </c>
      <c r="E120" s="46">
        <v>2444367.0700000003</v>
      </c>
      <c r="L120" s="46">
        <v>89117.13</v>
      </c>
      <c r="M120" s="46">
        <v>428858.55000000005</v>
      </c>
      <c r="O120" s="46">
        <v>6168</v>
      </c>
      <c r="P120" s="46">
        <v>45962</v>
      </c>
      <c r="Z120" s="46">
        <v>125970</v>
      </c>
      <c r="AD120" s="46">
        <v>267487.89</v>
      </c>
      <c r="AG120" s="46">
        <v>2880</v>
      </c>
      <c r="AK120" s="46">
        <v>6655</v>
      </c>
      <c r="AL120" s="46">
        <v>192216.13</v>
      </c>
      <c r="AR120" s="46">
        <v>11620.48</v>
      </c>
      <c r="AU120" s="46">
        <v>297450.15000000002</v>
      </c>
      <c r="AZ120" s="46">
        <v>1177320.9200000002</v>
      </c>
      <c r="BA120" s="46">
        <v>261406.47</v>
      </c>
      <c r="BB120" s="46">
        <v>123890.01</v>
      </c>
    </row>
    <row r="121" spans="2:54" x14ac:dyDescent="0.25">
      <c r="B121" s="47" t="s">
        <v>543</v>
      </c>
      <c r="C121" s="47" t="s">
        <v>542</v>
      </c>
      <c r="D121" s="46">
        <v>4353456.8999999976</v>
      </c>
      <c r="E121" s="46">
        <v>1508884.4399999995</v>
      </c>
      <c r="J121" s="46">
        <v>134844.21000000002</v>
      </c>
      <c r="L121" s="46">
        <v>139979.51</v>
      </c>
      <c r="M121" s="46">
        <v>251016.01</v>
      </c>
      <c r="P121" s="46">
        <v>27268.18</v>
      </c>
      <c r="Z121" s="46">
        <v>35500.67</v>
      </c>
      <c r="AA121" s="46">
        <v>14602.89</v>
      </c>
      <c r="AD121" s="46">
        <v>93606.069999999992</v>
      </c>
      <c r="AG121" s="46">
        <v>20308.170000000002</v>
      </c>
      <c r="AL121" s="46">
        <v>43463.649999999994</v>
      </c>
      <c r="AQ121" s="46">
        <v>415.93</v>
      </c>
      <c r="AR121" s="46">
        <v>5710.67</v>
      </c>
      <c r="AU121" s="46">
        <v>504448.37</v>
      </c>
      <c r="AZ121" s="46">
        <v>1487022.17</v>
      </c>
      <c r="BA121" s="46">
        <v>66529.2</v>
      </c>
      <c r="BB121" s="46">
        <v>19856.759999999998</v>
      </c>
    </row>
    <row r="122" spans="2:54" x14ac:dyDescent="0.25">
      <c r="B122" s="47" t="s">
        <v>541</v>
      </c>
      <c r="C122" s="47" t="s">
        <v>540</v>
      </c>
      <c r="D122" s="46">
        <v>92707666.360000044</v>
      </c>
      <c r="E122" s="46">
        <v>37902251.220000006</v>
      </c>
      <c r="F122" s="46">
        <v>1439027.4500000002</v>
      </c>
      <c r="G122" s="46">
        <v>358069.33999999997</v>
      </c>
      <c r="H122" s="46">
        <v>1365321.6300000001</v>
      </c>
      <c r="I122" s="46">
        <v>883766.0299999998</v>
      </c>
      <c r="J122" s="46">
        <v>1797429.6800000002</v>
      </c>
      <c r="K122" s="46">
        <v>1131504.1099999999</v>
      </c>
      <c r="L122" s="46">
        <v>470530.33999999997</v>
      </c>
      <c r="M122" s="46">
        <v>11957569.27</v>
      </c>
      <c r="O122" s="46">
        <v>179632.9</v>
      </c>
      <c r="P122" s="46">
        <v>1153023.08</v>
      </c>
      <c r="R122" s="46">
        <v>18720</v>
      </c>
      <c r="S122" s="46">
        <v>3371760.87</v>
      </c>
      <c r="T122" s="46">
        <v>567829.06000000006</v>
      </c>
      <c r="U122" s="46">
        <v>43725.91</v>
      </c>
      <c r="W122" s="46">
        <v>3827377.5500000007</v>
      </c>
      <c r="X122" s="46">
        <v>30097</v>
      </c>
      <c r="Z122" s="46">
        <v>1691673.5</v>
      </c>
      <c r="AA122" s="46">
        <v>259713.62999999998</v>
      </c>
      <c r="AD122" s="46">
        <v>3327819.35</v>
      </c>
      <c r="AG122" s="46">
        <v>1212993.48</v>
      </c>
      <c r="AK122" s="46">
        <v>74376.25</v>
      </c>
      <c r="AL122" s="46">
        <v>793532.43</v>
      </c>
      <c r="AN122" s="46">
        <v>9598.02</v>
      </c>
      <c r="AQ122" s="46">
        <v>21783.71</v>
      </c>
      <c r="AR122" s="46">
        <v>135538.20000000001</v>
      </c>
      <c r="AU122" s="46">
        <v>1380125.4</v>
      </c>
      <c r="AY122" s="46">
        <v>373722.35000000009</v>
      </c>
      <c r="AZ122" s="46">
        <v>11647914.579999996</v>
      </c>
      <c r="BA122" s="46">
        <v>2834507.1</v>
      </c>
      <c r="BB122" s="46">
        <v>2446732.9200000004</v>
      </c>
    </row>
    <row r="123" spans="2:54" x14ac:dyDescent="0.25">
      <c r="B123" s="47" t="s">
        <v>539</v>
      </c>
      <c r="C123" s="47" t="s">
        <v>538</v>
      </c>
      <c r="D123" s="46">
        <v>63390343.330000006</v>
      </c>
      <c r="E123" s="46">
        <v>33624444.359999999</v>
      </c>
      <c r="F123" s="46">
        <v>393223.24000000005</v>
      </c>
      <c r="J123" s="46">
        <v>344725.00000000006</v>
      </c>
      <c r="K123" s="46">
        <v>43219.69</v>
      </c>
      <c r="L123" s="46">
        <v>474060.94999999995</v>
      </c>
      <c r="M123" s="46">
        <v>9746515.4299999997</v>
      </c>
      <c r="P123" s="46">
        <v>905092.56</v>
      </c>
      <c r="S123" s="46">
        <v>3076612.3300000005</v>
      </c>
      <c r="T123" s="46">
        <v>587794.88000000012</v>
      </c>
      <c r="U123" s="46">
        <v>17302.169999999998</v>
      </c>
      <c r="Z123" s="46">
        <v>108391</v>
      </c>
      <c r="AA123" s="46">
        <v>56938.1</v>
      </c>
      <c r="AD123" s="46">
        <v>190824.28</v>
      </c>
      <c r="AG123" s="46">
        <v>326620.93</v>
      </c>
      <c r="AL123" s="46">
        <v>65351.799999999996</v>
      </c>
      <c r="AN123" s="46">
        <v>8777.4500000000007</v>
      </c>
      <c r="AR123" s="46">
        <v>120891.05</v>
      </c>
      <c r="AU123" s="46">
        <v>1214.7</v>
      </c>
      <c r="AZ123" s="46">
        <v>9701612.8000000026</v>
      </c>
      <c r="BA123" s="46">
        <v>1587343.9799999997</v>
      </c>
      <c r="BB123" s="46">
        <v>2009386.6300000004</v>
      </c>
    </row>
    <row r="124" spans="2:54" x14ac:dyDescent="0.25">
      <c r="B124" s="47" t="s">
        <v>537</v>
      </c>
      <c r="C124" s="47" t="s">
        <v>536</v>
      </c>
      <c r="D124" s="46">
        <v>100107545.20000002</v>
      </c>
      <c r="E124" s="46">
        <v>49496991.820000008</v>
      </c>
      <c r="F124" s="46">
        <v>924053.73</v>
      </c>
      <c r="H124" s="46">
        <v>49960.57</v>
      </c>
      <c r="I124" s="46">
        <v>4540.6900000000005</v>
      </c>
      <c r="J124" s="46">
        <v>1977507.0899999999</v>
      </c>
      <c r="L124" s="46">
        <v>333324.37</v>
      </c>
      <c r="M124" s="46">
        <v>13331474.959999997</v>
      </c>
      <c r="P124" s="46">
        <v>1201696.32</v>
      </c>
      <c r="R124" s="46">
        <v>355294.21</v>
      </c>
      <c r="S124" s="46">
        <v>2930203.8300000005</v>
      </c>
      <c r="T124" s="46">
        <v>797629.4</v>
      </c>
      <c r="U124" s="46">
        <v>36919.53</v>
      </c>
      <c r="Z124" s="46">
        <v>843232.53000000014</v>
      </c>
      <c r="AA124" s="46">
        <v>194171.99</v>
      </c>
      <c r="AD124" s="46">
        <v>1457252.86</v>
      </c>
      <c r="AG124" s="46">
        <v>441106.48999999993</v>
      </c>
      <c r="AJ124" s="46">
        <v>125997.56000000001</v>
      </c>
      <c r="AK124" s="46">
        <v>36297</v>
      </c>
      <c r="AL124" s="46">
        <v>412911.95</v>
      </c>
      <c r="AN124" s="46">
        <v>118215.04000000001</v>
      </c>
      <c r="AR124" s="46">
        <v>162967.51000000004</v>
      </c>
      <c r="AW124" s="46">
        <v>48282</v>
      </c>
      <c r="AY124" s="46">
        <v>567197.49999999988</v>
      </c>
      <c r="AZ124" s="46">
        <v>16799687.52</v>
      </c>
      <c r="BA124" s="46">
        <v>2491957.5200000005</v>
      </c>
      <c r="BB124" s="46">
        <v>4968671.209999999</v>
      </c>
    </row>
    <row r="125" spans="2:54" x14ac:dyDescent="0.25">
      <c r="B125" s="47" t="s">
        <v>535</v>
      </c>
      <c r="C125" s="47" t="s">
        <v>534</v>
      </c>
      <c r="D125" s="46">
        <v>196304520.34999993</v>
      </c>
      <c r="E125" s="46">
        <v>96593980.449999988</v>
      </c>
      <c r="F125" s="46">
        <v>3499349.4099999992</v>
      </c>
      <c r="H125" s="46">
        <v>5590543.1099999994</v>
      </c>
      <c r="I125" s="46">
        <v>120520.01000000001</v>
      </c>
      <c r="J125" s="46">
        <v>2387941.52</v>
      </c>
      <c r="L125" s="46">
        <v>642180.34</v>
      </c>
      <c r="M125" s="46">
        <v>29950842.370000005</v>
      </c>
      <c r="O125" s="46">
        <v>534144</v>
      </c>
      <c r="P125" s="46">
        <v>2665311.11</v>
      </c>
      <c r="R125" s="46">
        <v>578365.48</v>
      </c>
      <c r="S125" s="46">
        <v>6168170.5199999996</v>
      </c>
      <c r="T125" s="46">
        <v>1136912.6100000001</v>
      </c>
      <c r="U125" s="46">
        <v>55694</v>
      </c>
      <c r="Z125" s="46">
        <v>1304993.7699999998</v>
      </c>
      <c r="AA125" s="46">
        <v>403235.01</v>
      </c>
      <c r="AD125" s="46">
        <v>3093476.53</v>
      </c>
      <c r="AG125" s="46">
        <v>696267.79</v>
      </c>
      <c r="AK125" s="46">
        <v>30991.61</v>
      </c>
      <c r="AL125" s="46">
        <v>880245.16999999993</v>
      </c>
      <c r="AN125" s="46">
        <v>63793.600000000006</v>
      </c>
      <c r="AR125" s="46">
        <v>363888.66</v>
      </c>
      <c r="AU125" s="46">
        <v>1022675.97</v>
      </c>
      <c r="AW125" s="46">
        <v>192686.64</v>
      </c>
      <c r="AY125" s="46">
        <v>1253874.6199999999</v>
      </c>
      <c r="AZ125" s="46">
        <v>24804749.490000002</v>
      </c>
      <c r="BA125" s="46">
        <v>4585162.68</v>
      </c>
      <c r="BB125" s="46">
        <v>7684523.8799999999</v>
      </c>
    </row>
    <row r="126" spans="2:54" x14ac:dyDescent="0.25">
      <c r="B126" s="47" t="s">
        <v>533</v>
      </c>
      <c r="C126" s="47" t="s">
        <v>532</v>
      </c>
      <c r="D126" s="46">
        <v>170489089.47999996</v>
      </c>
      <c r="E126" s="46">
        <v>74998645.719999969</v>
      </c>
      <c r="F126" s="46">
        <v>3886028.68</v>
      </c>
      <c r="H126" s="46">
        <v>303859.53999999998</v>
      </c>
      <c r="I126" s="46">
        <v>581213.97999999986</v>
      </c>
      <c r="J126" s="46">
        <v>4584853.54</v>
      </c>
      <c r="K126" s="46">
        <v>76735.109999999986</v>
      </c>
      <c r="L126" s="46">
        <v>582249.41</v>
      </c>
      <c r="M126" s="46">
        <v>26092163.069999997</v>
      </c>
      <c r="P126" s="46">
        <v>2271685</v>
      </c>
      <c r="R126" s="46">
        <v>105165</v>
      </c>
      <c r="S126" s="46">
        <v>7243412.7099999981</v>
      </c>
      <c r="T126" s="46">
        <v>3518112.13</v>
      </c>
      <c r="U126" s="46">
        <v>68485</v>
      </c>
      <c r="Z126" s="46">
        <v>1936905.72</v>
      </c>
      <c r="AA126" s="46">
        <v>372247.55</v>
      </c>
      <c r="AD126" s="46">
        <v>2509038.1800000002</v>
      </c>
      <c r="AG126" s="46">
        <v>1523447.2499999998</v>
      </c>
      <c r="AI126" s="46">
        <v>21167.3</v>
      </c>
      <c r="AK126" s="46">
        <v>33058.01</v>
      </c>
      <c r="AL126" s="46">
        <v>418973.92000000004</v>
      </c>
      <c r="AN126" s="46">
        <v>51240.76</v>
      </c>
      <c r="AR126" s="46">
        <v>314600.11999999994</v>
      </c>
      <c r="AU126" s="46">
        <v>624738.07000000007</v>
      </c>
      <c r="AW126" s="46">
        <v>2353.11</v>
      </c>
      <c r="AY126" s="46">
        <v>258249.56999999995</v>
      </c>
      <c r="AZ126" s="46">
        <v>24733113.579999994</v>
      </c>
      <c r="BA126" s="46">
        <v>4308768.5199999996</v>
      </c>
      <c r="BB126" s="46">
        <v>9068578.9299999997</v>
      </c>
    </row>
    <row r="127" spans="2:54" x14ac:dyDescent="0.25">
      <c r="B127" s="47" t="s">
        <v>531</v>
      </c>
      <c r="C127" s="47" t="s">
        <v>530</v>
      </c>
      <c r="D127" s="46">
        <v>6600305.969999996</v>
      </c>
      <c r="E127" s="46">
        <v>2788055.3400000003</v>
      </c>
      <c r="J127" s="46">
        <v>43741.74</v>
      </c>
      <c r="K127" s="46">
        <v>33822.520000000004</v>
      </c>
      <c r="L127" s="46">
        <v>29256.77</v>
      </c>
      <c r="M127" s="46">
        <v>634546.00999999989</v>
      </c>
      <c r="P127" s="46">
        <v>49297.22</v>
      </c>
      <c r="Z127" s="46">
        <v>99844.58</v>
      </c>
      <c r="AD127" s="46">
        <v>116299.15000000001</v>
      </c>
      <c r="AG127" s="46">
        <v>32073.82</v>
      </c>
      <c r="AR127" s="46">
        <v>24816.800000000003</v>
      </c>
      <c r="AU127" s="46">
        <v>443409.20999999996</v>
      </c>
      <c r="AZ127" s="46">
        <v>1753786.4</v>
      </c>
      <c r="BA127" s="46">
        <v>236812.19000000003</v>
      </c>
      <c r="BB127" s="46">
        <v>314544.21999999991</v>
      </c>
    </row>
    <row r="128" spans="2:54" x14ac:dyDescent="0.25">
      <c r="B128" s="47" t="s">
        <v>529</v>
      </c>
      <c r="C128" s="47" t="s">
        <v>528</v>
      </c>
      <c r="D128" s="46">
        <v>2434872.5299999993</v>
      </c>
      <c r="E128" s="46">
        <v>2023745.34</v>
      </c>
      <c r="J128" s="46">
        <v>54563.83</v>
      </c>
      <c r="K128" s="46">
        <v>6641.42</v>
      </c>
      <c r="M128" s="46">
        <v>139507.37</v>
      </c>
      <c r="P128" s="46">
        <v>80292.28</v>
      </c>
      <c r="Z128" s="46">
        <v>51417.8</v>
      </c>
      <c r="AD128" s="46">
        <v>62760.08</v>
      </c>
      <c r="BB128" s="46">
        <v>15944.41</v>
      </c>
    </row>
    <row r="129" spans="2:54" x14ac:dyDescent="0.25">
      <c r="B129" s="47" t="s">
        <v>527</v>
      </c>
      <c r="C129" s="47" t="s">
        <v>526</v>
      </c>
      <c r="D129" s="46">
        <v>598868.74</v>
      </c>
      <c r="E129" s="46">
        <v>369135.98000000004</v>
      </c>
      <c r="M129" s="46">
        <v>73346.28</v>
      </c>
      <c r="N129" s="46">
        <v>2542.5</v>
      </c>
      <c r="AZ129" s="46">
        <v>152890.58999999997</v>
      </c>
      <c r="BB129" s="46">
        <v>953.39</v>
      </c>
    </row>
    <row r="130" spans="2:54" x14ac:dyDescent="0.25">
      <c r="B130" s="47" t="s">
        <v>525</v>
      </c>
      <c r="C130" s="47" t="s">
        <v>524</v>
      </c>
      <c r="D130" s="46">
        <v>2592963.92</v>
      </c>
      <c r="E130" s="46">
        <v>1299984.7499999993</v>
      </c>
      <c r="I130" s="46">
        <v>17544.07</v>
      </c>
      <c r="K130" s="46">
        <v>8745.92</v>
      </c>
      <c r="L130" s="46">
        <v>2933</v>
      </c>
      <c r="M130" s="46">
        <v>104673.48000000001</v>
      </c>
      <c r="P130" s="46">
        <v>15547.4</v>
      </c>
      <c r="Z130" s="46">
        <v>14747.12</v>
      </c>
      <c r="AA130" s="46">
        <v>22199.11</v>
      </c>
      <c r="AD130" s="46">
        <v>38625.06</v>
      </c>
      <c r="AG130" s="46">
        <v>26992.25</v>
      </c>
      <c r="AL130" s="46">
        <v>12725.61</v>
      </c>
      <c r="AR130" s="46">
        <v>1750</v>
      </c>
      <c r="AX130" s="46">
        <v>20583.41</v>
      </c>
      <c r="AZ130" s="46">
        <v>743185.98000000021</v>
      </c>
      <c r="BA130" s="46">
        <v>124373.40000000001</v>
      </c>
      <c r="BB130" s="46">
        <v>138353.36000000002</v>
      </c>
    </row>
    <row r="131" spans="2:54" x14ac:dyDescent="0.25">
      <c r="B131" s="47" t="s">
        <v>523</v>
      </c>
      <c r="C131" s="47" t="s">
        <v>522</v>
      </c>
      <c r="D131" s="46">
        <v>5625323.0200000023</v>
      </c>
      <c r="E131" s="46">
        <v>2544947.0599999996</v>
      </c>
      <c r="I131" s="46">
        <v>384709.07999999996</v>
      </c>
      <c r="J131" s="46">
        <v>124754.03</v>
      </c>
      <c r="M131" s="46">
        <v>470387.20000000001</v>
      </c>
      <c r="P131" s="46">
        <v>66085.83</v>
      </c>
      <c r="S131" s="46">
        <v>136240.03</v>
      </c>
      <c r="Z131" s="46">
        <v>49604.65</v>
      </c>
      <c r="AA131" s="46">
        <v>58517.8</v>
      </c>
      <c r="AD131" s="46">
        <v>53975.710000000006</v>
      </c>
      <c r="AG131" s="46">
        <v>84788.800000000003</v>
      </c>
      <c r="AL131" s="46">
        <v>7160.58</v>
      </c>
      <c r="AR131" s="46">
        <v>19397.14</v>
      </c>
      <c r="AY131" s="46">
        <v>176.34</v>
      </c>
      <c r="AZ131" s="46">
        <v>1204989.55</v>
      </c>
      <c r="BA131" s="46">
        <v>218009.90000000002</v>
      </c>
      <c r="BB131" s="46">
        <v>201579.32</v>
      </c>
    </row>
    <row r="132" spans="2:54" x14ac:dyDescent="0.25">
      <c r="B132" s="47" t="s">
        <v>521</v>
      </c>
      <c r="C132" s="47" t="s">
        <v>520</v>
      </c>
      <c r="D132" s="46">
        <v>52890941.699999996</v>
      </c>
      <c r="E132" s="46">
        <v>27352068.919999991</v>
      </c>
      <c r="F132" s="46">
        <v>581056.6100000001</v>
      </c>
      <c r="H132" s="46">
        <v>619560.19000000006</v>
      </c>
      <c r="I132" s="46">
        <v>288398.63</v>
      </c>
      <c r="J132" s="46">
        <v>1550694.1200000003</v>
      </c>
      <c r="K132" s="46">
        <v>153844.56</v>
      </c>
      <c r="L132" s="46">
        <v>75476.91</v>
      </c>
      <c r="M132" s="46">
        <v>5628421.4099999983</v>
      </c>
      <c r="O132" s="46">
        <v>14463.1</v>
      </c>
      <c r="P132" s="46">
        <v>600449.84000000008</v>
      </c>
      <c r="S132" s="46">
        <v>1824684.5199999998</v>
      </c>
      <c r="T132" s="46">
        <v>272450.65000000002</v>
      </c>
      <c r="U132" s="46">
        <v>34976</v>
      </c>
      <c r="Z132" s="46">
        <v>610324.89</v>
      </c>
      <c r="AA132" s="46">
        <v>111772.91</v>
      </c>
      <c r="AD132" s="46">
        <v>980599.4</v>
      </c>
      <c r="AG132" s="46">
        <v>326977.34999999998</v>
      </c>
      <c r="AK132" s="46">
        <v>28159.7</v>
      </c>
      <c r="AL132" s="46">
        <v>386731.38</v>
      </c>
      <c r="AO132" s="46">
        <v>11966.480000000001</v>
      </c>
      <c r="AR132" s="46">
        <v>95252.81</v>
      </c>
      <c r="AU132" s="46">
        <v>83375.66</v>
      </c>
      <c r="AW132" s="46">
        <v>76873.759999999995</v>
      </c>
      <c r="AX132" s="46">
        <v>141481.95000000001</v>
      </c>
      <c r="AY132" s="46">
        <v>77119.799999999988</v>
      </c>
      <c r="AZ132" s="46">
        <v>7243007.5100000016</v>
      </c>
      <c r="BA132" s="46">
        <v>1715257.8699999999</v>
      </c>
      <c r="BB132" s="46">
        <v>2005494.77</v>
      </c>
    </row>
    <row r="133" spans="2:54" x14ac:dyDescent="0.25">
      <c r="B133" s="47" t="s">
        <v>519</v>
      </c>
      <c r="C133" s="47" t="s">
        <v>518</v>
      </c>
      <c r="D133" s="46">
        <v>10758610.369999997</v>
      </c>
      <c r="E133" s="46">
        <v>4557166.34</v>
      </c>
      <c r="G133" s="46">
        <v>20793.939999999999</v>
      </c>
      <c r="I133" s="46">
        <v>316954.78999999998</v>
      </c>
      <c r="J133" s="46">
        <v>70108.3</v>
      </c>
      <c r="K133" s="46">
        <v>70834.930000000008</v>
      </c>
      <c r="M133" s="46">
        <v>1038962.42</v>
      </c>
      <c r="P133" s="46">
        <v>176568.54</v>
      </c>
      <c r="S133" s="46">
        <v>451713.98</v>
      </c>
      <c r="T133" s="46">
        <v>207717.47000000003</v>
      </c>
      <c r="U133" s="46">
        <v>1384.22</v>
      </c>
      <c r="Z133" s="46">
        <v>114926.14000000001</v>
      </c>
      <c r="AA133" s="46">
        <v>5052.0599999999995</v>
      </c>
      <c r="AD133" s="46">
        <v>171094.61000000002</v>
      </c>
      <c r="AE133" s="46">
        <v>136537.34</v>
      </c>
      <c r="AF133" s="46">
        <v>3892.11</v>
      </c>
      <c r="AG133" s="46">
        <v>79801.12999999999</v>
      </c>
      <c r="AL133" s="46">
        <v>66440.62</v>
      </c>
      <c r="AR133" s="46">
        <v>1650.98</v>
      </c>
      <c r="AZ133" s="46">
        <v>2536541.6700000009</v>
      </c>
      <c r="BA133" s="46">
        <v>319381.87</v>
      </c>
      <c r="BB133" s="46">
        <v>411086.91</v>
      </c>
    </row>
    <row r="134" spans="2:54" x14ac:dyDescent="0.25">
      <c r="B134" s="47" t="s">
        <v>517</v>
      </c>
      <c r="C134" s="47" t="s">
        <v>516</v>
      </c>
      <c r="D134" s="46">
        <v>15831235.35999999</v>
      </c>
      <c r="E134" s="46">
        <v>8254374.2399999993</v>
      </c>
      <c r="F134" s="46">
        <v>244118.19</v>
      </c>
      <c r="I134" s="46">
        <v>245035.07</v>
      </c>
      <c r="J134" s="46">
        <v>85037.9</v>
      </c>
      <c r="K134" s="46">
        <v>55515.87</v>
      </c>
      <c r="L134" s="46">
        <v>53311.68</v>
      </c>
      <c r="M134" s="46">
        <v>1436033.63</v>
      </c>
      <c r="O134" s="46">
        <v>10049.689999999999</v>
      </c>
      <c r="P134" s="46">
        <v>222719.11</v>
      </c>
      <c r="S134" s="46">
        <v>526320.02</v>
      </c>
      <c r="T134" s="46">
        <v>56864.409999999996</v>
      </c>
      <c r="U134" s="46">
        <v>17566.509999999998</v>
      </c>
      <c r="Z134" s="46">
        <v>301350.46000000002</v>
      </c>
      <c r="AA134" s="46">
        <v>54762.33</v>
      </c>
      <c r="AD134" s="46">
        <v>206066.37999999998</v>
      </c>
      <c r="AG134" s="46">
        <v>286470.26</v>
      </c>
      <c r="AL134" s="46">
        <v>38214.25</v>
      </c>
      <c r="AR134" s="46">
        <v>8416.89</v>
      </c>
      <c r="AU134" s="46">
        <v>109565.67</v>
      </c>
      <c r="AZ134" s="46">
        <v>2644140.439999999</v>
      </c>
      <c r="BA134" s="46">
        <v>326575.45</v>
      </c>
      <c r="BB134" s="46">
        <v>648726.90999999968</v>
      </c>
    </row>
    <row r="135" spans="2:54" x14ac:dyDescent="0.25">
      <c r="B135" s="47" t="s">
        <v>515</v>
      </c>
      <c r="C135" s="47" t="s">
        <v>514</v>
      </c>
      <c r="D135" s="46">
        <v>2585187.4200000009</v>
      </c>
      <c r="E135" s="46">
        <v>1378408.9400000006</v>
      </c>
      <c r="H135" s="46">
        <v>10050.209999999999</v>
      </c>
      <c r="J135" s="46">
        <v>2344</v>
      </c>
      <c r="K135" s="46">
        <v>1778.7800000000002</v>
      </c>
      <c r="L135" s="46">
        <v>20320.490000000002</v>
      </c>
      <c r="M135" s="46">
        <v>79462.36</v>
      </c>
      <c r="S135" s="46">
        <v>71703.709999999992</v>
      </c>
      <c r="U135" s="46">
        <v>42452.95</v>
      </c>
      <c r="Z135" s="46">
        <v>56816.159999999996</v>
      </c>
      <c r="AA135" s="46">
        <v>31963.3</v>
      </c>
      <c r="AD135" s="46">
        <v>52386.600000000006</v>
      </c>
      <c r="AO135" s="46">
        <v>52839.18</v>
      </c>
      <c r="AU135" s="46">
        <v>315</v>
      </c>
      <c r="AZ135" s="46">
        <v>573376.30999999994</v>
      </c>
      <c r="BA135" s="46">
        <v>92194.169999999984</v>
      </c>
      <c r="BB135" s="46">
        <v>118775.26000000001</v>
      </c>
    </row>
    <row r="136" spans="2:54" x14ac:dyDescent="0.25">
      <c r="B136" s="47" t="s">
        <v>513</v>
      </c>
      <c r="C136" s="47" t="s">
        <v>512</v>
      </c>
      <c r="D136" s="46">
        <v>2901806.1099999994</v>
      </c>
      <c r="E136" s="46">
        <v>1820050</v>
      </c>
      <c r="M136" s="46">
        <v>185611.17</v>
      </c>
      <c r="AA136" s="46">
        <v>15364.640000000001</v>
      </c>
      <c r="AZ136" s="46">
        <v>667290.91999999993</v>
      </c>
      <c r="BB136" s="46">
        <v>213489.38</v>
      </c>
    </row>
    <row r="137" spans="2:54" x14ac:dyDescent="0.25">
      <c r="B137" s="47" t="s">
        <v>511</v>
      </c>
      <c r="C137" s="47" t="s">
        <v>510</v>
      </c>
      <c r="D137" s="46">
        <v>1732438.3199999994</v>
      </c>
      <c r="E137" s="46">
        <v>880145.29</v>
      </c>
      <c r="H137" s="46">
        <v>1390.9499999999998</v>
      </c>
      <c r="I137" s="46">
        <v>55354.090000000004</v>
      </c>
      <c r="J137" s="46">
        <v>23087.809999999998</v>
      </c>
      <c r="K137" s="46">
        <v>2066.3500000000004</v>
      </c>
      <c r="M137" s="46">
        <v>79399.399999999994</v>
      </c>
      <c r="Z137" s="46">
        <v>20681.62</v>
      </c>
      <c r="AA137" s="46">
        <v>21184.15</v>
      </c>
      <c r="AD137" s="46">
        <v>18855.93</v>
      </c>
      <c r="AG137" s="46">
        <v>3289.2400000000002</v>
      </c>
      <c r="AR137" s="46">
        <v>3204.96</v>
      </c>
      <c r="AU137" s="46">
        <v>4202.7800000000007</v>
      </c>
      <c r="AZ137" s="46">
        <v>384955.10999999993</v>
      </c>
      <c r="BA137" s="46">
        <v>81662.41</v>
      </c>
      <c r="BB137" s="46">
        <v>152958.22999999998</v>
      </c>
    </row>
    <row r="138" spans="2:54" x14ac:dyDescent="0.25">
      <c r="B138" s="47" t="s">
        <v>509</v>
      </c>
      <c r="C138" s="47" t="s">
        <v>508</v>
      </c>
      <c r="D138" s="46">
        <v>4047699.6600000006</v>
      </c>
      <c r="E138" s="46">
        <v>2525753.1199999996</v>
      </c>
      <c r="J138" s="46">
        <v>179971.06</v>
      </c>
      <c r="K138" s="46">
        <v>14156.4</v>
      </c>
      <c r="L138" s="46">
        <v>19825.099999999999</v>
      </c>
      <c r="M138" s="46">
        <v>220585.5</v>
      </c>
      <c r="Z138" s="46">
        <v>99611.34</v>
      </c>
      <c r="AA138" s="46">
        <v>32935.47</v>
      </c>
      <c r="AG138" s="46">
        <v>18157.690000000002</v>
      </c>
      <c r="AL138" s="46">
        <v>18180.22</v>
      </c>
      <c r="AO138" s="46">
        <v>537.5</v>
      </c>
      <c r="AR138" s="46">
        <v>5426.87</v>
      </c>
      <c r="AY138" s="46">
        <v>1719.34</v>
      </c>
      <c r="AZ138" s="46">
        <v>685597.11000000022</v>
      </c>
      <c r="BA138" s="46">
        <v>95632.9</v>
      </c>
      <c r="BB138" s="46">
        <v>129610.04000000001</v>
      </c>
    </row>
    <row r="139" spans="2:54" x14ac:dyDescent="0.25">
      <c r="B139" s="47" t="s">
        <v>507</v>
      </c>
      <c r="C139" s="47" t="s">
        <v>506</v>
      </c>
      <c r="D139" s="46">
        <v>2873211.0600000005</v>
      </c>
      <c r="E139" s="46">
        <v>1814395.4500000002</v>
      </c>
      <c r="J139" s="46">
        <v>3116.3700000000003</v>
      </c>
      <c r="M139" s="46">
        <v>113295.39</v>
      </c>
      <c r="S139" s="46">
        <v>3921.41</v>
      </c>
      <c r="AA139" s="46">
        <v>13550.43</v>
      </c>
      <c r="AD139" s="46">
        <v>24411.39</v>
      </c>
      <c r="AN139" s="46">
        <v>4000</v>
      </c>
      <c r="AQ139" s="46">
        <v>14836.84</v>
      </c>
      <c r="AZ139" s="46">
        <v>642182.69000000006</v>
      </c>
      <c r="BA139" s="46">
        <v>143927.23000000001</v>
      </c>
      <c r="BB139" s="46">
        <v>95573.860000000015</v>
      </c>
    </row>
    <row r="140" spans="2:54" x14ac:dyDescent="0.25">
      <c r="B140" s="47" t="s">
        <v>505</v>
      </c>
      <c r="C140" s="47" t="s">
        <v>504</v>
      </c>
      <c r="D140" s="46">
        <v>2965600.6399999992</v>
      </c>
      <c r="E140" s="46">
        <v>1549518.8900000004</v>
      </c>
      <c r="H140" s="46">
        <v>5692.37</v>
      </c>
      <c r="L140" s="46">
        <v>5416.69</v>
      </c>
      <c r="M140" s="46">
        <v>137146.62</v>
      </c>
      <c r="Z140" s="46">
        <v>34062</v>
      </c>
      <c r="AA140" s="46">
        <v>23595</v>
      </c>
      <c r="AD140" s="46">
        <v>60829.73</v>
      </c>
      <c r="AU140" s="46">
        <v>54939.200000000012</v>
      </c>
      <c r="AY140" s="46">
        <v>40659.58</v>
      </c>
      <c r="AZ140" s="46">
        <v>780729.35</v>
      </c>
      <c r="BA140" s="46">
        <v>137541.95999999996</v>
      </c>
      <c r="BB140" s="46">
        <v>135469.25</v>
      </c>
    </row>
    <row r="141" spans="2:54" x14ac:dyDescent="0.25">
      <c r="B141" s="47" t="s">
        <v>503</v>
      </c>
      <c r="C141" s="47" t="s">
        <v>502</v>
      </c>
      <c r="D141" s="46">
        <v>903146.21000000008</v>
      </c>
      <c r="E141" s="46">
        <v>356213.38</v>
      </c>
      <c r="I141" s="46">
        <v>38509.71</v>
      </c>
      <c r="L141" s="46">
        <v>73784.05</v>
      </c>
      <c r="M141" s="46">
        <v>25721.1</v>
      </c>
      <c r="Z141" s="46">
        <v>80070.87000000001</v>
      </c>
      <c r="AA141" s="46">
        <v>14812.179999999998</v>
      </c>
      <c r="AB141" s="46">
        <v>5444.5499999999993</v>
      </c>
      <c r="AG141" s="46">
        <v>5000</v>
      </c>
      <c r="AL141" s="46">
        <v>18871.62</v>
      </c>
      <c r="AZ141" s="46">
        <v>161219.20000000001</v>
      </c>
      <c r="BA141" s="46">
        <v>1875.39</v>
      </c>
      <c r="BB141" s="46">
        <v>121624.16</v>
      </c>
    </row>
    <row r="142" spans="2:54" x14ac:dyDescent="0.25">
      <c r="B142" s="47" t="s">
        <v>501</v>
      </c>
      <c r="C142" s="47" t="s">
        <v>500</v>
      </c>
      <c r="D142" s="46">
        <v>38047770.31000001</v>
      </c>
      <c r="E142" s="46">
        <v>7584052.9900000021</v>
      </c>
      <c r="F142" s="46">
        <v>18793307.940000001</v>
      </c>
      <c r="H142" s="46">
        <v>177991.61</v>
      </c>
      <c r="I142" s="46">
        <v>72993.06</v>
      </c>
      <c r="J142" s="46">
        <v>65682.84</v>
      </c>
      <c r="K142" s="46">
        <v>232219.24</v>
      </c>
      <c r="L142" s="46">
        <v>32753.94</v>
      </c>
      <c r="M142" s="46">
        <v>4397511.04</v>
      </c>
      <c r="S142" s="46">
        <v>668260.61999999988</v>
      </c>
      <c r="T142" s="46">
        <v>183042.94999999998</v>
      </c>
      <c r="U142" s="46">
        <v>32568.949999999997</v>
      </c>
      <c r="V142" s="46">
        <v>35136.94</v>
      </c>
      <c r="Z142" s="46">
        <v>401855.14</v>
      </c>
      <c r="AA142" s="46">
        <v>66506.2</v>
      </c>
      <c r="AB142" s="46">
        <v>62283.929999999993</v>
      </c>
      <c r="AD142" s="46">
        <v>885205.15000000014</v>
      </c>
      <c r="AG142" s="46">
        <v>145244.98000000001</v>
      </c>
      <c r="AL142" s="46">
        <v>60160.58</v>
      </c>
      <c r="AR142" s="46">
        <v>67659.199999999997</v>
      </c>
      <c r="AU142" s="46">
        <v>224216.97</v>
      </c>
      <c r="AZ142" s="46">
        <v>2652721.4000000008</v>
      </c>
      <c r="BA142" s="46">
        <v>511298.05999999994</v>
      </c>
      <c r="BB142" s="46">
        <v>695096.58000000007</v>
      </c>
    </row>
    <row r="143" spans="2:54" x14ac:dyDescent="0.25">
      <c r="B143" s="47" t="s">
        <v>499</v>
      </c>
      <c r="C143" s="47" t="s">
        <v>498</v>
      </c>
      <c r="D143" s="46">
        <v>21571216.210000001</v>
      </c>
      <c r="E143" s="46">
        <v>10433989.989999995</v>
      </c>
      <c r="F143" s="46">
        <v>215995.19</v>
      </c>
      <c r="I143" s="46">
        <v>163502.89000000001</v>
      </c>
      <c r="J143" s="46">
        <v>1239299.7000000002</v>
      </c>
      <c r="K143" s="46">
        <v>251602.63</v>
      </c>
      <c r="M143" s="46">
        <v>1544072.37</v>
      </c>
      <c r="S143" s="46">
        <v>553929.48</v>
      </c>
      <c r="Z143" s="46">
        <v>218285.35</v>
      </c>
      <c r="AA143" s="46">
        <v>518397.54000000004</v>
      </c>
      <c r="AD143" s="46">
        <v>300177.85000000009</v>
      </c>
      <c r="AG143" s="46">
        <v>215354.62000000002</v>
      </c>
      <c r="AK143" s="46">
        <v>35076.839999999997</v>
      </c>
      <c r="AL143" s="46">
        <v>252492.44999999998</v>
      </c>
      <c r="AR143" s="46">
        <v>30946.47</v>
      </c>
      <c r="AU143" s="46">
        <v>208974.61</v>
      </c>
      <c r="AY143" s="46">
        <v>71274.45</v>
      </c>
      <c r="AZ143" s="46">
        <v>3370147.3899999992</v>
      </c>
      <c r="BA143" s="46">
        <v>579692.49000000011</v>
      </c>
      <c r="BB143" s="46">
        <v>1368003.9000000001</v>
      </c>
    </row>
    <row r="144" spans="2:54" x14ac:dyDescent="0.25">
      <c r="B144" s="47" t="s">
        <v>497</v>
      </c>
      <c r="C144" s="47" t="s">
        <v>496</v>
      </c>
      <c r="D144" s="46">
        <v>5344179.2</v>
      </c>
      <c r="E144" s="46">
        <v>2580729.39</v>
      </c>
      <c r="I144" s="46">
        <v>103766.14000000001</v>
      </c>
      <c r="J144" s="46">
        <v>429023.25</v>
      </c>
      <c r="K144" s="46">
        <v>24293.23</v>
      </c>
      <c r="M144" s="46">
        <v>387242.04</v>
      </c>
      <c r="Z144" s="46">
        <v>211802.40000000002</v>
      </c>
      <c r="AA144" s="46">
        <v>15114.8</v>
      </c>
      <c r="AD144" s="46">
        <v>52769.23</v>
      </c>
      <c r="AG144" s="46">
        <v>106304.03000000001</v>
      </c>
      <c r="AL144" s="46">
        <v>15652.929999999998</v>
      </c>
      <c r="AU144" s="46">
        <v>89968.349999999991</v>
      </c>
      <c r="AZ144" s="46">
        <v>863403.28999999992</v>
      </c>
      <c r="BA144" s="46">
        <v>213440.59</v>
      </c>
      <c r="BB144" s="46">
        <v>250669.53</v>
      </c>
    </row>
    <row r="145" spans="2:54" x14ac:dyDescent="0.25">
      <c r="B145" s="47" t="s">
        <v>495</v>
      </c>
      <c r="C145" s="47" t="s">
        <v>494</v>
      </c>
      <c r="D145" s="46">
        <v>12376174.320000008</v>
      </c>
      <c r="E145" s="46">
        <v>5880788.879999999</v>
      </c>
      <c r="G145" s="46">
        <v>29286.84</v>
      </c>
      <c r="H145" s="46">
        <v>80405.919999999998</v>
      </c>
      <c r="J145" s="46">
        <v>194799.62</v>
      </c>
      <c r="K145" s="46">
        <v>41433.179999999993</v>
      </c>
      <c r="L145" s="46">
        <v>29248.46</v>
      </c>
      <c r="M145" s="46">
        <v>1494833.8</v>
      </c>
      <c r="O145" s="46">
        <v>29274.39</v>
      </c>
      <c r="P145" s="46">
        <v>193993.96000000002</v>
      </c>
      <c r="S145" s="46">
        <v>933193.65999999992</v>
      </c>
      <c r="T145" s="46">
        <v>334813.19</v>
      </c>
      <c r="U145" s="46">
        <v>22503.680000000004</v>
      </c>
      <c r="Z145" s="46">
        <v>197319.19000000003</v>
      </c>
      <c r="AA145" s="46">
        <v>46546.14</v>
      </c>
      <c r="AD145" s="46">
        <v>208774.99999999997</v>
      </c>
      <c r="AG145" s="46">
        <v>13696.64</v>
      </c>
      <c r="AL145" s="46">
        <v>35081.080000000009</v>
      </c>
      <c r="AR145" s="46">
        <v>22197.19</v>
      </c>
      <c r="AZ145" s="46">
        <v>1971853.3400000003</v>
      </c>
      <c r="BA145" s="46">
        <v>222859.13</v>
      </c>
      <c r="BB145" s="46">
        <v>393271.02999999997</v>
      </c>
    </row>
    <row r="146" spans="2:54" x14ac:dyDescent="0.25">
      <c r="B146" s="47" t="s">
        <v>493</v>
      </c>
      <c r="C146" s="47" t="s">
        <v>492</v>
      </c>
      <c r="D146" s="46">
        <v>1322075.3900000001</v>
      </c>
      <c r="E146" s="46">
        <v>539736.15000000014</v>
      </c>
      <c r="H146" s="46">
        <v>206.9</v>
      </c>
      <c r="J146" s="46">
        <v>50000</v>
      </c>
      <c r="K146" s="46">
        <v>58475.32</v>
      </c>
      <c r="M146" s="46">
        <v>70780.170000000013</v>
      </c>
      <c r="O146" s="46">
        <v>2338</v>
      </c>
      <c r="P146" s="46">
        <v>8598</v>
      </c>
      <c r="Z146" s="46">
        <v>94941.290000000008</v>
      </c>
      <c r="AA146" s="46">
        <v>17747.36</v>
      </c>
      <c r="AD146" s="46">
        <v>34630.409999999996</v>
      </c>
      <c r="AG146" s="46">
        <v>13929.189999999999</v>
      </c>
      <c r="AL146" s="46">
        <v>8099.41</v>
      </c>
      <c r="AR146" s="46">
        <v>1934.72</v>
      </c>
      <c r="AZ146" s="46">
        <v>340372.96</v>
      </c>
      <c r="BA146" s="46">
        <v>44754.020000000004</v>
      </c>
      <c r="BB146" s="46">
        <v>35531.490000000005</v>
      </c>
    </row>
    <row r="147" spans="2:54" x14ac:dyDescent="0.25">
      <c r="B147" s="47" t="s">
        <v>491</v>
      </c>
      <c r="C147" s="47" t="s">
        <v>490</v>
      </c>
      <c r="D147" s="46">
        <v>9492650.5299999993</v>
      </c>
      <c r="E147" s="46">
        <v>4385389.63</v>
      </c>
      <c r="F147" s="46">
        <v>63658.43</v>
      </c>
      <c r="H147" s="46">
        <v>33755.07</v>
      </c>
      <c r="I147" s="46">
        <v>73428.28</v>
      </c>
      <c r="J147" s="46">
        <v>42432.11</v>
      </c>
      <c r="K147" s="46">
        <v>74887.820000000007</v>
      </c>
      <c r="L147" s="46">
        <v>26782</v>
      </c>
      <c r="M147" s="46">
        <v>1078255.8199999998</v>
      </c>
      <c r="O147" s="46">
        <v>17409</v>
      </c>
      <c r="P147" s="46">
        <v>143037.63</v>
      </c>
      <c r="S147" s="46">
        <v>398269.63</v>
      </c>
      <c r="T147" s="46">
        <v>137152.19</v>
      </c>
      <c r="U147" s="46">
        <v>8392</v>
      </c>
      <c r="Z147" s="46">
        <v>149499.02000000002</v>
      </c>
      <c r="AA147" s="46">
        <v>30836.87</v>
      </c>
      <c r="AB147" s="46">
        <v>14866.77</v>
      </c>
      <c r="AD147" s="46">
        <v>372267.65</v>
      </c>
      <c r="AG147" s="46">
        <v>65872.639999999999</v>
      </c>
      <c r="AL147" s="46">
        <v>93237.420000000013</v>
      </c>
      <c r="AR147" s="46">
        <v>15140.16</v>
      </c>
      <c r="AY147" s="46">
        <v>128.52000000000001</v>
      </c>
      <c r="AZ147" s="46">
        <v>1358669.7</v>
      </c>
      <c r="BA147" s="46">
        <v>439985.63</v>
      </c>
      <c r="BB147" s="46">
        <v>469296.54000000004</v>
      </c>
    </row>
    <row r="148" spans="2:54" x14ac:dyDescent="0.25">
      <c r="B148" s="47" t="s">
        <v>489</v>
      </c>
      <c r="C148" s="47" t="s">
        <v>488</v>
      </c>
      <c r="D148" s="46">
        <v>8706912.6700000037</v>
      </c>
      <c r="E148" s="46">
        <v>3501796.3600000003</v>
      </c>
      <c r="G148" s="46">
        <v>5579.63</v>
      </c>
      <c r="H148" s="46">
        <v>12103.32</v>
      </c>
      <c r="I148" s="46">
        <v>121842.95000000001</v>
      </c>
      <c r="K148" s="46">
        <v>24001.29</v>
      </c>
      <c r="M148" s="46">
        <v>881161.47</v>
      </c>
      <c r="O148" s="46">
        <v>4416.78</v>
      </c>
      <c r="P148" s="46">
        <v>120536.23</v>
      </c>
      <c r="S148" s="46">
        <v>702461.64</v>
      </c>
      <c r="T148" s="46">
        <v>308429.36999999994</v>
      </c>
      <c r="Z148" s="46">
        <v>112388.03</v>
      </c>
      <c r="AA148" s="46">
        <v>67695.959999999992</v>
      </c>
      <c r="AD148" s="46">
        <v>265337.65000000002</v>
      </c>
      <c r="AG148" s="46">
        <v>30183.55</v>
      </c>
      <c r="AR148" s="46">
        <v>11087.81</v>
      </c>
      <c r="AX148" s="46">
        <v>67495.41</v>
      </c>
      <c r="AZ148" s="46">
        <v>1828954.0600000003</v>
      </c>
      <c r="BA148" s="46">
        <v>233207.13</v>
      </c>
      <c r="BB148" s="46">
        <v>408234.03</v>
      </c>
    </row>
    <row r="149" spans="2:54" x14ac:dyDescent="0.25">
      <c r="B149" s="47" t="s">
        <v>487</v>
      </c>
      <c r="C149" s="47" t="s">
        <v>486</v>
      </c>
      <c r="D149" s="46">
        <v>9923231.1600000039</v>
      </c>
      <c r="E149" s="46">
        <v>4683495.09</v>
      </c>
      <c r="G149" s="46">
        <v>31236.87</v>
      </c>
      <c r="H149" s="46">
        <v>4389.7700000000004</v>
      </c>
      <c r="I149" s="46">
        <v>81995.549999999988</v>
      </c>
      <c r="J149" s="46">
        <v>533745.98</v>
      </c>
      <c r="M149" s="46">
        <v>948028.67999999982</v>
      </c>
      <c r="P149" s="46">
        <v>131614</v>
      </c>
      <c r="S149" s="46">
        <v>506894.04</v>
      </c>
      <c r="T149" s="46">
        <v>42887.350000000006</v>
      </c>
      <c r="U149" s="46">
        <v>11642</v>
      </c>
      <c r="Z149" s="46">
        <v>92231.07</v>
      </c>
      <c r="AA149" s="46">
        <v>61699.509999999995</v>
      </c>
      <c r="AD149" s="46">
        <v>108352.40000000001</v>
      </c>
      <c r="AG149" s="46">
        <v>99418.99</v>
      </c>
      <c r="AR149" s="46">
        <v>19906.640000000003</v>
      </c>
      <c r="AU149" s="46">
        <v>18426.95</v>
      </c>
      <c r="AZ149" s="46">
        <v>1769429.8800000001</v>
      </c>
      <c r="BA149" s="46">
        <v>422442.99000000005</v>
      </c>
      <c r="BB149" s="46">
        <v>355393.4</v>
      </c>
    </row>
    <row r="150" spans="2:54" x14ac:dyDescent="0.25">
      <c r="B150" s="47" t="s">
        <v>485</v>
      </c>
      <c r="C150" s="47" t="s">
        <v>484</v>
      </c>
      <c r="D150" s="46">
        <v>14402440.590000004</v>
      </c>
      <c r="E150" s="46">
        <v>5687361.8499999978</v>
      </c>
      <c r="G150" s="46">
        <v>6798.55</v>
      </c>
      <c r="H150" s="46">
        <v>73963.77</v>
      </c>
      <c r="I150" s="46">
        <v>306758.31</v>
      </c>
      <c r="J150" s="46">
        <v>884749.59000000008</v>
      </c>
      <c r="M150" s="46">
        <v>1507535.45</v>
      </c>
      <c r="O150" s="46">
        <v>27822.800000000003</v>
      </c>
      <c r="P150" s="46">
        <v>283788.52</v>
      </c>
      <c r="S150" s="46">
        <v>592836.82999999996</v>
      </c>
      <c r="T150" s="46">
        <v>86760.21</v>
      </c>
      <c r="U150" s="46">
        <v>13574.04</v>
      </c>
      <c r="Z150" s="46">
        <v>358928.31999999995</v>
      </c>
      <c r="AA150" s="46">
        <v>60648.05</v>
      </c>
      <c r="AB150" s="46">
        <v>72346.859999999986</v>
      </c>
      <c r="AD150" s="46">
        <v>646605.77</v>
      </c>
      <c r="AG150" s="46">
        <v>408722.89</v>
      </c>
      <c r="AL150" s="46">
        <v>75334.209999999992</v>
      </c>
      <c r="AR150" s="46">
        <v>20250.32</v>
      </c>
      <c r="AX150" s="46">
        <v>190723.63</v>
      </c>
      <c r="AZ150" s="46">
        <v>1842037.6799999995</v>
      </c>
      <c r="BA150" s="46">
        <v>552412.30999999994</v>
      </c>
      <c r="BB150" s="46">
        <v>702480.62999999989</v>
      </c>
    </row>
    <row r="151" spans="2:54" x14ac:dyDescent="0.25">
      <c r="B151" s="47" t="s">
        <v>483</v>
      </c>
      <c r="C151" s="47" t="s">
        <v>482</v>
      </c>
      <c r="D151" s="46">
        <v>1934754.13</v>
      </c>
      <c r="E151" s="46">
        <v>474690.70999999996</v>
      </c>
      <c r="H151" s="46">
        <v>59281.64</v>
      </c>
      <c r="I151" s="46">
        <v>83180.929999999978</v>
      </c>
      <c r="J151" s="46">
        <v>193676</v>
      </c>
      <c r="K151" s="46">
        <v>7127.67</v>
      </c>
      <c r="M151" s="46">
        <v>264391.57</v>
      </c>
      <c r="O151" s="46">
        <v>4296</v>
      </c>
      <c r="P151" s="46">
        <v>24879</v>
      </c>
      <c r="Z151" s="46">
        <v>50997.04</v>
      </c>
      <c r="AA151" s="46">
        <v>24952.03</v>
      </c>
      <c r="AD151" s="46">
        <v>50736.530000000006</v>
      </c>
      <c r="AR151" s="46">
        <v>638.70000000000005</v>
      </c>
      <c r="AX151" s="46">
        <v>15575.91</v>
      </c>
      <c r="AZ151" s="46">
        <v>380103.67999999999</v>
      </c>
      <c r="BA151" s="46">
        <v>86891.820000000022</v>
      </c>
      <c r="BB151" s="46">
        <v>213334.9</v>
      </c>
    </row>
    <row r="152" spans="2:54" x14ac:dyDescent="0.25">
      <c r="B152" s="47" t="s">
        <v>481</v>
      </c>
      <c r="C152" s="47" t="s">
        <v>480</v>
      </c>
      <c r="D152" s="46">
        <v>14774353.260000002</v>
      </c>
      <c r="E152" s="46">
        <v>6786293.9900000012</v>
      </c>
      <c r="F152" s="46">
        <v>224154.55</v>
      </c>
      <c r="H152" s="46">
        <v>149783.47</v>
      </c>
      <c r="I152" s="46">
        <v>203581.54</v>
      </c>
      <c r="J152" s="46">
        <v>11901.78</v>
      </c>
      <c r="K152" s="46">
        <v>24809.140000000003</v>
      </c>
      <c r="L152" s="46">
        <v>39337.919999999998</v>
      </c>
      <c r="M152" s="46">
        <v>2274547.29</v>
      </c>
      <c r="P152" s="46">
        <v>213962</v>
      </c>
      <c r="S152" s="46">
        <v>511970.01999999996</v>
      </c>
      <c r="T152" s="46">
        <v>145279.22</v>
      </c>
      <c r="U152" s="46">
        <v>6497</v>
      </c>
      <c r="Z152" s="46">
        <v>165733.85</v>
      </c>
      <c r="AA152" s="46">
        <v>40455.129999999997</v>
      </c>
      <c r="AD152" s="46">
        <v>263858.35999999993</v>
      </c>
      <c r="AG152" s="46">
        <v>185474.13000000006</v>
      </c>
      <c r="AL152" s="46">
        <v>10037.14</v>
      </c>
      <c r="AR152" s="46">
        <v>21125.890000000003</v>
      </c>
      <c r="AY152" s="46">
        <v>393.82000000000005</v>
      </c>
      <c r="AZ152" s="46">
        <v>2283331.3300000005</v>
      </c>
      <c r="BA152" s="46">
        <v>393537.27</v>
      </c>
      <c r="BB152" s="46">
        <v>818288.42000000016</v>
      </c>
    </row>
    <row r="153" spans="2:54" x14ac:dyDescent="0.25">
      <c r="B153" s="47" t="s">
        <v>479</v>
      </c>
      <c r="C153" s="47" t="s">
        <v>478</v>
      </c>
      <c r="D153" s="46">
        <v>13999125.719999999</v>
      </c>
      <c r="E153" s="46">
        <v>6257424.5600000005</v>
      </c>
      <c r="G153" s="46">
        <v>20412.04</v>
      </c>
      <c r="I153" s="46">
        <v>74751.510000000009</v>
      </c>
      <c r="J153" s="46">
        <v>92148.94</v>
      </c>
      <c r="K153" s="46">
        <v>54022.8</v>
      </c>
      <c r="M153" s="46">
        <v>1554356.98</v>
      </c>
      <c r="O153" s="46">
        <v>42412.69</v>
      </c>
      <c r="P153" s="46">
        <v>194362.59</v>
      </c>
      <c r="S153" s="46">
        <v>886285.75</v>
      </c>
      <c r="T153" s="46">
        <v>87218.81</v>
      </c>
      <c r="U153" s="46">
        <v>9272.23</v>
      </c>
      <c r="Z153" s="46">
        <v>127143.66</v>
      </c>
      <c r="AA153" s="46">
        <v>33754.71</v>
      </c>
      <c r="AD153" s="46">
        <v>574512.69999999995</v>
      </c>
      <c r="AG153" s="46">
        <v>18942.75</v>
      </c>
      <c r="AL153" s="46">
        <v>70336.12</v>
      </c>
      <c r="AR153" s="46">
        <v>18485.27</v>
      </c>
      <c r="AX153" s="46">
        <v>170782.43</v>
      </c>
      <c r="AY153" s="46">
        <v>29685.47</v>
      </c>
      <c r="AZ153" s="46">
        <v>2273653.7500000009</v>
      </c>
      <c r="BA153" s="46">
        <v>540128.15</v>
      </c>
      <c r="BB153" s="46">
        <v>869031.81</v>
      </c>
    </row>
    <row r="154" spans="2:54" x14ac:dyDescent="0.25">
      <c r="B154" s="47" t="s">
        <v>477</v>
      </c>
      <c r="C154" s="47" t="s">
        <v>476</v>
      </c>
      <c r="D154" s="46">
        <v>5905584.450000002</v>
      </c>
      <c r="E154" s="46">
        <v>3035562.52</v>
      </c>
      <c r="G154" s="46">
        <v>7870.34</v>
      </c>
      <c r="I154" s="46">
        <v>4186.5300000000007</v>
      </c>
      <c r="J154" s="46">
        <v>26631.97</v>
      </c>
      <c r="K154" s="46">
        <v>21270.05</v>
      </c>
      <c r="M154" s="46">
        <v>647508.75</v>
      </c>
      <c r="P154" s="46">
        <v>63947.119999999995</v>
      </c>
      <c r="S154" s="46">
        <v>250801.72999999998</v>
      </c>
      <c r="T154" s="46">
        <v>89003.17</v>
      </c>
      <c r="U154" s="46">
        <v>6661.34</v>
      </c>
      <c r="Z154" s="46">
        <v>69513</v>
      </c>
      <c r="AA154" s="46">
        <v>49062.46</v>
      </c>
      <c r="AD154" s="46">
        <v>162652.35</v>
      </c>
      <c r="AG154" s="46">
        <v>13749.01</v>
      </c>
      <c r="AR154" s="46">
        <v>24613.24</v>
      </c>
      <c r="AZ154" s="46">
        <v>1037356.83</v>
      </c>
      <c r="BA154" s="46">
        <v>221923.14</v>
      </c>
      <c r="BB154" s="46">
        <v>173270.9</v>
      </c>
    </row>
    <row r="155" spans="2:54" x14ac:dyDescent="0.25">
      <c r="B155" s="47" t="s">
        <v>475</v>
      </c>
      <c r="C155" s="47" t="s">
        <v>474</v>
      </c>
      <c r="D155" s="46">
        <v>54372400.48999995</v>
      </c>
      <c r="E155" s="46">
        <v>24560992.75</v>
      </c>
      <c r="F155" s="46">
        <v>345355.1399999999</v>
      </c>
      <c r="G155" s="46">
        <v>100285.24</v>
      </c>
      <c r="H155" s="46">
        <v>1903223.8099999996</v>
      </c>
      <c r="I155" s="46">
        <v>361133.84</v>
      </c>
      <c r="J155" s="46">
        <v>418977.47</v>
      </c>
      <c r="K155" s="46">
        <v>209687.46</v>
      </c>
      <c r="L155" s="46">
        <v>215936.16999999998</v>
      </c>
      <c r="M155" s="46">
        <v>6437488.790000001</v>
      </c>
      <c r="O155" s="46">
        <v>8760</v>
      </c>
      <c r="P155" s="46">
        <v>602159.75</v>
      </c>
      <c r="S155" s="46">
        <v>1830613.6099999999</v>
      </c>
      <c r="U155" s="46">
        <v>115857.00000000001</v>
      </c>
      <c r="Z155" s="46">
        <v>657884.29999999993</v>
      </c>
      <c r="AA155" s="46">
        <v>116537.49</v>
      </c>
      <c r="AB155" s="46">
        <v>21295.07</v>
      </c>
      <c r="AC155" s="46">
        <v>2185.64</v>
      </c>
      <c r="AD155" s="46">
        <v>1214157.53</v>
      </c>
      <c r="AE155" s="46">
        <v>2550283.9900000002</v>
      </c>
      <c r="AF155" s="46">
        <v>741252.63000000012</v>
      </c>
      <c r="AG155" s="46">
        <v>427099.52999999997</v>
      </c>
      <c r="AH155" s="46">
        <v>15611.21</v>
      </c>
      <c r="AK155" s="46">
        <v>15624.81</v>
      </c>
      <c r="AL155" s="46">
        <v>245340.40000000002</v>
      </c>
      <c r="AO155" s="46">
        <v>701795.5</v>
      </c>
      <c r="AR155" s="46">
        <v>99032.290000000008</v>
      </c>
      <c r="AU155" s="46">
        <v>1699.05</v>
      </c>
      <c r="AY155" s="46">
        <v>125200.01</v>
      </c>
      <c r="AZ155" s="46">
        <v>7326241.5000000019</v>
      </c>
      <c r="BA155" s="46">
        <v>1365139.17</v>
      </c>
      <c r="BB155" s="46">
        <v>1635549.34</v>
      </c>
    </row>
    <row r="156" spans="2:54" x14ac:dyDescent="0.25">
      <c r="B156" s="47" t="s">
        <v>473</v>
      </c>
      <c r="C156" s="47" t="s">
        <v>472</v>
      </c>
      <c r="D156" s="46">
        <v>7661177.6999999983</v>
      </c>
      <c r="E156" s="46">
        <v>3256441.06</v>
      </c>
      <c r="G156" s="46">
        <v>16500</v>
      </c>
      <c r="J156" s="46">
        <v>328144.84999999998</v>
      </c>
      <c r="K156" s="46">
        <v>41220.979999999996</v>
      </c>
      <c r="M156" s="46">
        <v>725199.7</v>
      </c>
      <c r="P156" s="46">
        <v>150137.94</v>
      </c>
      <c r="S156" s="46">
        <v>199944.2</v>
      </c>
      <c r="T156" s="46">
        <v>57274.59</v>
      </c>
      <c r="U156" s="46">
        <v>31243.08</v>
      </c>
      <c r="Z156" s="46">
        <v>228632.19999999998</v>
      </c>
      <c r="AA156" s="46">
        <v>60884.06</v>
      </c>
      <c r="AD156" s="46">
        <v>233138.65000000002</v>
      </c>
      <c r="AG156" s="46">
        <v>27044.42</v>
      </c>
      <c r="AR156" s="46">
        <v>8742.14</v>
      </c>
      <c r="AU156" s="46">
        <v>70282.559999999998</v>
      </c>
      <c r="AX156" s="46">
        <v>96904.320000000007</v>
      </c>
      <c r="AZ156" s="46">
        <v>1365042.39</v>
      </c>
      <c r="BA156" s="46">
        <v>284879.78000000003</v>
      </c>
      <c r="BB156" s="46">
        <v>479520.78</v>
      </c>
    </row>
    <row r="157" spans="2:54" x14ac:dyDescent="0.25">
      <c r="B157" s="47" t="s">
        <v>471</v>
      </c>
      <c r="C157" s="47" t="s">
        <v>470</v>
      </c>
      <c r="D157" s="46">
        <v>61508670.449999943</v>
      </c>
      <c r="E157" s="46">
        <v>25609771.969999999</v>
      </c>
      <c r="G157" s="46">
        <v>216176.21</v>
      </c>
      <c r="H157" s="46">
        <v>123624.16</v>
      </c>
      <c r="J157" s="46">
        <v>2887625.2699999996</v>
      </c>
      <c r="K157" s="46">
        <v>1322193.3599999999</v>
      </c>
      <c r="L157" s="46">
        <v>205708.16999999998</v>
      </c>
      <c r="M157" s="46">
        <v>8099106.6699999999</v>
      </c>
      <c r="O157" s="46">
        <v>197180.00000000003</v>
      </c>
      <c r="P157" s="46">
        <v>885881.95</v>
      </c>
      <c r="S157" s="46">
        <v>2472304.9699999997</v>
      </c>
      <c r="T157" s="46">
        <v>459989.33999999997</v>
      </c>
      <c r="U157" s="46">
        <v>35049.960000000006</v>
      </c>
      <c r="Z157" s="46">
        <v>1279175.8899999999</v>
      </c>
      <c r="AA157" s="46">
        <v>254834.48000000004</v>
      </c>
      <c r="AB157" s="46">
        <v>76413.37000000001</v>
      </c>
      <c r="AD157" s="46">
        <v>2784672.0599999996</v>
      </c>
      <c r="AG157" s="46">
        <v>298763.48</v>
      </c>
      <c r="AK157" s="46">
        <v>60446.66</v>
      </c>
      <c r="AL157" s="46">
        <v>720410.69000000006</v>
      </c>
      <c r="AR157" s="46">
        <v>126877.32999999999</v>
      </c>
      <c r="AU157" s="46">
        <v>29686.480000000003</v>
      </c>
      <c r="AY157" s="46">
        <v>514304.73000000004</v>
      </c>
      <c r="AZ157" s="46">
        <v>7319583.8900000015</v>
      </c>
      <c r="BA157" s="46">
        <v>2293024.94</v>
      </c>
      <c r="BB157" s="46">
        <v>3235864.4200000004</v>
      </c>
    </row>
    <row r="158" spans="2:54" x14ac:dyDescent="0.25">
      <c r="B158" s="47" t="s">
        <v>469</v>
      </c>
      <c r="C158" s="47" t="s">
        <v>468</v>
      </c>
      <c r="D158" s="46">
        <v>2589119.1299999994</v>
      </c>
      <c r="E158" s="46">
        <v>1337438.1700000002</v>
      </c>
      <c r="J158" s="46">
        <v>92994.65</v>
      </c>
      <c r="K158" s="46">
        <v>18359.620000000003</v>
      </c>
      <c r="L158" s="46">
        <v>2828</v>
      </c>
      <c r="M158" s="46">
        <v>182270.24</v>
      </c>
      <c r="P158" s="46">
        <v>20434.400000000001</v>
      </c>
      <c r="S158" s="46">
        <v>88184.320000000007</v>
      </c>
      <c r="U158" s="46">
        <v>1581</v>
      </c>
      <c r="Z158" s="46">
        <v>41391.61</v>
      </c>
      <c r="AA158" s="46">
        <v>24635.71</v>
      </c>
      <c r="AD158" s="46">
        <v>35960.899999999994</v>
      </c>
      <c r="AG158" s="46">
        <v>13394.02</v>
      </c>
      <c r="AR158" s="46">
        <v>547.82999999999993</v>
      </c>
      <c r="AZ158" s="46">
        <v>468598.50000000012</v>
      </c>
      <c r="BA158" s="46">
        <v>100703.59999999999</v>
      </c>
      <c r="BB158" s="46">
        <v>159796.56000000006</v>
      </c>
    </row>
    <row r="159" spans="2:54" x14ac:dyDescent="0.25">
      <c r="B159" s="47" t="s">
        <v>467</v>
      </c>
      <c r="C159" s="47" t="s">
        <v>466</v>
      </c>
      <c r="D159" s="46">
        <v>12174878.680000013</v>
      </c>
      <c r="E159" s="46">
        <v>4969574.129999999</v>
      </c>
      <c r="F159" s="46">
        <v>237093.20000000004</v>
      </c>
      <c r="H159" s="46">
        <v>15791.11</v>
      </c>
      <c r="J159" s="46">
        <v>130503.97</v>
      </c>
      <c r="K159" s="46">
        <v>283925.67</v>
      </c>
      <c r="L159" s="46">
        <v>221471.76</v>
      </c>
      <c r="M159" s="46">
        <v>780381.1399999999</v>
      </c>
      <c r="P159" s="46">
        <v>157826.51</v>
      </c>
      <c r="S159" s="46">
        <v>412609.07999999996</v>
      </c>
      <c r="T159" s="46">
        <v>104169.98999999999</v>
      </c>
      <c r="U159" s="46">
        <v>15955.02</v>
      </c>
      <c r="Z159" s="46">
        <v>238217.48</v>
      </c>
      <c r="AA159" s="46">
        <v>43783.009999999995</v>
      </c>
      <c r="AD159" s="46">
        <v>215389.46</v>
      </c>
      <c r="AG159" s="46">
        <v>299971.49</v>
      </c>
      <c r="AL159" s="46">
        <v>11300</v>
      </c>
      <c r="AR159" s="46">
        <v>7800</v>
      </c>
      <c r="AX159" s="46">
        <v>5747.14</v>
      </c>
      <c r="AZ159" s="46">
        <v>2656717.19</v>
      </c>
      <c r="BA159" s="46">
        <v>450203.96</v>
      </c>
      <c r="BB159" s="46">
        <v>916447.37000000011</v>
      </c>
    </row>
    <row r="160" spans="2:54" x14ac:dyDescent="0.25">
      <c r="B160" s="47" t="s">
        <v>465</v>
      </c>
      <c r="C160" s="47" t="s">
        <v>464</v>
      </c>
      <c r="D160" s="46">
        <v>2723149.240000003</v>
      </c>
      <c r="E160" s="46">
        <v>1525041.03</v>
      </c>
      <c r="J160" s="46">
        <v>9600.2999999999993</v>
      </c>
      <c r="K160" s="46">
        <v>5600</v>
      </c>
      <c r="L160" s="46">
        <v>1850</v>
      </c>
      <c r="M160" s="46">
        <v>134485.62</v>
      </c>
      <c r="P160" s="46">
        <v>17812.59</v>
      </c>
      <c r="S160" s="46">
        <v>25675.29</v>
      </c>
      <c r="Z160" s="46">
        <v>24619.41</v>
      </c>
      <c r="AA160" s="46">
        <v>28853.83</v>
      </c>
      <c r="AD160" s="46">
        <v>23699.41</v>
      </c>
      <c r="AR160" s="46">
        <v>3151.28</v>
      </c>
      <c r="AU160" s="46">
        <v>20157.340000000004</v>
      </c>
      <c r="AY160" s="46">
        <v>38054.910000000003</v>
      </c>
      <c r="AZ160" s="46">
        <v>471831.66000000003</v>
      </c>
      <c r="BA160" s="46">
        <v>151033.9</v>
      </c>
      <c r="BB160" s="46">
        <v>241682.67</v>
      </c>
    </row>
    <row r="161" spans="2:54" x14ac:dyDescent="0.25">
      <c r="B161" s="47" t="s">
        <v>463</v>
      </c>
      <c r="C161" s="47" t="s">
        <v>462</v>
      </c>
      <c r="D161" s="46">
        <v>3348212.83</v>
      </c>
      <c r="E161" s="46">
        <v>1381959.0699999998</v>
      </c>
      <c r="J161" s="46">
        <v>70449.459999999992</v>
      </c>
      <c r="K161" s="46">
        <v>17500.080000000002</v>
      </c>
      <c r="M161" s="46">
        <v>189507.06</v>
      </c>
      <c r="O161" s="46">
        <v>285</v>
      </c>
      <c r="P161" s="46">
        <v>24191.439999999999</v>
      </c>
      <c r="S161" s="46">
        <v>46000</v>
      </c>
      <c r="T161" s="46">
        <v>14271.57</v>
      </c>
      <c r="Z161" s="46">
        <v>37773.75</v>
      </c>
      <c r="AA161" s="46">
        <v>23804.61</v>
      </c>
      <c r="AD161" s="46">
        <v>45026.38</v>
      </c>
      <c r="AG161" s="46">
        <v>21909.96</v>
      </c>
      <c r="AR161" s="46">
        <v>117</v>
      </c>
      <c r="AZ161" s="46">
        <v>665743.64999999991</v>
      </c>
      <c r="BA161" s="46">
        <v>134120.02000000002</v>
      </c>
      <c r="BB161" s="46">
        <v>675553.78</v>
      </c>
    </row>
    <row r="162" spans="2:54" x14ac:dyDescent="0.25">
      <c r="B162" s="47" t="s">
        <v>461</v>
      </c>
      <c r="C162" s="47" t="s">
        <v>460</v>
      </c>
      <c r="D162" s="46">
        <v>4848662.8099999996</v>
      </c>
      <c r="E162" s="46">
        <v>2465882.27</v>
      </c>
      <c r="H162" s="46">
        <v>52920.81</v>
      </c>
      <c r="I162" s="46">
        <v>7407.52</v>
      </c>
      <c r="K162" s="46">
        <v>38782.99</v>
      </c>
      <c r="M162" s="46">
        <v>348821.14</v>
      </c>
      <c r="P162" s="46">
        <v>54027</v>
      </c>
      <c r="S162" s="46">
        <v>205134.81</v>
      </c>
      <c r="Z162" s="46">
        <v>66096</v>
      </c>
      <c r="AA162" s="46">
        <v>45484</v>
      </c>
      <c r="AD162" s="46">
        <v>62912.07</v>
      </c>
      <c r="AG162" s="46">
        <v>7378.25</v>
      </c>
      <c r="AR162" s="46">
        <v>6116</v>
      </c>
      <c r="AX162" s="46">
        <v>87441.77</v>
      </c>
      <c r="AZ162" s="46">
        <v>874656.14</v>
      </c>
      <c r="BA162" s="46">
        <v>152152.27000000002</v>
      </c>
      <c r="BB162" s="46">
        <v>373449.77000000008</v>
      </c>
    </row>
    <row r="163" spans="2:54" x14ac:dyDescent="0.25">
      <c r="B163" s="47" t="s">
        <v>459</v>
      </c>
      <c r="C163" s="47" t="s">
        <v>458</v>
      </c>
      <c r="D163" s="46">
        <v>4664910.32</v>
      </c>
      <c r="E163" s="46">
        <v>2372310.4900000002</v>
      </c>
      <c r="I163" s="46">
        <v>3000</v>
      </c>
      <c r="J163" s="46">
        <v>134674.91</v>
      </c>
      <c r="K163" s="46">
        <v>14357.3</v>
      </c>
      <c r="M163" s="46">
        <v>427992.67</v>
      </c>
      <c r="O163" s="46">
        <v>2152.34</v>
      </c>
      <c r="P163" s="46">
        <v>42084.800000000003</v>
      </c>
      <c r="S163" s="46">
        <v>135942.47</v>
      </c>
      <c r="T163" s="46">
        <v>97273.27</v>
      </c>
      <c r="Z163" s="46">
        <v>31857.42</v>
      </c>
      <c r="AA163" s="46">
        <v>70038.87</v>
      </c>
      <c r="AD163" s="46">
        <v>70890.97</v>
      </c>
      <c r="AG163" s="46">
        <v>53287.420000000006</v>
      </c>
      <c r="AR163" s="46">
        <v>5470.63</v>
      </c>
      <c r="AZ163" s="46">
        <v>1000306.04</v>
      </c>
      <c r="BA163" s="46">
        <v>129008.48</v>
      </c>
      <c r="BB163" s="46">
        <v>74262.240000000005</v>
      </c>
    </row>
    <row r="164" spans="2:54" x14ac:dyDescent="0.25">
      <c r="B164" s="47" t="s">
        <v>457</v>
      </c>
      <c r="C164" s="47" t="s">
        <v>456</v>
      </c>
      <c r="D164" s="46">
        <v>3850116.9600000004</v>
      </c>
      <c r="E164" s="46">
        <v>1834187.4499999997</v>
      </c>
      <c r="I164" s="46">
        <v>6042.26</v>
      </c>
      <c r="J164" s="46">
        <v>113333.23000000001</v>
      </c>
      <c r="K164" s="46">
        <v>1602.18</v>
      </c>
      <c r="L164" s="46">
        <v>14086</v>
      </c>
      <c r="M164" s="46">
        <v>229182.14</v>
      </c>
      <c r="P164" s="46">
        <v>37146.03</v>
      </c>
      <c r="S164" s="46">
        <v>173476.24</v>
      </c>
      <c r="T164" s="46">
        <v>22628.54</v>
      </c>
      <c r="Z164" s="46">
        <v>143629.43999999997</v>
      </c>
      <c r="AA164" s="46">
        <v>35209.919999999998</v>
      </c>
      <c r="AD164" s="46">
        <v>77280.69</v>
      </c>
      <c r="AG164" s="46">
        <v>13879.31</v>
      </c>
      <c r="AU164" s="46">
        <v>21820.070000000003</v>
      </c>
      <c r="AY164" s="46">
        <v>1091.43</v>
      </c>
      <c r="AZ164" s="46">
        <v>643361.54999999993</v>
      </c>
      <c r="BA164" s="46">
        <v>183128.56</v>
      </c>
      <c r="BB164" s="46">
        <v>299031.92</v>
      </c>
    </row>
    <row r="165" spans="2:54" x14ac:dyDescent="0.25">
      <c r="B165" s="47" t="s">
        <v>455</v>
      </c>
      <c r="C165" s="47" t="s">
        <v>454</v>
      </c>
      <c r="D165" s="46">
        <v>11240063.399999999</v>
      </c>
      <c r="E165" s="46">
        <v>4406907.0100000007</v>
      </c>
      <c r="F165" s="46">
        <v>164198.56000000003</v>
      </c>
      <c r="I165" s="46">
        <v>3000</v>
      </c>
      <c r="J165" s="46">
        <v>536359.89</v>
      </c>
      <c r="K165" s="46">
        <v>116306.11</v>
      </c>
      <c r="L165" s="46">
        <v>84522.82</v>
      </c>
      <c r="M165" s="46">
        <v>867935.02000000014</v>
      </c>
      <c r="P165" s="46">
        <v>115393.48</v>
      </c>
      <c r="S165" s="46">
        <v>567572.50000000012</v>
      </c>
      <c r="T165" s="46">
        <v>223105.11</v>
      </c>
      <c r="U165" s="46">
        <v>5739</v>
      </c>
      <c r="Z165" s="46">
        <v>166880.72</v>
      </c>
      <c r="AA165" s="46">
        <v>68688.399999999994</v>
      </c>
      <c r="AD165" s="46">
        <v>280756.58999999997</v>
      </c>
      <c r="AG165" s="46">
        <v>197694.12</v>
      </c>
      <c r="AO165" s="46">
        <v>496796.78</v>
      </c>
      <c r="AU165" s="46">
        <v>111540.89000000001</v>
      </c>
      <c r="AZ165" s="46">
        <v>1920998.39</v>
      </c>
      <c r="BA165" s="46">
        <v>329232.44999999995</v>
      </c>
      <c r="BB165" s="46">
        <v>576435.55999999994</v>
      </c>
    </row>
    <row r="166" spans="2:54" x14ac:dyDescent="0.25">
      <c r="B166" s="47" t="s">
        <v>453</v>
      </c>
      <c r="C166" s="47" t="s">
        <v>452</v>
      </c>
      <c r="D166" s="46">
        <v>3668235.1600000015</v>
      </c>
      <c r="E166" s="46">
        <v>1934414.6599999997</v>
      </c>
      <c r="K166" s="46">
        <v>49746.58</v>
      </c>
      <c r="L166" s="46">
        <v>102753.15</v>
      </c>
      <c r="M166" s="46">
        <v>265986.54000000004</v>
      </c>
      <c r="O166" s="46">
        <v>4117.58</v>
      </c>
      <c r="P166" s="46">
        <v>59781</v>
      </c>
      <c r="Z166" s="46">
        <v>110433.23999999999</v>
      </c>
      <c r="AA166" s="46">
        <v>43538.6</v>
      </c>
      <c r="AD166" s="46">
        <v>69950.760000000009</v>
      </c>
      <c r="AG166" s="46">
        <v>5179.6100000000006</v>
      </c>
      <c r="AL166" s="46">
        <v>7637.25</v>
      </c>
      <c r="AR166" s="46">
        <v>506.07</v>
      </c>
      <c r="AZ166" s="46">
        <v>789666.94000000006</v>
      </c>
      <c r="BA166" s="46">
        <v>83165.350000000006</v>
      </c>
      <c r="BB166" s="46">
        <v>141357.83000000002</v>
      </c>
    </row>
    <row r="167" spans="2:54" x14ac:dyDescent="0.25">
      <c r="B167" s="47" t="s">
        <v>451</v>
      </c>
      <c r="C167" s="47" t="s">
        <v>450</v>
      </c>
      <c r="D167" s="46">
        <v>4112389.2299999986</v>
      </c>
      <c r="E167" s="46">
        <v>1969350.3899999997</v>
      </c>
      <c r="I167" s="46">
        <v>145281.56</v>
      </c>
      <c r="J167" s="46">
        <v>206942.65000000002</v>
      </c>
      <c r="M167" s="46">
        <v>364103.27</v>
      </c>
      <c r="O167" s="46">
        <v>8376</v>
      </c>
      <c r="P167" s="46">
        <v>36164.94</v>
      </c>
      <c r="Z167" s="46">
        <v>82664.429999999993</v>
      </c>
      <c r="AA167" s="46">
        <v>36682.000000000007</v>
      </c>
      <c r="AD167" s="46">
        <v>58187.209999999992</v>
      </c>
      <c r="AG167" s="46">
        <v>62243.81</v>
      </c>
      <c r="AR167" s="46">
        <v>3605.8199999999997</v>
      </c>
      <c r="AS167" s="46">
        <v>3008.92</v>
      </c>
      <c r="AU167" s="46">
        <v>27178.54</v>
      </c>
      <c r="AZ167" s="46">
        <v>814865.12999999989</v>
      </c>
      <c r="BA167" s="46">
        <v>124519.40000000001</v>
      </c>
      <c r="BB167" s="46">
        <v>169215.16</v>
      </c>
    </row>
    <row r="168" spans="2:54" x14ac:dyDescent="0.25">
      <c r="B168" s="47" t="s">
        <v>449</v>
      </c>
      <c r="C168" s="47" t="s">
        <v>448</v>
      </c>
      <c r="D168" s="46">
        <v>80123890.279999942</v>
      </c>
      <c r="E168" s="46">
        <v>30517078.490000006</v>
      </c>
      <c r="F168" s="46">
        <v>1240397.8799999999</v>
      </c>
      <c r="G168" s="46">
        <v>437261.1</v>
      </c>
      <c r="H168" s="46">
        <v>10965.76</v>
      </c>
      <c r="I168" s="46">
        <v>93524.779999999984</v>
      </c>
      <c r="J168" s="46">
        <v>5391706.3700000001</v>
      </c>
      <c r="K168" s="46">
        <v>304000.83999999997</v>
      </c>
      <c r="M168" s="46">
        <v>9150113.6000000015</v>
      </c>
      <c r="O168" s="46">
        <v>160543.00999999998</v>
      </c>
      <c r="P168" s="46">
        <v>925725.79</v>
      </c>
      <c r="S168" s="46">
        <v>6164672.8200000003</v>
      </c>
      <c r="T168" s="46">
        <v>1208416.3899999999</v>
      </c>
      <c r="U168" s="46">
        <v>76369.19</v>
      </c>
      <c r="Z168" s="46">
        <v>2061411.85</v>
      </c>
      <c r="AA168" s="46">
        <v>307301.7099999999</v>
      </c>
      <c r="AD168" s="46">
        <v>3085720.6599999997</v>
      </c>
      <c r="AE168" s="46">
        <v>125737.95</v>
      </c>
      <c r="AG168" s="46">
        <v>501861.56999999989</v>
      </c>
      <c r="AK168" s="46">
        <v>56785.34</v>
      </c>
      <c r="AL168" s="46">
        <v>1315108.43</v>
      </c>
      <c r="AN168" s="46">
        <v>82427</v>
      </c>
      <c r="AR168" s="46">
        <v>117320.54999999999</v>
      </c>
      <c r="AU168" s="46">
        <v>373367.12</v>
      </c>
      <c r="AY168" s="46">
        <v>568444.69999999995</v>
      </c>
      <c r="AZ168" s="46">
        <v>9911347.1800000016</v>
      </c>
      <c r="BA168" s="46">
        <v>2517544.5100000002</v>
      </c>
      <c r="BB168" s="46">
        <v>3418735.6900000004</v>
      </c>
    </row>
    <row r="169" spans="2:54" x14ac:dyDescent="0.25">
      <c r="B169" s="47" t="s">
        <v>447</v>
      </c>
      <c r="C169" s="47" t="s">
        <v>446</v>
      </c>
      <c r="D169" s="46">
        <v>14415373.469999997</v>
      </c>
      <c r="E169" s="46">
        <v>2213905.85</v>
      </c>
      <c r="F169" s="46">
        <v>7657835.1799999997</v>
      </c>
      <c r="G169" s="46">
        <v>12424.72</v>
      </c>
      <c r="H169" s="46">
        <v>109801.52</v>
      </c>
      <c r="J169" s="46">
        <v>109986.71</v>
      </c>
      <c r="K169" s="46">
        <v>88143.07</v>
      </c>
      <c r="L169" s="46">
        <v>78905.55</v>
      </c>
      <c r="M169" s="46">
        <v>1432694.8599999999</v>
      </c>
      <c r="O169" s="46">
        <v>31587.19</v>
      </c>
      <c r="P169" s="46">
        <v>224777.69</v>
      </c>
      <c r="S169" s="46">
        <v>318077.87</v>
      </c>
      <c r="T169" s="46">
        <v>54726.119999999995</v>
      </c>
      <c r="U169" s="46">
        <v>12202</v>
      </c>
      <c r="Z169" s="46">
        <v>142381.82999999999</v>
      </c>
      <c r="AA169" s="46">
        <v>8774.42</v>
      </c>
      <c r="AD169" s="46">
        <v>310371.57</v>
      </c>
      <c r="AG169" s="46">
        <v>46540.84</v>
      </c>
      <c r="AR169" s="46">
        <v>4685.5300000000007</v>
      </c>
      <c r="AZ169" s="46">
        <v>1032995.79</v>
      </c>
      <c r="BA169" s="46">
        <v>209405.84999999998</v>
      </c>
      <c r="BB169" s="46">
        <v>315149.31000000006</v>
      </c>
    </row>
    <row r="170" spans="2:54" x14ac:dyDescent="0.25">
      <c r="B170" s="47" t="s">
        <v>445</v>
      </c>
      <c r="C170" s="47" t="s">
        <v>444</v>
      </c>
      <c r="D170" s="46">
        <v>15942002.910000006</v>
      </c>
      <c r="E170" s="46">
        <v>7427890.9800000004</v>
      </c>
      <c r="F170" s="46">
        <v>175049.48</v>
      </c>
      <c r="H170" s="46">
        <v>332401.15000000008</v>
      </c>
      <c r="I170" s="46">
        <v>394563.5</v>
      </c>
      <c r="J170" s="46">
        <v>173427.16</v>
      </c>
      <c r="K170" s="46">
        <v>1872.12</v>
      </c>
      <c r="L170" s="46">
        <v>73237.5</v>
      </c>
      <c r="M170" s="46">
        <v>2155620.4699999997</v>
      </c>
      <c r="P170" s="46">
        <v>177331.34000000003</v>
      </c>
      <c r="Z170" s="46">
        <v>414193.67</v>
      </c>
      <c r="AA170" s="46">
        <v>102839.26000000001</v>
      </c>
      <c r="AD170" s="46">
        <v>474227.59999999992</v>
      </c>
      <c r="AG170" s="46">
        <v>40052.06</v>
      </c>
      <c r="AL170" s="46">
        <v>123498.98999999999</v>
      </c>
      <c r="AR170" s="46">
        <v>20176.610000000004</v>
      </c>
      <c r="AU170" s="46">
        <v>90027.920000000013</v>
      </c>
      <c r="AY170" s="46">
        <v>22072.789999999997</v>
      </c>
      <c r="AZ170" s="46">
        <v>2488839.5099999993</v>
      </c>
      <c r="BA170" s="46">
        <v>490732.41000000003</v>
      </c>
      <c r="BB170" s="46">
        <v>763948.39</v>
      </c>
    </row>
    <row r="171" spans="2:54" x14ac:dyDescent="0.25">
      <c r="B171" s="47" t="s">
        <v>443</v>
      </c>
      <c r="C171" s="47" t="s">
        <v>442</v>
      </c>
      <c r="D171" s="46">
        <v>40308850.129999988</v>
      </c>
      <c r="E171" s="46">
        <v>16789267.030000001</v>
      </c>
      <c r="F171" s="46">
        <v>1115939.1299999999</v>
      </c>
      <c r="I171" s="46">
        <v>46502.65</v>
      </c>
      <c r="J171" s="46">
        <v>1602264.62</v>
      </c>
      <c r="K171" s="46">
        <v>473326.7</v>
      </c>
      <c r="L171" s="46">
        <v>8880.49</v>
      </c>
      <c r="M171" s="46">
        <v>4538558.0999999996</v>
      </c>
      <c r="P171" s="46">
        <v>507545.74</v>
      </c>
      <c r="S171" s="46">
        <v>1611929.74</v>
      </c>
      <c r="T171" s="46">
        <v>755117.28</v>
      </c>
      <c r="U171" s="46">
        <v>27591.01</v>
      </c>
      <c r="Z171" s="46">
        <v>630613.55000000005</v>
      </c>
      <c r="AA171" s="46">
        <v>161643.79999999999</v>
      </c>
      <c r="AD171" s="46">
        <v>1257357.0700000003</v>
      </c>
      <c r="AG171" s="46">
        <v>366805.9</v>
      </c>
      <c r="AK171" s="46">
        <v>72650.559999999998</v>
      </c>
      <c r="AL171" s="46">
        <v>500354.36</v>
      </c>
      <c r="AR171" s="46">
        <v>65726.61</v>
      </c>
      <c r="AY171" s="46">
        <v>838.9</v>
      </c>
      <c r="AZ171" s="46">
        <v>6044881.620000002</v>
      </c>
      <c r="BA171" s="46">
        <v>1560847.99</v>
      </c>
      <c r="BB171" s="46">
        <v>2170207.2799999998</v>
      </c>
    </row>
    <row r="172" spans="2:54" x14ac:dyDescent="0.25">
      <c r="B172" s="47" t="s">
        <v>441</v>
      </c>
      <c r="C172" s="47" t="s">
        <v>440</v>
      </c>
      <c r="D172" s="46">
        <v>7770165.0800000019</v>
      </c>
      <c r="E172" s="46">
        <v>3708327.3200000008</v>
      </c>
      <c r="I172" s="46">
        <v>3000</v>
      </c>
      <c r="K172" s="46">
        <v>29876.83</v>
      </c>
      <c r="L172" s="46">
        <v>95302.78</v>
      </c>
      <c r="M172" s="46">
        <v>828615.6399999999</v>
      </c>
      <c r="O172" s="46">
        <v>16160</v>
      </c>
      <c r="P172" s="46">
        <v>74402</v>
      </c>
      <c r="R172" s="46">
        <v>22611</v>
      </c>
      <c r="Z172" s="46">
        <v>176626.25</v>
      </c>
      <c r="AA172" s="46">
        <v>22943.599999999999</v>
      </c>
      <c r="AD172" s="46">
        <v>263324.52999999997</v>
      </c>
      <c r="AG172" s="46">
        <v>6131.4</v>
      </c>
      <c r="AN172" s="46">
        <v>35280</v>
      </c>
      <c r="AR172" s="46">
        <v>8432.1</v>
      </c>
      <c r="AU172" s="46">
        <v>83830.69</v>
      </c>
      <c r="AZ172" s="46">
        <v>1434570.99</v>
      </c>
      <c r="BA172" s="46">
        <v>361104.30999999994</v>
      </c>
      <c r="BB172" s="46">
        <v>599625.64</v>
      </c>
    </row>
    <row r="173" spans="2:54" x14ac:dyDescent="0.25">
      <c r="B173" s="47" t="s">
        <v>439</v>
      </c>
      <c r="C173" s="47" t="s">
        <v>438</v>
      </c>
      <c r="D173" s="46">
        <v>4652195.9300000006</v>
      </c>
      <c r="E173" s="46">
        <v>2129491.98</v>
      </c>
      <c r="H173" s="46">
        <v>28316.5</v>
      </c>
      <c r="I173" s="46">
        <v>58645.95</v>
      </c>
      <c r="J173" s="46">
        <v>163643.66</v>
      </c>
      <c r="K173" s="46">
        <v>70200.099999999991</v>
      </c>
      <c r="L173" s="46">
        <v>20368.97</v>
      </c>
      <c r="M173" s="46">
        <v>205316.62999999998</v>
      </c>
      <c r="P173" s="46">
        <v>12589.1</v>
      </c>
      <c r="R173" s="46">
        <v>40583.06</v>
      </c>
      <c r="Z173" s="46">
        <v>230257.63999999998</v>
      </c>
      <c r="AA173" s="46">
        <v>12899.14</v>
      </c>
      <c r="AB173" s="46">
        <v>30107.52</v>
      </c>
      <c r="AD173" s="46">
        <v>123461.65</v>
      </c>
      <c r="AG173" s="46">
        <v>4673</v>
      </c>
      <c r="AK173" s="46">
        <v>6155.29</v>
      </c>
      <c r="AN173" s="46">
        <v>45864</v>
      </c>
      <c r="AZ173" s="46">
        <v>995739.4800000001</v>
      </c>
      <c r="BA173" s="46">
        <v>309704.13</v>
      </c>
      <c r="BB173" s="46">
        <v>164178.12999999995</v>
      </c>
    </row>
    <row r="174" spans="2:54" x14ac:dyDescent="0.25">
      <c r="B174" s="47" t="s">
        <v>437</v>
      </c>
      <c r="C174" s="47" t="s">
        <v>436</v>
      </c>
      <c r="D174" s="46">
        <v>82187741.590000093</v>
      </c>
      <c r="E174" s="46">
        <v>16528189.530000003</v>
      </c>
      <c r="F174" s="46">
        <v>36409094.980000004</v>
      </c>
      <c r="J174" s="46">
        <v>42004.24</v>
      </c>
      <c r="K174" s="46">
        <v>173780.5</v>
      </c>
      <c r="M174" s="46">
        <v>8591473.6999999974</v>
      </c>
      <c r="P174" s="46">
        <v>1252662.99</v>
      </c>
      <c r="R174" s="46">
        <v>52690.47</v>
      </c>
      <c r="S174" s="46">
        <v>1403929.68</v>
      </c>
      <c r="T174" s="46">
        <v>109747.76999999999</v>
      </c>
      <c r="U174" s="46">
        <v>28439.75</v>
      </c>
      <c r="Z174" s="46">
        <v>1076874.3299999998</v>
      </c>
      <c r="AA174" s="46">
        <v>219066.58</v>
      </c>
      <c r="AD174" s="46">
        <v>3861748.6400000006</v>
      </c>
      <c r="AG174" s="46">
        <v>422168.59</v>
      </c>
      <c r="AK174" s="46">
        <v>26179.590000000004</v>
      </c>
      <c r="AL174" s="46">
        <v>514391.32000000007</v>
      </c>
      <c r="AM174" s="46">
        <v>3400.5699999999997</v>
      </c>
      <c r="AN174" s="46">
        <v>98773.96</v>
      </c>
      <c r="AO174" s="46">
        <v>12706.09</v>
      </c>
      <c r="AR174" s="46">
        <v>169763.58</v>
      </c>
      <c r="AX174" s="46">
        <v>599742.98</v>
      </c>
      <c r="AZ174" s="46">
        <v>8659660.7699999977</v>
      </c>
      <c r="BA174" s="46">
        <v>912189.75999999989</v>
      </c>
      <c r="BB174" s="46">
        <v>1019061.2200000001</v>
      </c>
    </row>
    <row r="175" spans="2:54" x14ac:dyDescent="0.25">
      <c r="B175" s="47" t="s">
        <v>435</v>
      </c>
      <c r="C175" s="47" t="s">
        <v>434</v>
      </c>
      <c r="D175" s="46">
        <v>19332805.819999989</v>
      </c>
      <c r="E175" s="46">
        <v>8349267.5900000017</v>
      </c>
      <c r="F175" s="46">
        <v>606330.91000000015</v>
      </c>
      <c r="H175" s="46">
        <v>161756.01999999999</v>
      </c>
      <c r="I175" s="46">
        <v>10490.5</v>
      </c>
      <c r="J175" s="46">
        <v>6196.22</v>
      </c>
      <c r="K175" s="46">
        <v>449757.65000000008</v>
      </c>
      <c r="M175" s="46">
        <v>1956910.7800000003</v>
      </c>
      <c r="O175" s="46">
        <v>28068.93</v>
      </c>
      <c r="P175" s="46">
        <v>244468.09000000003</v>
      </c>
      <c r="S175" s="46">
        <v>725629.51</v>
      </c>
      <c r="T175" s="46">
        <v>68909.95</v>
      </c>
      <c r="U175" s="46">
        <v>9655.67</v>
      </c>
      <c r="Z175" s="46">
        <v>607402.23999999999</v>
      </c>
      <c r="AA175" s="46">
        <v>113992.07999999999</v>
      </c>
      <c r="AD175" s="46">
        <v>821124.12</v>
      </c>
      <c r="AE175" s="46">
        <v>156623.90000000002</v>
      </c>
      <c r="AG175" s="46">
        <v>255310.64</v>
      </c>
      <c r="AK175" s="46">
        <v>12733.08</v>
      </c>
      <c r="AL175" s="46">
        <v>144065.80000000002</v>
      </c>
      <c r="AN175" s="46">
        <v>54345.090000000004</v>
      </c>
      <c r="AR175" s="46">
        <v>32669.46</v>
      </c>
      <c r="AU175" s="46">
        <v>49408.23</v>
      </c>
      <c r="AY175" s="46">
        <v>358.61</v>
      </c>
      <c r="AZ175" s="46">
        <v>2982856.49</v>
      </c>
      <c r="BA175" s="46">
        <v>724059.76</v>
      </c>
      <c r="BB175" s="46">
        <v>760414.50000000012</v>
      </c>
    </row>
    <row r="176" spans="2:54" x14ac:dyDescent="0.25">
      <c r="B176" s="47" t="s">
        <v>433</v>
      </c>
      <c r="C176" s="47" t="s">
        <v>432</v>
      </c>
      <c r="D176" s="46">
        <v>16510729.580000006</v>
      </c>
      <c r="E176" s="46">
        <v>7207862.7400000002</v>
      </c>
      <c r="F176" s="46">
        <v>27134.859999999997</v>
      </c>
      <c r="I176" s="46">
        <v>243116.76</v>
      </c>
      <c r="J176" s="46">
        <v>207492.99</v>
      </c>
      <c r="K176" s="46">
        <v>115037.6</v>
      </c>
      <c r="L176" s="46">
        <v>356118.04000000004</v>
      </c>
      <c r="M176" s="46">
        <v>1328561.01</v>
      </c>
      <c r="O176" s="46">
        <v>2158.14</v>
      </c>
      <c r="P176" s="46">
        <v>219330.38</v>
      </c>
      <c r="S176" s="46">
        <v>627204.59</v>
      </c>
      <c r="U176" s="46">
        <v>22284</v>
      </c>
      <c r="Z176" s="46">
        <v>587653.86999999988</v>
      </c>
      <c r="AA176" s="46">
        <v>211067.89</v>
      </c>
      <c r="AB176" s="46">
        <v>219507.36000000002</v>
      </c>
      <c r="AD176" s="46">
        <v>818726.19000000006</v>
      </c>
      <c r="AG176" s="46">
        <v>124537.7</v>
      </c>
      <c r="AK176" s="46">
        <v>52703.380000000005</v>
      </c>
      <c r="AL176" s="46">
        <v>477484.12</v>
      </c>
      <c r="AR176" s="46">
        <v>16450.349999999999</v>
      </c>
      <c r="AU176" s="46">
        <v>6538.3</v>
      </c>
      <c r="AY176" s="46">
        <v>132.04</v>
      </c>
      <c r="AZ176" s="46">
        <v>2801471.5999999996</v>
      </c>
      <c r="BA176" s="46">
        <v>585675.12</v>
      </c>
      <c r="BB176" s="46">
        <v>252480.54999999996</v>
      </c>
    </row>
    <row r="177" spans="2:54" x14ac:dyDescent="0.25">
      <c r="B177" s="47" t="s">
        <v>431</v>
      </c>
      <c r="C177" s="47" t="s">
        <v>430</v>
      </c>
      <c r="D177" s="46">
        <v>5765465.790000001</v>
      </c>
      <c r="E177" s="46">
        <v>2658656.0500000007</v>
      </c>
      <c r="H177" s="46">
        <v>15115.15</v>
      </c>
      <c r="J177" s="46">
        <v>176367.64</v>
      </c>
      <c r="K177" s="46">
        <v>19445.96</v>
      </c>
      <c r="M177" s="46">
        <v>406192.38999999996</v>
      </c>
      <c r="O177" s="46">
        <v>15990</v>
      </c>
      <c r="P177" s="46">
        <v>23286.02</v>
      </c>
      <c r="S177" s="46">
        <v>113588.56</v>
      </c>
      <c r="U177" s="46">
        <v>3659.03</v>
      </c>
      <c r="Z177" s="46">
        <v>138673.84</v>
      </c>
      <c r="AA177" s="46">
        <v>33829.32</v>
      </c>
      <c r="AD177" s="46">
        <v>223706.95</v>
      </c>
      <c r="AG177" s="46">
        <v>40015.369999999995</v>
      </c>
      <c r="AL177" s="46">
        <v>44022.200000000004</v>
      </c>
      <c r="AR177" s="46">
        <v>7270.4400000000005</v>
      </c>
      <c r="AS177" s="46">
        <v>785.47</v>
      </c>
      <c r="AU177" s="46">
        <v>45382.229999999996</v>
      </c>
      <c r="AZ177" s="46">
        <v>1340539.6300000006</v>
      </c>
      <c r="BA177" s="46">
        <v>228509.19999999998</v>
      </c>
      <c r="BB177" s="46">
        <v>230430.33999999997</v>
      </c>
    </row>
    <row r="178" spans="2:54" x14ac:dyDescent="0.25">
      <c r="B178" s="47" t="s">
        <v>429</v>
      </c>
      <c r="C178" s="47" t="s">
        <v>428</v>
      </c>
      <c r="D178" s="46">
        <v>13905047.769999998</v>
      </c>
      <c r="E178" s="46">
        <v>7597292.2100000009</v>
      </c>
      <c r="H178" s="46">
        <v>38510.01</v>
      </c>
      <c r="I178" s="46">
        <v>16715.419999999998</v>
      </c>
      <c r="J178" s="46">
        <v>288704.14</v>
      </c>
      <c r="L178" s="46">
        <v>59584.119999999995</v>
      </c>
      <c r="M178" s="46">
        <v>752709.09</v>
      </c>
      <c r="S178" s="46">
        <v>499013.28</v>
      </c>
      <c r="T178" s="46">
        <v>24515.97</v>
      </c>
      <c r="U178" s="46">
        <v>26493.33</v>
      </c>
      <c r="Z178" s="46">
        <v>236188.64999999997</v>
      </c>
      <c r="AA178" s="46">
        <v>80047.09</v>
      </c>
      <c r="AD178" s="46">
        <v>151258.26</v>
      </c>
      <c r="AG178" s="46">
        <v>191046.56999999998</v>
      </c>
      <c r="AL178" s="46">
        <v>48006.270000000004</v>
      </c>
      <c r="AR178" s="46">
        <v>18239.55</v>
      </c>
      <c r="AU178" s="46">
        <v>190746.95</v>
      </c>
      <c r="AX178" s="46">
        <v>42686.82</v>
      </c>
      <c r="AY178" s="46">
        <v>7022</v>
      </c>
      <c r="AZ178" s="46">
        <v>2337019.5700000008</v>
      </c>
      <c r="BA178" s="46">
        <v>458971.13</v>
      </c>
      <c r="BB178" s="46">
        <v>840277.34000000008</v>
      </c>
    </row>
    <row r="179" spans="2:54" x14ac:dyDescent="0.25">
      <c r="B179" s="47" t="s">
        <v>427</v>
      </c>
      <c r="C179" s="47" t="s">
        <v>426</v>
      </c>
      <c r="D179" s="46">
        <v>19467911.550000008</v>
      </c>
      <c r="E179" s="46">
        <v>8633373.0200000014</v>
      </c>
      <c r="F179" s="46">
        <v>186754.4</v>
      </c>
      <c r="I179" s="46">
        <v>16341.380000000001</v>
      </c>
      <c r="J179" s="46">
        <v>873354.32000000007</v>
      </c>
      <c r="L179" s="46">
        <v>111729.27000000002</v>
      </c>
      <c r="M179" s="46">
        <v>1330248.8399999996</v>
      </c>
      <c r="O179" s="46">
        <v>3586.0699999999997</v>
      </c>
      <c r="P179" s="46">
        <v>265450.87</v>
      </c>
      <c r="S179" s="46">
        <v>512623.44000000006</v>
      </c>
      <c r="T179" s="46">
        <v>126425.45</v>
      </c>
      <c r="U179" s="46">
        <v>25848.629999999997</v>
      </c>
      <c r="Z179" s="46">
        <v>808538.62999999989</v>
      </c>
      <c r="AA179" s="46">
        <v>124363.01</v>
      </c>
      <c r="AB179" s="46">
        <v>297956.02</v>
      </c>
      <c r="AD179" s="46">
        <v>912791.34000000008</v>
      </c>
      <c r="AG179" s="46">
        <v>278948.00000000006</v>
      </c>
      <c r="AK179" s="46">
        <v>4486.8</v>
      </c>
      <c r="AL179" s="46">
        <v>199942.49</v>
      </c>
      <c r="AP179" s="46">
        <v>21450</v>
      </c>
      <c r="AR179" s="46">
        <v>28282.19</v>
      </c>
      <c r="AY179" s="46">
        <v>35756.11</v>
      </c>
      <c r="AZ179" s="46">
        <v>2964278.18</v>
      </c>
      <c r="BA179" s="46">
        <v>646693.18999999994</v>
      </c>
      <c r="BB179" s="46">
        <v>1058689.8999999999</v>
      </c>
    </row>
    <row r="180" spans="2:54" x14ac:dyDescent="0.25">
      <c r="B180" s="47" t="s">
        <v>425</v>
      </c>
      <c r="C180" s="47" t="s">
        <v>424</v>
      </c>
      <c r="D180" s="46">
        <v>10656527.189999994</v>
      </c>
      <c r="E180" s="46">
        <v>4250956.3899999987</v>
      </c>
      <c r="F180" s="46">
        <v>102925.62</v>
      </c>
      <c r="H180" s="46">
        <v>68819.740000000005</v>
      </c>
      <c r="I180" s="46">
        <v>37903.81</v>
      </c>
      <c r="J180" s="46">
        <v>146106.21</v>
      </c>
      <c r="K180" s="46">
        <v>107019.05999999998</v>
      </c>
      <c r="L180" s="46">
        <v>56736.170000000006</v>
      </c>
      <c r="M180" s="46">
        <v>771992.19</v>
      </c>
      <c r="P180" s="46">
        <v>132328.85999999999</v>
      </c>
      <c r="S180" s="46">
        <v>274762.27000000008</v>
      </c>
      <c r="T180" s="46">
        <v>38275.210000000006</v>
      </c>
      <c r="Z180" s="46">
        <v>716252</v>
      </c>
      <c r="AA180" s="46">
        <v>139559.97999999998</v>
      </c>
      <c r="AD180" s="46">
        <v>319713.51999999996</v>
      </c>
      <c r="AG180" s="46">
        <v>15200</v>
      </c>
      <c r="AL180" s="46">
        <v>114668.26999999999</v>
      </c>
      <c r="AO180" s="46">
        <v>123248.23000000001</v>
      </c>
      <c r="AZ180" s="46">
        <v>2607799.5299999998</v>
      </c>
      <c r="BA180" s="46">
        <v>400334.21</v>
      </c>
      <c r="BB180" s="46">
        <v>231925.91999999998</v>
      </c>
    </row>
    <row r="181" spans="2:54" x14ac:dyDescent="0.25">
      <c r="B181" s="47" t="s">
        <v>423</v>
      </c>
      <c r="C181" s="47" t="s">
        <v>422</v>
      </c>
      <c r="D181" s="46">
        <v>19754302.579999991</v>
      </c>
      <c r="E181" s="46">
        <v>8696083.3699999992</v>
      </c>
      <c r="F181" s="46">
        <v>350127.51</v>
      </c>
      <c r="G181" s="46">
        <v>40973.910000000003</v>
      </c>
      <c r="H181" s="46">
        <v>7241.45</v>
      </c>
      <c r="I181" s="46">
        <v>103516.11</v>
      </c>
      <c r="J181" s="46">
        <v>749493.15</v>
      </c>
      <c r="K181" s="46">
        <v>1300</v>
      </c>
      <c r="M181" s="46">
        <v>2312108.75</v>
      </c>
      <c r="P181" s="46">
        <v>895.32</v>
      </c>
      <c r="S181" s="46">
        <v>915017.24</v>
      </c>
      <c r="Z181" s="46">
        <v>500625.79000000004</v>
      </c>
      <c r="AA181" s="46">
        <v>74983.789999999994</v>
      </c>
      <c r="AB181" s="46">
        <v>53300.45</v>
      </c>
      <c r="AD181" s="46">
        <v>956313.25</v>
      </c>
      <c r="AG181" s="46">
        <v>95551.56</v>
      </c>
      <c r="AK181" s="46">
        <v>4318.0600000000004</v>
      </c>
      <c r="AL181" s="46">
        <v>86046.700000000012</v>
      </c>
      <c r="AR181" s="46">
        <v>38075.93</v>
      </c>
      <c r="AU181" s="46">
        <v>168465.07999999996</v>
      </c>
      <c r="AX181" s="46">
        <v>1416.24</v>
      </c>
      <c r="AY181" s="46">
        <v>9295.2099999999991</v>
      </c>
      <c r="AZ181" s="46">
        <v>2759633.5799999996</v>
      </c>
      <c r="BA181" s="46">
        <v>696179.9</v>
      </c>
      <c r="BB181" s="46">
        <v>1133340.2300000002</v>
      </c>
    </row>
    <row r="182" spans="2:54" x14ac:dyDescent="0.25">
      <c r="B182" s="47" t="s">
        <v>421</v>
      </c>
      <c r="C182" s="47" t="s">
        <v>420</v>
      </c>
      <c r="D182" s="46">
        <v>9859295.9700000025</v>
      </c>
      <c r="E182" s="46">
        <v>4129174.11</v>
      </c>
      <c r="G182" s="46">
        <v>58648.93</v>
      </c>
      <c r="I182" s="46">
        <v>221277.86000000004</v>
      </c>
      <c r="J182" s="46">
        <v>434199.92</v>
      </c>
      <c r="K182" s="46">
        <v>54716.75</v>
      </c>
      <c r="M182" s="46">
        <v>758359.89</v>
      </c>
      <c r="S182" s="46">
        <v>445588.69000000006</v>
      </c>
      <c r="U182" s="46">
        <v>5548</v>
      </c>
      <c r="Z182" s="46">
        <v>173706.72</v>
      </c>
      <c r="AA182" s="46">
        <v>34985.479999999996</v>
      </c>
      <c r="AD182" s="46">
        <v>396397.55000000005</v>
      </c>
      <c r="AG182" s="46">
        <v>348914.33</v>
      </c>
      <c r="AL182" s="46">
        <v>81829.58</v>
      </c>
      <c r="AR182" s="46">
        <v>12778.95</v>
      </c>
      <c r="AU182" s="46">
        <v>179454.81</v>
      </c>
      <c r="AY182" s="46">
        <v>600</v>
      </c>
      <c r="AZ182" s="46">
        <v>1615384.14</v>
      </c>
      <c r="BA182" s="46">
        <v>404706.87999999995</v>
      </c>
      <c r="BB182" s="46">
        <v>503023.38</v>
      </c>
    </row>
    <row r="183" spans="2:54" x14ac:dyDescent="0.25">
      <c r="B183" s="47" t="s">
        <v>419</v>
      </c>
      <c r="C183" s="47" t="s">
        <v>418</v>
      </c>
      <c r="D183" s="46">
        <v>12600831.689999998</v>
      </c>
      <c r="E183" s="46">
        <v>4617136.7200000016</v>
      </c>
      <c r="F183" s="46">
        <v>112648.12</v>
      </c>
      <c r="G183" s="46">
        <v>21692.07</v>
      </c>
      <c r="H183" s="46">
        <v>1034.49</v>
      </c>
      <c r="I183" s="46">
        <v>114609.90999999999</v>
      </c>
      <c r="J183" s="46">
        <v>305877.41000000003</v>
      </c>
      <c r="L183" s="46">
        <v>63000.479999999996</v>
      </c>
      <c r="M183" s="46">
        <v>1002904.6</v>
      </c>
      <c r="N183" s="46">
        <v>98511.79</v>
      </c>
      <c r="O183" s="46">
        <v>6057</v>
      </c>
      <c r="P183" s="46">
        <v>126554.65</v>
      </c>
      <c r="S183" s="46">
        <v>415247.5</v>
      </c>
      <c r="T183" s="46">
        <v>32270.89</v>
      </c>
      <c r="U183" s="46">
        <v>3423</v>
      </c>
      <c r="Z183" s="46">
        <v>206524</v>
      </c>
      <c r="AA183" s="46">
        <v>64648.85</v>
      </c>
      <c r="AD183" s="46">
        <v>427177.70000000007</v>
      </c>
      <c r="AG183" s="46">
        <v>1336066.77</v>
      </c>
      <c r="AK183" s="46">
        <v>20234.329999999998</v>
      </c>
      <c r="AL183" s="46">
        <v>139327.89000000001</v>
      </c>
      <c r="AN183" s="46">
        <v>11510.74</v>
      </c>
      <c r="AP183" s="46">
        <v>4893.43</v>
      </c>
      <c r="AR183" s="46">
        <v>13988.240000000002</v>
      </c>
      <c r="AU183" s="46">
        <v>147340.41999999998</v>
      </c>
      <c r="AX183" s="46">
        <v>252595.75999999998</v>
      </c>
      <c r="AY183" s="46">
        <v>82517.69</v>
      </c>
      <c r="AZ183" s="46">
        <v>2009336.6600000006</v>
      </c>
      <c r="BA183" s="46">
        <v>428150.34</v>
      </c>
      <c r="BB183" s="46">
        <v>535550.24</v>
      </c>
    </row>
    <row r="184" spans="2:54" x14ac:dyDescent="0.25">
      <c r="B184" s="47" t="s">
        <v>417</v>
      </c>
      <c r="C184" s="47" t="s">
        <v>416</v>
      </c>
      <c r="D184" s="46">
        <v>6364689.8300000019</v>
      </c>
      <c r="E184" s="46">
        <v>3223245.66</v>
      </c>
      <c r="J184" s="46">
        <v>184972.57</v>
      </c>
      <c r="L184" s="46">
        <v>59507.33</v>
      </c>
      <c r="M184" s="46">
        <v>460515.01</v>
      </c>
      <c r="S184" s="46">
        <v>152173.34</v>
      </c>
      <c r="T184" s="46">
        <v>38039.449999999997</v>
      </c>
      <c r="Z184" s="46">
        <v>96269.25</v>
      </c>
      <c r="AA184" s="46">
        <v>24464.5</v>
      </c>
      <c r="AB184" s="46">
        <v>64437.630000000005</v>
      </c>
      <c r="AD184" s="46">
        <v>221644.15</v>
      </c>
      <c r="AG184" s="46">
        <v>107453.54</v>
      </c>
      <c r="AK184" s="46">
        <v>1454.6799999999998</v>
      </c>
      <c r="AL184" s="46">
        <v>13190.91</v>
      </c>
      <c r="AO184" s="46">
        <v>33271.33</v>
      </c>
      <c r="AR184" s="46">
        <v>8356.7199999999993</v>
      </c>
      <c r="AU184" s="46">
        <v>108261.39</v>
      </c>
      <c r="AZ184" s="46">
        <v>1079397.3600000001</v>
      </c>
      <c r="BA184" s="46">
        <v>191499.28</v>
      </c>
      <c r="BB184" s="46">
        <v>296535.73</v>
      </c>
    </row>
    <row r="185" spans="2:54" x14ac:dyDescent="0.25">
      <c r="B185" s="47" t="s">
        <v>415</v>
      </c>
      <c r="C185" s="47" t="s">
        <v>414</v>
      </c>
      <c r="D185" s="46">
        <v>7297193.719999996</v>
      </c>
      <c r="E185" s="46">
        <v>3528962.84</v>
      </c>
      <c r="H185" s="46">
        <v>7835.04</v>
      </c>
      <c r="J185" s="46">
        <v>405116.43</v>
      </c>
      <c r="K185" s="46">
        <v>215162.05000000002</v>
      </c>
      <c r="M185" s="46">
        <v>628396.24</v>
      </c>
      <c r="O185" s="46">
        <v>18490</v>
      </c>
      <c r="P185" s="46">
        <v>80372</v>
      </c>
      <c r="S185" s="46">
        <v>186804.92000000004</v>
      </c>
      <c r="T185" s="46">
        <v>38193.070000000007</v>
      </c>
      <c r="U185" s="46">
        <v>17330.989999999998</v>
      </c>
      <c r="Z185" s="46">
        <v>136549</v>
      </c>
      <c r="AA185" s="46">
        <v>26060.239999999998</v>
      </c>
      <c r="AD185" s="46">
        <v>96045.67</v>
      </c>
      <c r="AG185" s="46">
        <v>20843.849999999999</v>
      </c>
      <c r="AL185" s="46">
        <v>13498.710000000001</v>
      </c>
      <c r="AR185" s="46">
        <v>11022.5</v>
      </c>
      <c r="AS185" s="46">
        <v>150</v>
      </c>
      <c r="AU185" s="46">
        <v>46516.37</v>
      </c>
      <c r="AZ185" s="46">
        <v>1066713.9899999998</v>
      </c>
      <c r="BA185" s="46">
        <v>266265.56</v>
      </c>
      <c r="BB185" s="46">
        <v>486864.24999999994</v>
      </c>
    </row>
    <row r="186" spans="2:54" x14ac:dyDescent="0.25">
      <c r="B186" s="47" t="s">
        <v>413</v>
      </c>
      <c r="C186" s="47" t="s">
        <v>412</v>
      </c>
      <c r="D186" s="46">
        <v>2706961.5599999996</v>
      </c>
      <c r="E186" s="46">
        <v>1324904.4800000002</v>
      </c>
      <c r="H186" s="46">
        <v>3827.63</v>
      </c>
      <c r="I186" s="46">
        <v>8238.94</v>
      </c>
      <c r="J186" s="46">
        <v>33396.720000000001</v>
      </c>
      <c r="M186" s="46">
        <v>186675.22</v>
      </c>
      <c r="P186" s="46">
        <v>13601</v>
      </c>
      <c r="S186" s="46">
        <v>13315.43</v>
      </c>
      <c r="Z186" s="46">
        <v>599.47</v>
      </c>
      <c r="AD186" s="46">
        <v>56623.64</v>
      </c>
      <c r="AG186" s="46">
        <v>164000</v>
      </c>
      <c r="AZ186" s="46">
        <v>572963.57000000007</v>
      </c>
      <c r="BA186" s="46">
        <v>142628.07999999999</v>
      </c>
      <c r="BB186" s="46">
        <v>186187.37999999995</v>
      </c>
    </row>
    <row r="187" spans="2:54" x14ac:dyDescent="0.25">
      <c r="B187" s="47" t="s">
        <v>411</v>
      </c>
      <c r="C187" s="47" t="s">
        <v>410</v>
      </c>
      <c r="D187" s="46">
        <v>18646903.140000001</v>
      </c>
      <c r="E187" s="46">
        <v>6733703.379999998</v>
      </c>
      <c r="F187" s="46">
        <v>781018.12999999989</v>
      </c>
      <c r="H187" s="46">
        <v>39248.93</v>
      </c>
      <c r="I187" s="46">
        <v>169013.28</v>
      </c>
      <c r="J187" s="46">
        <v>935806.16999999993</v>
      </c>
      <c r="K187" s="46">
        <v>134768.13</v>
      </c>
      <c r="M187" s="46">
        <v>1760535.5</v>
      </c>
      <c r="O187" s="46">
        <v>49815.630000000005</v>
      </c>
      <c r="P187" s="46">
        <v>285628.7</v>
      </c>
      <c r="S187" s="46">
        <v>742574.48999999987</v>
      </c>
      <c r="T187" s="46">
        <v>315851.14</v>
      </c>
      <c r="U187" s="46">
        <v>35415</v>
      </c>
      <c r="Z187" s="46">
        <v>571508.9800000001</v>
      </c>
      <c r="AA187" s="46">
        <v>419367.73000000004</v>
      </c>
      <c r="AD187" s="46">
        <v>698137.14</v>
      </c>
      <c r="AG187" s="46">
        <v>290536.69999999995</v>
      </c>
      <c r="AR187" s="46">
        <v>31002.04</v>
      </c>
      <c r="AZ187" s="46">
        <v>2820474.65</v>
      </c>
      <c r="BA187" s="46">
        <v>774360.62000000011</v>
      </c>
      <c r="BB187" s="46">
        <v>1058136.8</v>
      </c>
    </row>
    <row r="188" spans="2:54" x14ac:dyDescent="0.25">
      <c r="B188" s="47" t="s">
        <v>409</v>
      </c>
      <c r="C188" s="47" t="s">
        <v>408</v>
      </c>
      <c r="D188" s="46">
        <v>6443754.3799999934</v>
      </c>
      <c r="E188" s="46">
        <v>2542120.6400000006</v>
      </c>
      <c r="F188" s="46">
        <v>434149.67000000004</v>
      </c>
      <c r="J188" s="46">
        <v>277591.32</v>
      </c>
      <c r="K188" s="46">
        <v>55369</v>
      </c>
      <c r="M188" s="46">
        <v>441688.65999999986</v>
      </c>
      <c r="P188" s="46">
        <v>68140.94</v>
      </c>
      <c r="R188" s="46">
        <v>67102.87</v>
      </c>
      <c r="S188" s="46">
        <v>95727.09</v>
      </c>
      <c r="Z188" s="46">
        <v>185138.02000000002</v>
      </c>
      <c r="AA188" s="46">
        <v>49418.64</v>
      </c>
      <c r="AD188" s="46">
        <v>166706.38999999998</v>
      </c>
      <c r="AG188" s="46">
        <v>13507.56</v>
      </c>
      <c r="AN188" s="46">
        <v>36890</v>
      </c>
      <c r="AO188" s="46">
        <v>4772.8100000000004</v>
      </c>
      <c r="AP188" s="46">
        <v>6330.6</v>
      </c>
      <c r="AR188" s="46">
        <v>54572.160000000003</v>
      </c>
      <c r="AU188" s="46">
        <v>506.61</v>
      </c>
      <c r="AZ188" s="46">
        <v>1424727.12</v>
      </c>
      <c r="BA188" s="46">
        <v>191822.06</v>
      </c>
      <c r="BB188" s="46">
        <v>327472.21999999997</v>
      </c>
    </row>
    <row r="189" spans="2:54" x14ac:dyDescent="0.25">
      <c r="B189" s="47" t="s">
        <v>407</v>
      </c>
      <c r="C189" s="47" t="s">
        <v>406</v>
      </c>
      <c r="D189" s="46">
        <v>5584188.2900000047</v>
      </c>
      <c r="E189" s="46">
        <v>2268175.0699999998</v>
      </c>
      <c r="I189" s="46">
        <v>3036.03</v>
      </c>
      <c r="J189" s="46">
        <v>289247.38</v>
      </c>
      <c r="K189" s="46">
        <v>33515.19</v>
      </c>
      <c r="L189" s="46">
        <v>2400</v>
      </c>
      <c r="M189" s="46">
        <v>422057.25999999989</v>
      </c>
      <c r="P189" s="46">
        <v>75513.290000000008</v>
      </c>
      <c r="S189" s="46">
        <v>165165.72999999998</v>
      </c>
      <c r="T189" s="46">
        <v>56272.66</v>
      </c>
      <c r="Z189" s="46">
        <v>123158.71</v>
      </c>
      <c r="AA189" s="46">
        <v>46744.020000000004</v>
      </c>
      <c r="AD189" s="46">
        <v>133912.98000000001</v>
      </c>
      <c r="AG189" s="46">
        <v>18584.14</v>
      </c>
      <c r="AO189" s="46">
        <v>69129.149999999994</v>
      </c>
      <c r="AY189" s="46">
        <v>4176.0200000000004</v>
      </c>
      <c r="AZ189" s="46">
        <v>1203228.97</v>
      </c>
      <c r="BA189" s="46">
        <v>285720.61000000004</v>
      </c>
      <c r="BB189" s="46">
        <v>384151.08</v>
      </c>
    </row>
    <row r="190" spans="2:54" x14ac:dyDescent="0.25">
      <c r="B190" s="47" t="s">
        <v>405</v>
      </c>
      <c r="C190" s="47" t="s">
        <v>404</v>
      </c>
      <c r="D190" s="46">
        <v>53365689.389999956</v>
      </c>
      <c r="E190" s="46">
        <v>29444968.119999997</v>
      </c>
      <c r="G190" s="46">
        <v>123369.60000000001</v>
      </c>
      <c r="I190" s="46">
        <v>17370.73</v>
      </c>
      <c r="M190" s="46">
        <v>5881605.7399999993</v>
      </c>
      <c r="O190" s="46">
        <v>65133</v>
      </c>
      <c r="P190" s="46">
        <v>573177.12000000011</v>
      </c>
      <c r="S190" s="46">
        <v>2189344.3199999998</v>
      </c>
      <c r="T190" s="46">
        <v>208652.11000000002</v>
      </c>
      <c r="U190" s="46">
        <v>17217</v>
      </c>
      <c r="Z190" s="46">
        <v>471509.57999999996</v>
      </c>
      <c r="AA190" s="46">
        <v>73580.38</v>
      </c>
      <c r="AD190" s="46">
        <v>794863.22</v>
      </c>
      <c r="AG190" s="46">
        <v>287721.57</v>
      </c>
      <c r="AK190" s="46">
        <v>14771.58</v>
      </c>
      <c r="AL190" s="46">
        <v>274403.89</v>
      </c>
      <c r="AO190" s="46">
        <v>16293.08</v>
      </c>
      <c r="AR190" s="46">
        <v>161401.9</v>
      </c>
      <c r="AU190" s="46">
        <v>498041.87</v>
      </c>
      <c r="AY190" s="46">
        <v>8673.83</v>
      </c>
      <c r="AZ190" s="46">
        <v>8212246.9000000013</v>
      </c>
      <c r="BA190" s="46">
        <v>1233925.27</v>
      </c>
      <c r="BB190" s="46">
        <v>2797418.5799999996</v>
      </c>
    </row>
    <row r="191" spans="2:54" x14ac:dyDescent="0.25">
      <c r="B191" s="47" t="s">
        <v>403</v>
      </c>
      <c r="C191" s="47" t="s">
        <v>142</v>
      </c>
      <c r="D191" s="46">
        <v>391733759.66000044</v>
      </c>
      <c r="E191" s="46">
        <v>220394743.13000003</v>
      </c>
      <c r="F191" s="46">
        <v>4100146.5999999992</v>
      </c>
      <c r="G191" s="46">
        <v>688227.03999999992</v>
      </c>
      <c r="H191" s="46">
        <v>88739.34</v>
      </c>
      <c r="I191" s="46">
        <v>49767.53</v>
      </c>
      <c r="J191" s="46">
        <v>5601487.8199999994</v>
      </c>
      <c r="K191" s="46">
        <v>1275573.3900000001</v>
      </c>
      <c r="M191" s="46">
        <v>47919948.88000001</v>
      </c>
      <c r="P191" s="46">
        <v>4723908.68</v>
      </c>
      <c r="R191" s="46">
        <v>34435</v>
      </c>
      <c r="S191" s="46">
        <v>12187174.909999998</v>
      </c>
      <c r="T191" s="46">
        <v>3718711.66</v>
      </c>
      <c r="U191" s="46">
        <v>117136</v>
      </c>
      <c r="Z191" s="46">
        <v>3294355.0300000003</v>
      </c>
      <c r="AA191" s="46">
        <v>713888.77</v>
      </c>
      <c r="AD191" s="46">
        <v>6692466.3000000007</v>
      </c>
      <c r="AG191" s="46">
        <v>1414709.8099999998</v>
      </c>
      <c r="AK191" s="46">
        <v>185885.85</v>
      </c>
      <c r="AL191" s="46">
        <v>3090554.7900000005</v>
      </c>
      <c r="AM191" s="46">
        <v>6691.68</v>
      </c>
      <c r="AN191" s="46">
        <v>137543.09</v>
      </c>
      <c r="AO191" s="46">
        <v>2523.88</v>
      </c>
      <c r="AR191" s="46">
        <v>629908.58000000007</v>
      </c>
      <c r="AT191" s="46">
        <v>69543.22</v>
      </c>
      <c r="AU191" s="46">
        <v>192351.78</v>
      </c>
      <c r="AY191" s="46">
        <v>1225268.75</v>
      </c>
      <c r="AZ191" s="46">
        <v>50425193.670000002</v>
      </c>
      <c r="BA191" s="46">
        <v>8182889.6999999993</v>
      </c>
      <c r="BB191" s="46">
        <v>14569984.779999999</v>
      </c>
    </row>
    <row r="192" spans="2:54" x14ac:dyDescent="0.25">
      <c r="B192" s="47" t="s">
        <v>402</v>
      </c>
      <c r="C192" s="47" t="s">
        <v>401</v>
      </c>
      <c r="D192" s="46">
        <v>561928696.19999969</v>
      </c>
      <c r="E192" s="46">
        <v>270071485.63</v>
      </c>
      <c r="F192" s="46">
        <v>9382370.0600000005</v>
      </c>
      <c r="G192" s="46">
        <v>2249929.1000000006</v>
      </c>
      <c r="I192" s="46">
        <v>77759.47</v>
      </c>
      <c r="J192" s="46">
        <v>17870753.910000004</v>
      </c>
      <c r="K192" s="46">
        <v>8959196.9200000018</v>
      </c>
      <c r="L192" s="46">
        <v>892795.52</v>
      </c>
      <c r="M192" s="46">
        <v>63546588.889999993</v>
      </c>
      <c r="N192" s="46">
        <v>19.940000000000001</v>
      </c>
      <c r="O192" s="46">
        <v>1547107.0800000003</v>
      </c>
      <c r="P192" s="46">
        <v>7269468.0300000003</v>
      </c>
      <c r="S192" s="46">
        <v>15195760.489999998</v>
      </c>
      <c r="T192" s="46">
        <v>2969597.8999999994</v>
      </c>
      <c r="U192" s="46">
        <v>256007.13</v>
      </c>
      <c r="Z192" s="46">
        <v>9651222.9300000016</v>
      </c>
      <c r="AA192" s="46">
        <v>2090033.5699999998</v>
      </c>
      <c r="AD192" s="46">
        <v>17026692.859999999</v>
      </c>
      <c r="AE192" s="46">
        <v>437029.45</v>
      </c>
      <c r="AF192" s="46">
        <v>180658.77</v>
      </c>
      <c r="AG192" s="46">
        <v>4150994.0700000003</v>
      </c>
      <c r="AH192" s="46">
        <v>20450.32</v>
      </c>
      <c r="AI192" s="46">
        <v>6746481.5099999988</v>
      </c>
      <c r="AK192" s="46">
        <v>431183.81000000006</v>
      </c>
      <c r="AL192" s="46">
        <v>4889260.9900000012</v>
      </c>
      <c r="AN192" s="46">
        <v>411123.39999999997</v>
      </c>
      <c r="AQ192" s="46">
        <v>3368.33</v>
      </c>
      <c r="AR192" s="46">
        <v>783240.75</v>
      </c>
      <c r="AU192" s="46">
        <v>2250839.63</v>
      </c>
      <c r="AX192" s="46">
        <v>4901865.2600000007</v>
      </c>
      <c r="AY192" s="46">
        <v>1088395.1300000001</v>
      </c>
      <c r="AZ192" s="46">
        <v>69062639.159999952</v>
      </c>
      <c r="BA192" s="46">
        <v>18798365.43</v>
      </c>
      <c r="BB192" s="46">
        <v>18716010.759999998</v>
      </c>
    </row>
    <row r="193" spans="2:54" x14ac:dyDescent="0.25">
      <c r="B193" s="47" t="s">
        <v>400</v>
      </c>
      <c r="C193" s="47" t="s">
        <v>399</v>
      </c>
      <c r="D193" s="46">
        <v>3279758.8600000008</v>
      </c>
      <c r="E193" s="46">
        <v>1761061.8500000003</v>
      </c>
      <c r="I193" s="46">
        <v>45398.43</v>
      </c>
      <c r="J193" s="46">
        <v>100282.39000000001</v>
      </c>
      <c r="L193" s="46">
        <v>4632.2699999999995</v>
      </c>
      <c r="M193" s="46">
        <v>345480.24</v>
      </c>
      <c r="P193" s="46">
        <v>56822.84</v>
      </c>
      <c r="Z193" s="46">
        <v>51683.27</v>
      </c>
      <c r="AA193" s="46">
        <v>45733.78</v>
      </c>
      <c r="AD193" s="46">
        <v>60345.680000000008</v>
      </c>
      <c r="AG193" s="46">
        <v>3281.8100000000004</v>
      </c>
      <c r="AR193" s="46">
        <v>5430.9199999999992</v>
      </c>
      <c r="AY193" s="46">
        <v>2312.48</v>
      </c>
      <c r="AZ193" s="46">
        <v>634615.76000000013</v>
      </c>
      <c r="BA193" s="46">
        <v>57896.5</v>
      </c>
      <c r="BB193" s="46">
        <v>104780.64000000001</v>
      </c>
    </row>
    <row r="194" spans="2:54" x14ac:dyDescent="0.25">
      <c r="B194" s="47" t="s">
        <v>398</v>
      </c>
      <c r="C194" s="47" t="s">
        <v>397</v>
      </c>
      <c r="D194" s="46">
        <v>89717091.990000054</v>
      </c>
      <c r="E194" s="46">
        <v>49738354.170000024</v>
      </c>
      <c r="F194" s="46">
        <v>280531.14</v>
      </c>
      <c r="H194" s="46">
        <v>123391.76</v>
      </c>
      <c r="I194" s="46">
        <v>127372.79000000001</v>
      </c>
      <c r="J194" s="46">
        <v>1351711.04</v>
      </c>
      <c r="K194" s="46">
        <v>846795.5199999999</v>
      </c>
      <c r="L194" s="46">
        <v>102280.83</v>
      </c>
      <c r="M194" s="46">
        <v>11232580.230000004</v>
      </c>
      <c r="P194" s="46">
        <v>1167225.72</v>
      </c>
      <c r="R194" s="46">
        <v>17603</v>
      </c>
      <c r="S194" s="46">
        <v>2878016.9100000006</v>
      </c>
      <c r="U194" s="46">
        <v>29536.000000000004</v>
      </c>
      <c r="Z194" s="46">
        <v>760992.94000000006</v>
      </c>
      <c r="AA194" s="46">
        <v>172013.43</v>
      </c>
      <c r="AD194" s="46">
        <v>1481718.26</v>
      </c>
      <c r="AG194" s="46">
        <v>250654.19999999998</v>
      </c>
      <c r="AK194" s="46">
        <v>39837.599999999999</v>
      </c>
      <c r="AL194" s="46">
        <v>658204.76</v>
      </c>
      <c r="AQ194" s="46">
        <v>83428.289999999994</v>
      </c>
      <c r="AR194" s="46">
        <v>193768.44999999998</v>
      </c>
      <c r="AU194" s="46">
        <v>118622.37999999999</v>
      </c>
      <c r="AW194" s="46">
        <v>36840.020000000004</v>
      </c>
      <c r="AY194" s="46">
        <v>468460.88999999996</v>
      </c>
      <c r="AZ194" s="46">
        <v>11754518.970000004</v>
      </c>
      <c r="BA194" s="46">
        <v>2855449.5799999996</v>
      </c>
      <c r="BB194" s="46">
        <v>2947183.11</v>
      </c>
    </row>
    <row r="195" spans="2:54" x14ac:dyDescent="0.25">
      <c r="B195" s="47" t="s">
        <v>396</v>
      </c>
      <c r="C195" s="47" t="s">
        <v>395</v>
      </c>
      <c r="D195" s="46">
        <v>163098143.77999997</v>
      </c>
      <c r="E195" s="46">
        <v>92631073.510000005</v>
      </c>
      <c r="F195" s="46">
        <v>518770.31</v>
      </c>
      <c r="G195" s="46">
        <v>127906.06</v>
      </c>
      <c r="H195" s="46">
        <v>20927.16</v>
      </c>
      <c r="I195" s="46">
        <v>366036.87</v>
      </c>
      <c r="J195" s="46">
        <v>583603.01000000013</v>
      </c>
      <c r="K195" s="46">
        <v>532132.72</v>
      </c>
      <c r="L195" s="46">
        <v>8100</v>
      </c>
      <c r="M195" s="46">
        <v>21949058.710000008</v>
      </c>
      <c r="O195" s="46">
        <v>175358.26999999996</v>
      </c>
      <c r="P195" s="46">
        <v>2042652.44</v>
      </c>
      <c r="S195" s="46">
        <v>5573598.5099999998</v>
      </c>
      <c r="T195" s="46">
        <v>1114665.5</v>
      </c>
      <c r="U195" s="46">
        <v>42210.400000000001</v>
      </c>
      <c r="Z195" s="46">
        <v>917283.58</v>
      </c>
      <c r="AA195" s="46">
        <v>188521.86000000002</v>
      </c>
      <c r="AD195" s="46">
        <v>2043143.7400000002</v>
      </c>
      <c r="AG195" s="46">
        <v>927552.03000000014</v>
      </c>
      <c r="AK195" s="46">
        <v>57636.57</v>
      </c>
      <c r="AL195" s="46">
        <v>934471.20000000007</v>
      </c>
      <c r="AQ195" s="46">
        <v>7523.5</v>
      </c>
      <c r="AR195" s="46">
        <v>1028779.94</v>
      </c>
      <c r="AU195" s="46">
        <v>3851</v>
      </c>
      <c r="AX195" s="46">
        <v>1563314.56</v>
      </c>
      <c r="AY195" s="46">
        <v>533856.98</v>
      </c>
      <c r="AZ195" s="46">
        <v>20408530.300000008</v>
      </c>
      <c r="BA195" s="46">
        <v>3493953.4900000007</v>
      </c>
      <c r="BB195" s="46">
        <v>5303631.5599999996</v>
      </c>
    </row>
    <row r="196" spans="2:54" x14ac:dyDescent="0.25">
      <c r="B196" s="47" t="s">
        <v>394</v>
      </c>
      <c r="C196" s="47" t="s">
        <v>393</v>
      </c>
      <c r="D196" s="46">
        <v>27972084.199999992</v>
      </c>
      <c r="E196" s="46">
        <v>16272487.829999994</v>
      </c>
      <c r="J196" s="46">
        <v>64641.48</v>
      </c>
      <c r="L196" s="46">
        <v>2700</v>
      </c>
      <c r="M196" s="46">
        <v>3486737.4299999992</v>
      </c>
      <c r="O196" s="46">
        <v>30441.989999999998</v>
      </c>
      <c r="P196" s="46">
        <v>239105.63999999998</v>
      </c>
      <c r="T196" s="46">
        <v>264392.66000000003</v>
      </c>
      <c r="Z196" s="46">
        <v>72858.27</v>
      </c>
      <c r="AA196" s="46">
        <v>34139.729999999996</v>
      </c>
      <c r="AD196" s="46">
        <v>177211.67</v>
      </c>
      <c r="AG196" s="46">
        <v>268173.62</v>
      </c>
      <c r="AK196" s="46">
        <v>8145</v>
      </c>
      <c r="AL196" s="46">
        <v>140332.90999999997</v>
      </c>
      <c r="AR196" s="46">
        <v>44550.62</v>
      </c>
      <c r="AX196" s="46">
        <v>313512.83</v>
      </c>
      <c r="AY196" s="46">
        <v>1824.28</v>
      </c>
      <c r="AZ196" s="46">
        <v>4413137.629999999</v>
      </c>
      <c r="BA196" s="46">
        <v>515883.13000000006</v>
      </c>
      <c r="BB196" s="46">
        <v>1621807.48</v>
      </c>
    </row>
    <row r="197" spans="2:54" x14ac:dyDescent="0.25">
      <c r="B197" s="47" t="s">
        <v>392</v>
      </c>
      <c r="C197" s="47" t="s">
        <v>391</v>
      </c>
      <c r="D197" s="46">
        <v>43879910.780000016</v>
      </c>
      <c r="E197" s="46">
        <v>20563655.710000008</v>
      </c>
      <c r="F197" s="46">
        <v>49493.79</v>
      </c>
      <c r="G197" s="46">
        <v>81200.460000000006</v>
      </c>
      <c r="H197" s="46">
        <v>57109.91</v>
      </c>
      <c r="J197" s="46">
        <v>949926.34</v>
      </c>
      <c r="K197" s="46">
        <v>176339.19</v>
      </c>
      <c r="L197" s="46">
        <v>2700</v>
      </c>
      <c r="M197" s="46">
        <v>7173227.0899999989</v>
      </c>
      <c r="O197" s="46">
        <v>44682</v>
      </c>
      <c r="P197" s="46">
        <v>528819.02999999991</v>
      </c>
      <c r="S197" s="46">
        <v>2177614.6000000006</v>
      </c>
      <c r="T197" s="46">
        <v>486586.59000000008</v>
      </c>
      <c r="Z197" s="46">
        <v>331136.44</v>
      </c>
      <c r="AA197" s="46">
        <v>133367.07999999999</v>
      </c>
      <c r="AD197" s="46">
        <v>493249.9</v>
      </c>
      <c r="AG197" s="46">
        <v>275530.38</v>
      </c>
      <c r="AK197" s="46">
        <v>12058.18</v>
      </c>
      <c r="AL197" s="46">
        <v>166773.93000000002</v>
      </c>
      <c r="AR197" s="46">
        <v>74540.42</v>
      </c>
      <c r="AY197" s="46">
        <v>39822.770000000004</v>
      </c>
      <c r="AZ197" s="46">
        <v>7005237.25</v>
      </c>
      <c r="BA197" s="46">
        <v>1069740.3699999999</v>
      </c>
      <c r="BB197" s="46">
        <v>1987099.3499999999</v>
      </c>
    </row>
    <row r="198" spans="2:54" x14ac:dyDescent="0.25">
      <c r="B198" s="47" t="s">
        <v>390</v>
      </c>
      <c r="C198" s="47" t="s">
        <v>389</v>
      </c>
      <c r="D198" s="46">
        <v>245592159.1100001</v>
      </c>
      <c r="E198" s="46">
        <v>105397978.43000001</v>
      </c>
      <c r="F198" s="46">
        <v>2187894.29</v>
      </c>
      <c r="G198" s="46">
        <v>1690007.4100000004</v>
      </c>
      <c r="H198" s="46">
        <v>1203152.2</v>
      </c>
      <c r="I198" s="46">
        <v>6286958.450000002</v>
      </c>
      <c r="J198" s="46">
        <v>4780050.2299999995</v>
      </c>
      <c r="K198" s="46">
        <v>1609709</v>
      </c>
      <c r="L198" s="46">
        <v>624435.16999999993</v>
      </c>
      <c r="M198" s="46">
        <v>31962310.090000004</v>
      </c>
      <c r="P198" s="46">
        <v>2901128</v>
      </c>
      <c r="Q198" s="46">
        <v>2062811.7699999998</v>
      </c>
      <c r="R198" s="46">
        <v>1056196</v>
      </c>
      <c r="S198" s="46">
        <v>5330921.2799999993</v>
      </c>
      <c r="T198" s="46">
        <v>2192258.8199999998</v>
      </c>
      <c r="U198" s="46">
        <v>120474</v>
      </c>
      <c r="V198" s="46">
        <v>121695</v>
      </c>
      <c r="Z198" s="46">
        <v>4054367.7199999993</v>
      </c>
      <c r="AA198" s="46">
        <v>840776.46</v>
      </c>
      <c r="AD198" s="46">
        <v>7989344.8699999992</v>
      </c>
      <c r="AE198" s="46">
        <v>145285.13999999998</v>
      </c>
      <c r="AF198" s="46">
        <v>85142.56</v>
      </c>
      <c r="AG198" s="46">
        <v>1843757.21</v>
      </c>
      <c r="AI198" s="46">
        <v>911131.3600000001</v>
      </c>
      <c r="AK198" s="46">
        <v>291178.7300000001</v>
      </c>
      <c r="AL198" s="46">
        <v>3802995.58</v>
      </c>
      <c r="AN198" s="46">
        <v>15001.13</v>
      </c>
      <c r="AR198" s="46">
        <v>575929.1</v>
      </c>
      <c r="AU198" s="46">
        <v>1450506.2699999998</v>
      </c>
      <c r="AX198" s="46">
        <v>2879815.2</v>
      </c>
      <c r="AY198" s="46">
        <v>166265.16999999998</v>
      </c>
      <c r="AZ198" s="46">
        <v>34502533.540000014</v>
      </c>
      <c r="BA198" s="46">
        <v>8096138.1699999999</v>
      </c>
      <c r="BB198" s="46">
        <v>8414010.7600000016</v>
      </c>
    </row>
    <row r="199" spans="2:54" x14ac:dyDescent="0.25">
      <c r="B199" s="47" t="s">
        <v>388</v>
      </c>
      <c r="C199" s="47" t="s">
        <v>387</v>
      </c>
      <c r="D199" s="46">
        <v>154472830.65000001</v>
      </c>
      <c r="E199" s="46">
        <v>88814391.919999972</v>
      </c>
      <c r="F199" s="46">
        <v>834029.7699999999</v>
      </c>
      <c r="G199" s="46">
        <v>163971.43</v>
      </c>
      <c r="I199" s="46">
        <v>9821.06</v>
      </c>
      <c r="J199" s="46">
        <v>92458.58</v>
      </c>
      <c r="L199" s="46">
        <v>240070.89</v>
      </c>
      <c r="M199" s="46">
        <v>21435304.640000001</v>
      </c>
      <c r="O199" s="46">
        <v>71413</v>
      </c>
      <c r="P199" s="46">
        <v>1510237.05</v>
      </c>
      <c r="S199" s="46">
        <v>4720874.6399999997</v>
      </c>
      <c r="T199" s="46">
        <v>991772.0199999999</v>
      </c>
      <c r="U199" s="46">
        <v>46193.06</v>
      </c>
      <c r="Z199" s="46">
        <v>808542.05999999982</v>
      </c>
      <c r="AA199" s="46">
        <v>204430.72</v>
      </c>
      <c r="AD199" s="46">
        <v>1427437.3100000005</v>
      </c>
      <c r="AG199" s="46">
        <v>1417585.2799999996</v>
      </c>
      <c r="AK199" s="46">
        <v>10517.22</v>
      </c>
      <c r="AL199" s="46">
        <v>581810.27000000014</v>
      </c>
      <c r="AQ199" s="46">
        <v>648.41999999999996</v>
      </c>
      <c r="AR199" s="46">
        <v>326610.50999999995</v>
      </c>
      <c r="AU199" s="46">
        <v>41405.340000000004</v>
      </c>
      <c r="AV199" s="46">
        <v>89687.319999999992</v>
      </c>
      <c r="AY199" s="46">
        <v>441048.18999999994</v>
      </c>
      <c r="AZ199" s="46">
        <v>20077429.080000006</v>
      </c>
      <c r="BA199" s="46">
        <v>3117951.1599999997</v>
      </c>
      <c r="BB199" s="46">
        <v>6997189.71</v>
      </c>
    </row>
    <row r="200" spans="2:54" x14ac:dyDescent="0.25">
      <c r="B200" s="47" t="s">
        <v>386</v>
      </c>
      <c r="C200" s="47" t="s">
        <v>385</v>
      </c>
      <c r="D200" s="46">
        <v>149469896.59000003</v>
      </c>
      <c r="E200" s="46">
        <v>63117296.260000013</v>
      </c>
      <c r="H200" s="46">
        <v>1085955.19</v>
      </c>
      <c r="I200" s="46">
        <v>1105881.8699999999</v>
      </c>
      <c r="J200" s="46">
        <v>9939896.879999999</v>
      </c>
      <c r="K200" s="46">
        <v>1405409.12</v>
      </c>
      <c r="L200" s="46">
        <v>119725.82</v>
      </c>
      <c r="M200" s="46">
        <v>19559983.549999997</v>
      </c>
      <c r="O200" s="46">
        <v>120690.88</v>
      </c>
      <c r="P200" s="46">
        <v>2014413.45</v>
      </c>
      <c r="S200" s="46">
        <v>5420351.2199999988</v>
      </c>
      <c r="T200" s="46">
        <v>808564.15999999992</v>
      </c>
      <c r="U200" s="46">
        <v>68145</v>
      </c>
      <c r="Z200" s="46">
        <v>3273797.78</v>
      </c>
      <c r="AA200" s="46">
        <v>520911.73000000004</v>
      </c>
      <c r="AD200" s="46">
        <v>6579226.4100000001</v>
      </c>
      <c r="AG200" s="46">
        <v>1282092.6099999999</v>
      </c>
      <c r="AI200" s="46">
        <v>1026321.74</v>
      </c>
      <c r="AK200" s="46">
        <v>184622.29</v>
      </c>
      <c r="AL200" s="46">
        <v>2821758.63</v>
      </c>
      <c r="AN200" s="46">
        <v>173513</v>
      </c>
      <c r="AR200" s="46">
        <v>290729.55000000005</v>
      </c>
      <c r="AU200" s="46">
        <v>468181.93999999994</v>
      </c>
      <c r="AX200" s="46">
        <v>818954.11999999988</v>
      </c>
      <c r="AY200" s="46">
        <v>87992.59</v>
      </c>
      <c r="AZ200" s="46">
        <v>16039821.319999998</v>
      </c>
      <c r="BA200" s="46">
        <v>5090620.8200000012</v>
      </c>
      <c r="BB200" s="46">
        <v>6045038.6600000001</v>
      </c>
    </row>
    <row r="201" spans="2:54" x14ac:dyDescent="0.25">
      <c r="B201" s="47" t="s">
        <v>384</v>
      </c>
      <c r="C201" s="47" t="s">
        <v>383</v>
      </c>
      <c r="D201" s="46">
        <v>335683985.80999982</v>
      </c>
      <c r="E201" s="46">
        <v>162450711.05000004</v>
      </c>
      <c r="F201" s="46">
        <v>6962441.8099999996</v>
      </c>
      <c r="G201" s="46">
        <v>3230205.51</v>
      </c>
      <c r="H201" s="46">
        <v>2710197.9800000009</v>
      </c>
      <c r="I201" s="46">
        <v>1622198.86</v>
      </c>
      <c r="J201" s="46">
        <v>3905897.9400000004</v>
      </c>
      <c r="K201" s="46">
        <v>1791670.74</v>
      </c>
      <c r="L201" s="46">
        <v>144053.64000000001</v>
      </c>
      <c r="M201" s="46">
        <v>39826850.460000001</v>
      </c>
      <c r="P201" s="46">
        <v>4007363.9000000004</v>
      </c>
      <c r="R201" s="46">
        <v>91063.12</v>
      </c>
      <c r="S201" s="46">
        <v>9240834.0700000022</v>
      </c>
      <c r="T201" s="46">
        <v>2472795.36</v>
      </c>
      <c r="U201" s="46">
        <v>125612.12</v>
      </c>
      <c r="V201" s="46">
        <v>392107.79</v>
      </c>
      <c r="W201" s="46">
        <v>4047900.5300000003</v>
      </c>
      <c r="X201" s="46">
        <v>25337.690000000002</v>
      </c>
      <c r="Y201" s="46">
        <v>23672.58</v>
      </c>
      <c r="Z201" s="46">
        <v>4084637.8</v>
      </c>
      <c r="AA201" s="46">
        <v>567102.55000000005</v>
      </c>
      <c r="AD201" s="46">
        <v>8376750.4500000002</v>
      </c>
      <c r="AG201" s="46">
        <v>1663534.0499999998</v>
      </c>
      <c r="AK201" s="46">
        <v>168149</v>
      </c>
      <c r="AL201" s="46">
        <v>2217620.2199999997</v>
      </c>
      <c r="AN201" s="46">
        <v>101669.85</v>
      </c>
      <c r="AO201" s="46">
        <v>71453.430000000008</v>
      </c>
      <c r="AR201" s="46">
        <v>1015548.1300000001</v>
      </c>
      <c r="AU201" s="46">
        <v>470723.45000000007</v>
      </c>
      <c r="AW201" s="46">
        <v>511104.72</v>
      </c>
      <c r="AX201" s="46">
        <v>2137814.9499999997</v>
      </c>
      <c r="AY201" s="46">
        <v>283751.2</v>
      </c>
      <c r="AZ201" s="46">
        <v>43860889.38000001</v>
      </c>
      <c r="BA201" s="46">
        <v>10367462.560000001</v>
      </c>
      <c r="BB201" s="46">
        <v>16714858.92</v>
      </c>
    </row>
    <row r="202" spans="2:54" x14ac:dyDescent="0.25">
      <c r="B202" s="47" t="s">
        <v>382</v>
      </c>
      <c r="C202" s="47" t="s">
        <v>381</v>
      </c>
      <c r="D202" s="46">
        <v>33094314.959999979</v>
      </c>
      <c r="E202" s="46">
        <v>16850910.400000002</v>
      </c>
      <c r="F202" s="46">
        <v>499479.1</v>
      </c>
      <c r="G202" s="46">
        <v>294802.17000000004</v>
      </c>
      <c r="I202" s="46">
        <v>316015.3</v>
      </c>
      <c r="J202" s="46">
        <v>209640.22000000003</v>
      </c>
      <c r="K202" s="46">
        <v>15464.48</v>
      </c>
      <c r="M202" s="46">
        <v>3212184.1199999996</v>
      </c>
      <c r="O202" s="46">
        <v>49768.959999999999</v>
      </c>
      <c r="P202" s="46">
        <v>418736.15</v>
      </c>
      <c r="S202" s="46">
        <v>1173448.9900000002</v>
      </c>
      <c r="T202" s="46">
        <v>664251.41999999993</v>
      </c>
      <c r="U202" s="46">
        <v>11404.83</v>
      </c>
      <c r="Z202" s="46">
        <v>242819.25</v>
      </c>
      <c r="AA202" s="46">
        <v>71014</v>
      </c>
      <c r="AD202" s="46">
        <v>503443.34</v>
      </c>
      <c r="AG202" s="46">
        <v>83755.010000000009</v>
      </c>
      <c r="AL202" s="46">
        <v>19000.879999999997</v>
      </c>
      <c r="AN202" s="46">
        <v>15095.89</v>
      </c>
      <c r="AR202" s="46">
        <v>52063.929999999993</v>
      </c>
      <c r="AX202" s="46">
        <v>276250.31</v>
      </c>
      <c r="AY202" s="46">
        <v>91558.180000000008</v>
      </c>
      <c r="AZ202" s="46">
        <v>5287376.2700000014</v>
      </c>
      <c r="BA202" s="46">
        <v>1004641.83</v>
      </c>
      <c r="BB202" s="46">
        <v>1731189.93</v>
      </c>
    </row>
    <row r="203" spans="2:54" x14ac:dyDescent="0.25">
      <c r="B203" s="47" t="s">
        <v>380</v>
      </c>
      <c r="C203" s="47" t="s">
        <v>379</v>
      </c>
      <c r="D203" s="46">
        <v>64504917.299999967</v>
      </c>
      <c r="E203" s="46">
        <v>34437773.29999999</v>
      </c>
      <c r="F203" s="46">
        <v>384017.20999999996</v>
      </c>
      <c r="G203" s="46">
        <v>189361.84</v>
      </c>
      <c r="H203" s="46">
        <v>10345.880000000001</v>
      </c>
      <c r="I203" s="46">
        <v>20013.64</v>
      </c>
      <c r="J203" s="46">
        <v>131962.94999999998</v>
      </c>
      <c r="K203" s="46">
        <v>156431.22999999998</v>
      </c>
      <c r="M203" s="46">
        <v>8409314.839999998</v>
      </c>
      <c r="O203" s="46">
        <v>12993</v>
      </c>
      <c r="P203" s="46">
        <v>820169.21999999986</v>
      </c>
      <c r="Q203" s="46">
        <v>109385.03</v>
      </c>
      <c r="S203" s="46">
        <v>2762446.0100000007</v>
      </c>
      <c r="T203" s="46">
        <v>326544.69999999995</v>
      </c>
      <c r="U203" s="46">
        <v>246.35</v>
      </c>
      <c r="Z203" s="46">
        <v>157678.67999999996</v>
      </c>
      <c r="AA203" s="46">
        <v>108930.34000000001</v>
      </c>
      <c r="AD203" s="46">
        <v>731121.26</v>
      </c>
      <c r="AG203" s="46">
        <v>242096.78999999995</v>
      </c>
      <c r="AK203" s="46">
        <v>28908.16</v>
      </c>
      <c r="AL203" s="46">
        <v>251275.38</v>
      </c>
      <c r="AN203" s="46">
        <v>43298.06</v>
      </c>
      <c r="AO203" s="46">
        <v>4488.32</v>
      </c>
      <c r="AQ203" s="46">
        <v>2339.17</v>
      </c>
      <c r="AR203" s="46">
        <v>114125.45000000001</v>
      </c>
      <c r="AU203" s="46">
        <v>5000</v>
      </c>
      <c r="AX203" s="46">
        <v>383502.08000000002</v>
      </c>
      <c r="AY203" s="46">
        <v>838147.98</v>
      </c>
      <c r="AZ203" s="46">
        <v>8844087.1300000027</v>
      </c>
      <c r="BA203" s="46">
        <v>1733617.6000000003</v>
      </c>
      <c r="BB203" s="46">
        <v>3245295.6999999993</v>
      </c>
    </row>
    <row r="204" spans="2:54" x14ac:dyDescent="0.25">
      <c r="B204" s="47" t="s">
        <v>378</v>
      </c>
      <c r="C204" s="47" t="s">
        <v>377</v>
      </c>
      <c r="D204" s="46">
        <v>68507184.640000001</v>
      </c>
      <c r="E204" s="46">
        <v>35803409.319999993</v>
      </c>
      <c r="F204" s="46">
        <v>88169.4</v>
      </c>
      <c r="G204" s="46">
        <v>157393.60000000001</v>
      </c>
      <c r="H204" s="46">
        <v>317110</v>
      </c>
      <c r="J204" s="46">
        <v>1031574.9800000001</v>
      </c>
      <c r="K204" s="46">
        <v>196974.61</v>
      </c>
      <c r="L204" s="46">
        <v>90083.03</v>
      </c>
      <c r="M204" s="46">
        <v>9022758.2799999993</v>
      </c>
      <c r="O204" s="46">
        <v>112765</v>
      </c>
      <c r="P204" s="46">
        <v>751995.1</v>
      </c>
      <c r="S204" s="46">
        <v>3258468.81</v>
      </c>
      <c r="T204" s="46">
        <v>467150.94999999995</v>
      </c>
      <c r="Z204" s="46">
        <v>485937.33999999997</v>
      </c>
      <c r="AA204" s="46">
        <v>137464.71</v>
      </c>
      <c r="AD204" s="46">
        <v>1410761.1099999999</v>
      </c>
      <c r="AG204" s="46">
        <v>273744.32</v>
      </c>
      <c r="AK204" s="46">
        <v>18529.2</v>
      </c>
      <c r="AL204" s="46">
        <v>1009044.28</v>
      </c>
      <c r="AM204" s="46">
        <v>12596.54</v>
      </c>
      <c r="AN204" s="46">
        <v>83793.31</v>
      </c>
      <c r="AR204" s="46">
        <v>126820.86</v>
      </c>
      <c r="AU204" s="46">
        <v>29268.280000000002</v>
      </c>
      <c r="AY204" s="46">
        <v>16926.349999999999</v>
      </c>
      <c r="AZ204" s="46">
        <v>8676918.3100000005</v>
      </c>
      <c r="BA204" s="46">
        <v>1961493.8099999998</v>
      </c>
      <c r="BB204" s="46">
        <v>2966033.1399999997</v>
      </c>
    </row>
    <row r="205" spans="2:54" x14ac:dyDescent="0.25">
      <c r="B205" s="47" t="s">
        <v>376</v>
      </c>
      <c r="C205" s="47" t="s">
        <v>375</v>
      </c>
      <c r="D205" s="46">
        <v>14830250.620000001</v>
      </c>
      <c r="E205" s="46">
        <v>11359776.450000001</v>
      </c>
      <c r="I205" s="46">
        <v>151459.41</v>
      </c>
      <c r="J205" s="46">
        <v>491231.6</v>
      </c>
      <c r="L205" s="46">
        <v>508124.36000000004</v>
      </c>
      <c r="M205" s="46">
        <v>847356.99000000011</v>
      </c>
      <c r="S205" s="46">
        <v>19059.580000000002</v>
      </c>
      <c r="AB205" s="46">
        <v>2479.1999999999998</v>
      </c>
      <c r="AD205" s="46">
        <v>322976.5</v>
      </c>
      <c r="AR205" s="46">
        <v>17193.5</v>
      </c>
      <c r="BA205" s="46">
        <v>410528.64</v>
      </c>
      <c r="BB205" s="46">
        <v>700064.39</v>
      </c>
    </row>
    <row r="206" spans="2:54" x14ac:dyDescent="0.25">
      <c r="B206" s="47" t="s">
        <v>374</v>
      </c>
      <c r="C206" s="47" t="s">
        <v>373</v>
      </c>
      <c r="D206" s="46">
        <v>5382412.4300000016</v>
      </c>
      <c r="E206" s="46">
        <v>2274307.4899999998</v>
      </c>
      <c r="J206" s="46">
        <v>352994.03999999992</v>
      </c>
      <c r="L206" s="46">
        <v>67637.070000000007</v>
      </c>
      <c r="M206" s="46">
        <v>315886.37</v>
      </c>
      <c r="O206" s="46">
        <v>4209</v>
      </c>
      <c r="P206" s="46">
        <v>49471</v>
      </c>
      <c r="Z206" s="46">
        <v>121977.99999999999</v>
      </c>
      <c r="AD206" s="46">
        <v>333142.37</v>
      </c>
      <c r="AG206" s="46">
        <v>1440</v>
      </c>
      <c r="AK206" s="46">
        <v>3769</v>
      </c>
      <c r="AL206" s="46">
        <v>182258.07</v>
      </c>
      <c r="AR206" s="46">
        <v>13014.32</v>
      </c>
      <c r="AU206" s="46">
        <v>294793.88</v>
      </c>
      <c r="AZ206" s="46">
        <v>919077.08000000007</v>
      </c>
      <c r="BA206" s="46">
        <v>194256.78</v>
      </c>
      <c r="BB206" s="46">
        <v>254177.96</v>
      </c>
    </row>
    <row r="207" spans="2:54" x14ac:dyDescent="0.25">
      <c r="B207" s="47" t="s">
        <v>372</v>
      </c>
      <c r="C207" s="47" t="s">
        <v>371</v>
      </c>
      <c r="D207" s="46">
        <v>3905966.69</v>
      </c>
      <c r="E207" s="46">
        <v>1714321.8900000001</v>
      </c>
      <c r="H207" s="46">
        <v>9491.5399999999991</v>
      </c>
      <c r="I207" s="46">
        <v>45829.599999999999</v>
      </c>
      <c r="J207" s="46">
        <v>342198.08</v>
      </c>
      <c r="M207" s="46">
        <v>356122.33</v>
      </c>
      <c r="P207" s="46">
        <v>41412</v>
      </c>
      <c r="Z207" s="46">
        <v>95825</v>
      </c>
      <c r="AD207" s="46">
        <v>135283.21</v>
      </c>
      <c r="AL207" s="46">
        <v>19295.91</v>
      </c>
      <c r="AR207" s="46">
        <v>5031.66</v>
      </c>
      <c r="AZ207" s="46">
        <v>1017635.93</v>
      </c>
      <c r="BA207" s="46">
        <v>102469.75000000001</v>
      </c>
      <c r="BB207" s="46">
        <v>21049.79</v>
      </c>
    </row>
    <row r="208" spans="2:54" x14ac:dyDescent="0.25">
      <c r="B208" s="47" t="s">
        <v>370</v>
      </c>
      <c r="C208" s="47" t="s">
        <v>369</v>
      </c>
      <c r="D208" s="46">
        <v>496225.57000000007</v>
      </c>
      <c r="E208" s="46">
        <v>261169.88</v>
      </c>
      <c r="J208" s="46">
        <v>34171.039999999994</v>
      </c>
      <c r="L208" s="46">
        <v>1300</v>
      </c>
      <c r="AU208" s="46">
        <v>20834.330000000002</v>
      </c>
      <c r="AZ208" s="46">
        <v>178750.32</v>
      </c>
    </row>
    <row r="209" spans="2:54" x14ac:dyDescent="0.25">
      <c r="B209" s="47" t="s">
        <v>368</v>
      </c>
      <c r="C209" s="47" t="s">
        <v>367</v>
      </c>
      <c r="D209" s="46">
        <v>13215213.299999993</v>
      </c>
      <c r="E209" s="46">
        <v>5257282.8399999989</v>
      </c>
      <c r="F209" s="46">
        <v>1659970.52</v>
      </c>
      <c r="H209" s="46">
        <v>11321.24</v>
      </c>
      <c r="J209" s="46">
        <v>238491.31</v>
      </c>
      <c r="K209" s="46">
        <v>62015.89</v>
      </c>
      <c r="L209" s="46">
        <v>64801.760000000002</v>
      </c>
      <c r="M209" s="46">
        <v>1564961.95</v>
      </c>
      <c r="P209" s="46">
        <v>168447.62</v>
      </c>
      <c r="S209" s="46">
        <v>95781.23</v>
      </c>
      <c r="U209" s="46">
        <v>3410</v>
      </c>
      <c r="Z209" s="46">
        <v>140801.82999999999</v>
      </c>
      <c r="AA209" s="46">
        <v>3587</v>
      </c>
      <c r="AD209" s="46">
        <v>123816.70999999999</v>
      </c>
      <c r="AG209" s="46">
        <v>138273.27999999997</v>
      </c>
      <c r="AK209" s="46">
        <v>2665.81</v>
      </c>
      <c r="AL209" s="46">
        <v>93241.9</v>
      </c>
      <c r="AR209" s="46">
        <v>23434.14</v>
      </c>
      <c r="AU209" s="46">
        <v>186630.38</v>
      </c>
      <c r="AZ209" s="46">
        <v>2735986.41</v>
      </c>
      <c r="BA209" s="46">
        <v>415629.18999999994</v>
      </c>
      <c r="BB209" s="46">
        <v>224662.29</v>
      </c>
    </row>
    <row r="210" spans="2:54" x14ac:dyDescent="0.25">
      <c r="B210" s="47" t="s">
        <v>366</v>
      </c>
      <c r="C210" s="47" t="s">
        <v>365</v>
      </c>
      <c r="D210" s="46">
        <v>6756501.2200000016</v>
      </c>
      <c r="E210" s="46">
        <v>2876685.6700000004</v>
      </c>
      <c r="F210" s="46">
        <v>102297.41</v>
      </c>
      <c r="H210" s="46">
        <v>44392.630000000005</v>
      </c>
      <c r="I210" s="46">
        <v>62317.150000000009</v>
      </c>
      <c r="J210" s="46">
        <v>359934.39</v>
      </c>
      <c r="K210" s="46">
        <v>21058.350000000002</v>
      </c>
      <c r="L210" s="46">
        <v>15711.61</v>
      </c>
      <c r="M210" s="46">
        <v>845992.85999999987</v>
      </c>
      <c r="P210" s="46">
        <v>81724.239999999991</v>
      </c>
      <c r="S210" s="46">
        <v>39728.82</v>
      </c>
      <c r="T210" s="46">
        <v>26023.98</v>
      </c>
      <c r="Z210" s="46">
        <v>108918.45</v>
      </c>
      <c r="AA210" s="46">
        <v>30605.98</v>
      </c>
      <c r="AD210" s="46">
        <v>65415.69</v>
      </c>
      <c r="AG210" s="46">
        <v>29414.01</v>
      </c>
      <c r="AK210" s="46">
        <v>1920.78</v>
      </c>
      <c r="AL210" s="46">
        <v>129270.08</v>
      </c>
      <c r="AR210" s="46">
        <v>5760.29</v>
      </c>
      <c r="AU210" s="46">
        <v>87686.83</v>
      </c>
      <c r="AZ210" s="46">
        <v>1328505.0500000003</v>
      </c>
      <c r="BA210" s="46">
        <v>273176.17</v>
      </c>
      <c r="BB210" s="46">
        <v>219960.78</v>
      </c>
    </row>
    <row r="211" spans="2:54" x14ac:dyDescent="0.25">
      <c r="B211" s="47" t="s">
        <v>364</v>
      </c>
      <c r="C211" s="47" t="s">
        <v>363</v>
      </c>
      <c r="D211" s="46">
        <v>15340525.460000005</v>
      </c>
      <c r="E211" s="46">
        <v>7386776.2299999986</v>
      </c>
      <c r="F211" s="46">
        <v>235082.81000000003</v>
      </c>
      <c r="H211" s="46">
        <v>25730.120000000003</v>
      </c>
      <c r="I211" s="46">
        <v>367211.76999999996</v>
      </c>
      <c r="K211" s="46">
        <v>118958.44</v>
      </c>
      <c r="L211" s="46">
        <v>196962.26</v>
      </c>
      <c r="M211" s="46">
        <v>2300893.1399999997</v>
      </c>
      <c r="O211" s="46">
        <v>64.430000000000007</v>
      </c>
      <c r="P211" s="46">
        <v>200551.6</v>
      </c>
      <c r="S211" s="46">
        <v>257556.38</v>
      </c>
      <c r="U211" s="46">
        <v>5739.77</v>
      </c>
      <c r="Z211" s="46">
        <v>158768.81</v>
      </c>
      <c r="AA211" s="46">
        <v>42391.9</v>
      </c>
      <c r="AD211" s="46">
        <v>231442.81</v>
      </c>
      <c r="AG211" s="46">
        <v>110831.36000000002</v>
      </c>
      <c r="AK211" s="46">
        <v>15467.4</v>
      </c>
      <c r="AL211" s="46">
        <v>127320.09</v>
      </c>
      <c r="AQ211" s="46">
        <v>12393.33</v>
      </c>
      <c r="AR211" s="46">
        <v>21837.230000000007</v>
      </c>
      <c r="AU211" s="46">
        <v>19500</v>
      </c>
      <c r="AY211" s="46">
        <v>10108.76</v>
      </c>
      <c r="AZ211" s="46">
        <v>2595953.1700000004</v>
      </c>
      <c r="BA211" s="46">
        <v>499706.93</v>
      </c>
      <c r="BB211" s="46">
        <v>399276.72000000009</v>
      </c>
    </row>
    <row r="212" spans="2:54" x14ac:dyDescent="0.25">
      <c r="B212" s="47" t="s">
        <v>362</v>
      </c>
      <c r="C212" s="47" t="s">
        <v>361</v>
      </c>
      <c r="D212" s="46">
        <v>11761433.090000002</v>
      </c>
      <c r="E212" s="46">
        <v>4515691.2699999986</v>
      </c>
      <c r="I212" s="46">
        <v>210938.31</v>
      </c>
      <c r="J212" s="46">
        <v>237300.72</v>
      </c>
      <c r="L212" s="46">
        <v>7196</v>
      </c>
      <c r="M212" s="46">
        <v>1679902.84</v>
      </c>
      <c r="P212" s="46">
        <v>146294.79</v>
      </c>
      <c r="S212" s="46">
        <v>432799.45</v>
      </c>
      <c r="T212" s="46">
        <v>47191.37</v>
      </c>
      <c r="U212" s="46">
        <v>5508.2</v>
      </c>
      <c r="Z212" s="46">
        <v>253737.36000000002</v>
      </c>
      <c r="AA212" s="46">
        <v>38028.69</v>
      </c>
      <c r="AD212" s="46">
        <v>392130.75</v>
      </c>
      <c r="AG212" s="46">
        <v>141048.47</v>
      </c>
      <c r="AR212" s="46">
        <v>15100.14</v>
      </c>
      <c r="AU212" s="46">
        <v>57075.519999999997</v>
      </c>
      <c r="AX212" s="46">
        <v>12440.01</v>
      </c>
      <c r="AY212" s="46">
        <v>23241.5</v>
      </c>
      <c r="AZ212" s="46">
        <v>2204080.8300000005</v>
      </c>
      <c r="BA212" s="46">
        <v>544123.81999999995</v>
      </c>
      <c r="BB212" s="46">
        <v>797603.04999999981</v>
      </c>
    </row>
    <row r="213" spans="2:54" x14ac:dyDescent="0.25">
      <c r="B213" s="47" t="s">
        <v>360</v>
      </c>
      <c r="C213" s="47" t="s">
        <v>359</v>
      </c>
      <c r="D213" s="46">
        <v>69689545.37999998</v>
      </c>
      <c r="E213" s="46">
        <v>30862934.619999982</v>
      </c>
      <c r="I213" s="46">
        <v>854879.83</v>
      </c>
      <c r="J213" s="46">
        <v>3063978.3</v>
      </c>
      <c r="K213" s="46">
        <v>886624.65000000014</v>
      </c>
      <c r="L213" s="46">
        <v>455498.98</v>
      </c>
      <c r="M213" s="46">
        <v>9292775.8399999999</v>
      </c>
      <c r="O213" s="46">
        <v>2097</v>
      </c>
      <c r="P213" s="46">
        <v>804782.37999999989</v>
      </c>
      <c r="S213" s="46">
        <v>3187946.2399999993</v>
      </c>
      <c r="T213" s="46">
        <v>774216.04</v>
      </c>
      <c r="U213" s="46">
        <v>23200.94</v>
      </c>
      <c r="Z213" s="46">
        <v>1390426.0699999998</v>
      </c>
      <c r="AA213" s="46">
        <v>241774.99</v>
      </c>
      <c r="AB213" s="46">
        <v>264450.24000000005</v>
      </c>
      <c r="AD213" s="46">
        <v>1764653.0099999995</v>
      </c>
      <c r="AE213" s="46">
        <v>26233.77</v>
      </c>
      <c r="AG213" s="46">
        <v>640510.83999999985</v>
      </c>
      <c r="AK213" s="46">
        <v>40064.590000000004</v>
      </c>
      <c r="AL213" s="46">
        <v>1437512.92</v>
      </c>
      <c r="AR213" s="46">
        <v>160535.72</v>
      </c>
      <c r="AU213" s="46">
        <v>253419.17</v>
      </c>
      <c r="AY213" s="46">
        <v>7234.78</v>
      </c>
      <c r="AZ213" s="46">
        <v>7783716.1900000004</v>
      </c>
      <c r="BA213" s="46">
        <v>2653935.9500000002</v>
      </c>
      <c r="BB213" s="46">
        <v>2816142.3199999994</v>
      </c>
    </row>
    <row r="214" spans="2:54" x14ac:dyDescent="0.25">
      <c r="B214" s="47" t="s">
        <v>358</v>
      </c>
      <c r="C214" s="47" t="s">
        <v>357</v>
      </c>
      <c r="D214" s="46">
        <v>82458022.500000045</v>
      </c>
      <c r="E214" s="46">
        <v>39172142.840000011</v>
      </c>
      <c r="F214" s="46">
        <v>185412.73</v>
      </c>
      <c r="H214" s="46">
        <v>81047.62</v>
      </c>
      <c r="I214" s="46">
        <v>153380.28</v>
      </c>
      <c r="J214" s="46">
        <v>1778100.39</v>
      </c>
      <c r="K214" s="46">
        <v>197311.4</v>
      </c>
      <c r="L214" s="46">
        <v>417111.11</v>
      </c>
      <c r="M214" s="46">
        <v>12758489.060000002</v>
      </c>
      <c r="N214" s="46">
        <v>556689.51</v>
      </c>
      <c r="O214" s="46">
        <v>32887.370000000003</v>
      </c>
      <c r="P214" s="46">
        <v>1075893.29</v>
      </c>
      <c r="S214" s="46">
        <v>2824327.3499999996</v>
      </c>
      <c r="T214" s="46">
        <v>187290.21</v>
      </c>
      <c r="U214" s="46">
        <v>30018.44</v>
      </c>
      <c r="Z214" s="46">
        <v>1100305.5299999998</v>
      </c>
      <c r="AA214" s="46">
        <v>184171.69999999998</v>
      </c>
      <c r="AB214" s="46">
        <v>87670.680000000008</v>
      </c>
      <c r="AD214" s="46">
        <v>2235005.6200000006</v>
      </c>
      <c r="AE214" s="46">
        <v>20497.330000000002</v>
      </c>
      <c r="AG214" s="46">
        <v>518215.5</v>
      </c>
      <c r="AK214" s="46">
        <v>57143.560000000005</v>
      </c>
      <c r="AL214" s="46">
        <v>1213601.3099999998</v>
      </c>
      <c r="AP214" s="46">
        <v>105522.7</v>
      </c>
      <c r="AR214" s="46">
        <v>175459.4</v>
      </c>
      <c r="AU214" s="46">
        <v>132232.38</v>
      </c>
      <c r="AY214" s="46">
        <v>522504.32999999996</v>
      </c>
      <c r="AZ214" s="46">
        <v>9951315.6300000008</v>
      </c>
      <c r="BA214" s="46">
        <v>2948611.5599999996</v>
      </c>
      <c r="BB214" s="46">
        <v>3755663.67</v>
      </c>
    </row>
    <row r="215" spans="2:54" x14ac:dyDescent="0.25">
      <c r="B215" s="47" t="s">
        <v>356</v>
      </c>
      <c r="C215" s="47" t="s">
        <v>355</v>
      </c>
      <c r="D215" s="46">
        <v>47630601.009999983</v>
      </c>
      <c r="E215" s="46">
        <v>26405186.700000003</v>
      </c>
      <c r="F215" s="46">
        <v>389509.98</v>
      </c>
      <c r="G215" s="46">
        <v>18802.370000000003</v>
      </c>
      <c r="J215" s="46">
        <v>318254.28000000003</v>
      </c>
      <c r="K215" s="46">
        <v>181911.43</v>
      </c>
      <c r="L215" s="46">
        <v>449435.44000000006</v>
      </c>
      <c r="M215" s="46">
        <v>5157418.8199999994</v>
      </c>
      <c r="N215" s="46">
        <v>220862.99</v>
      </c>
      <c r="P215" s="46">
        <v>534477</v>
      </c>
      <c r="S215" s="46">
        <v>877640.84000000008</v>
      </c>
      <c r="T215" s="46">
        <v>233917.22000000003</v>
      </c>
      <c r="Z215" s="46">
        <v>483252.99999999994</v>
      </c>
      <c r="AA215" s="46">
        <v>110254.09000000001</v>
      </c>
      <c r="AD215" s="46">
        <v>528999.24</v>
      </c>
      <c r="AE215" s="46">
        <v>3072.68</v>
      </c>
      <c r="AG215" s="46">
        <v>463567.37</v>
      </c>
      <c r="AL215" s="46">
        <v>107539.01999999999</v>
      </c>
      <c r="AQ215" s="46">
        <v>131466.49</v>
      </c>
      <c r="AR215" s="46">
        <v>85401.25</v>
      </c>
      <c r="AY215" s="46">
        <v>93915.05</v>
      </c>
      <c r="AZ215" s="46">
        <v>7671572.9199999999</v>
      </c>
      <c r="BA215" s="46">
        <v>1304665.2699999998</v>
      </c>
      <c r="BB215" s="46">
        <v>1859477.5599999998</v>
      </c>
    </row>
    <row r="216" spans="2:54" x14ac:dyDescent="0.25">
      <c r="B216" s="47" t="s">
        <v>354</v>
      </c>
      <c r="C216" s="47" t="s">
        <v>353</v>
      </c>
      <c r="D216" s="46">
        <v>15098337.429999994</v>
      </c>
      <c r="E216" s="46">
        <v>7412561.4800000004</v>
      </c>
      <c r="I216" s="46">
        <v>1837.5</v>
      </c>
      <c r="J216" s="46">
        <v>32451.73</v>
      </c>
      <c r="K216" s="46">
        <v>132964.90000000002</v>
      </c>
      <c r="M216" s="46">
        <v>1430252.18</v>
      </c>
      <c r="P216" s="46">
        <v>158329.95000000001</v>
      </c>
      <c r="R216" s="46">
        <v>145894.71999999997</v>
      </c>
      <c r="S216" s="46">
        <v>179895.98</v>
      </c>
      <c r="U216" s="46">
        <v>2054.65</v>
      </c>
      <c r="Z216" s="46">
        <v>123959.37000000001</v>
      </c>
      <c r="AA216" s="46">
        <v>27011.74</v>
      </c>
      <c r="AB216" s="46">
        <v>140777.17999999996</v>
      </c>
      <c r="AD216" s="46">
        <v>375280.75999999989</v>
      </c>
      <c r="AE216" s="46">
        <v>4450.3599999999997</v>
      </c>
      <c r="AG216" s="46">
        <v>323028.88</v>
      </c>
      <c r="AK216" s="46">
        <v>20800</v>
      </c>
      <c r="AL216" s="46">
        <v>20700.650000000001</v>
      </c>
      <c r="AN216" s="46">
        <v>74328.19</v>
      </c>
      <c r="AP216" s="46">
        <v>32840.25</v>
      </c>
      <c r="AR216" s="46">
        <v>27726.37</v>
      </c>
      <c r="AU216" s="46">
        <v>480834.13000000006</v>
      </c>
      <c r="AZ216" s="46">
        <v>2860890.5999999996</v>
      </c>
      <c r="BA216" s="46">
        <v>523531.58999999997</v>
      </c>
      <c r="BB216" s="46">
        <v>565934.27</v>
      </c>
    </row>
    <row r="217" spans="2:54" x14ac:dyDescent="0.25">
      <c r="B217" s="47" t="s">
        <v>352</v>
      </c>
      <c r="C217" s="47" t="s">
        <v>351</v>
      </c>
      <c r="D217" s="46">
        <v>7911255.6300000036</v>
      </c>
      <c r="E217" s="46">
        <v>4621723.6400000006</v>
      </c>
      <c r="F217" s="46">
        <v>1350.32</v>
      </c>
      <c r="I217" s="46">
        <v>85431.23</v>
      </c>
      <c r="J217" s="46">
        <v>107527.44999999998</v>
      </c>
      <c r="K217" s="46">
        <v>36901.410000000003</v>
      </c>
      <c r="M217" s="46">
        <v>655682.75</v>
      </c>
      <c r="P217" s="46">
        <v>82133</v>
      </c>
      <c r="Z217" s="46">
        <v>102560.14000000003</v>
      </c>
      <c r="AA217" s="46">
        <v>22488.58</v>
      </c>
      <c r="AB217" s="46">
        <v>61832.369999999995</v>
      </c>
      <c r="AD217" s="46">
        <v>79512.540000000008</v>
      </c>
      <c r="AG217" s="46">
        <v>54367.69999999999</v>
      </c>
      <c r="AK217" s="46">
        <v>1741</v>
      </c>
      <c r="AL217" s="46">
        <v>64806.23</v>
      </c>
      <c r="AO217" s="46">
        <v>47468.1</v>
      </c>
      <c r="AQ217" s="46">
        <v>6704.17</v>
      </c>
      <c r="AR217" s="46">
        <v>13630.47</v>
      </c>
      <c r="AU217" s="46">
        <v>162245</v>
      </c>
      <c r="AZ217" s="46">
        <v>1224261.5899999999</v>
      </c>
      <c r="BA217" s="46">
        <v>197249.63</v>
      </c>
      <c r="BB217" s="46">
        <v>281638.31</v>
      </c>
    </row>
    <row r="218" spans="2:54" x14ac:dyDescent="0.25">
      <c r="B218" s="47" t="s">
        <v>350</v>
      </c>
      <c r="C218" s="47" t="s">
        <v>349</v>
      </c>
      <c r="D218" s="46">
        <v>131842073.95999993</v>
      </c>
      <c r="E218" s="46">
        <v>55420879.150000006</v>
      </c>
      <c r="F218" s="46">
        <v>3662096.6199999996</v>
      </c>
      <c r="G218" s="46">
        <v>370963.5</v>
      </c>
      <c r="I218" s="46">
        <v>151534.57</v>
      </c>
      <c r="J218" s="46">
        <v>5060356.95</v>
      </c>
      <c r="K218" s="46">
        <v>1355764.62</v>
      </c>
      <c r="L218" s="46">
        <v>597335.17000000004</v>
      </c>
      <c r="M218" s="46">
        <v>17894092.200000003</v>
      </c>
      <c r="P218" s="46">
        <v>1563345</v>
      </c>
      <c r="S218" s="46">
        <v>3822235.83</v>
      </c>
      <c r="U218" s="46">
        <v>100994</v>
      </c>
      <c r="W218" s="46">
        <v>3319731.58</v>
      </c>
      <c r="X218" s="46">
        <v>21106</v>
      </c>
      <c r="Z218" s="46">
        <v>1957543.04</v>
      </c>
      <c r="AA218" s="46">
        <v>314285.98</v>
      </c>
      <c r="AB218" s="46">
        <v>1570641.6099999999</v>
      </c>
      <c r="AD218" s="46">
        <v>4746951.2</v>
      </c>
      <c r="AE218" s="46">
        <v>52651.16</v>
      </c>
      <c r="AG218" s="46">
        <v>1878995.48</v>
      </c>
      <c r="AJ218" s="46">
        <v>93.28</v>
      </c>
      <c r="AK218" s="46">
        <v>262724.62</v>
      </c>
      <c r="AL218" s="46">
        <v>2651419.29</v>
      </c>
      <c r="AR218" s="46">
        <v>603677.21</v>
      </c>
      <c r="AU218" s="46">
        <v>610074.41999999993</v>
      </c>
      <c r="AY218" s="46">
        <v>96104.319999999978</v>
      </c>
      <c r="AZ218" s="46">
        <v>14567193.109999996</v>
      </c>
      <c r="BA218" s="46">
        <v>4429220.03</v>
      </c>
      <c r="BB218" s="46">
        <v>4760064.0200000005</v>
      </c>
    </row>
    <row r="219" spans="2:54" x14ac:dyDescent="0.25">
      <c r="B219" s="47" t="s">
        <v>348</v>
      </c>
      <c r="C219" s="47" t="s">
        <v>347</v>
      </c>
      <c r="D219" s="46">
        <v>1721898.05</v>
      </c>
      <c r="E219" s="46">
        <v>752175.96000000008</v>
      </c>
      <c r="H219" s="46">
        <v>31660.920000000002</v>
      </c>
      <c r="I219" s="46">
        <v>118112.79999999999</v>
      </c>
      <c r="J219" s="46">
        <v>2646</v>
      </c>
      <c r="K219" s="46">
        <v>8366</v>
      </c>
      <c r="L219" s="46">
        <v>33836.31</v>
      </c>
      <c r="M219" s="46">
        <v>91259.67</v>
      </c>
      <c r="Z219" s="46">
        <v>16546.52</v>
      </c>
      <c r="AA219" s="46">
        <v>21800.5</v>
      </c>
      <c r="AD219" s="46">
        <v>14355.050000000001</v>
      </c>
      <c r="AG219" s="46">
        <v>9105.5400000000009</v>
      </c>
      <c r="AR219" s="46">
        <v>2082.56</v>
      </c>
      <c r="AU219" s="46">
        <v>7540.55</v>
      </c>
      <c r="AZ219" s="46">
        <v>384429.58</v>
      </c>
      <c r="BA219" s="46">
        <v>108983.61000000002</v>
      </c>
      <c r="BB219" s="46">
        <v>118996.47999999998</v>
      </c>
    </row>
    <row r="220" spans="2:54" x14ac:dyDescent="0.25">
      <c r="B220" s="47" t="s">
        <v>346</v>
      </c>
      <c r="C220" s="47" t="s">
        <v>345</v>
      </c>
      <c r="D220" s="46">
        <v>1141558.1600000004</v>
      </c>
      <c r="E220" s="46">
        <v>675859.55</v>
      </c>
      <c r="H220" s="46">
        <v>30075.08</v>
      </c>
      <c r="M220" s="46">
        <v>63155.82</v>
      </c>
      <c r="AA220" s="46">
        <v>25575.919999999998</v>
      </c>
      <c r="AD220" s="46">
        <v>9499.4700000000012</v>
      </c>
      <c r="AG220" s="46">
        <v>7637.2200000000012</v>
      </c>
      <c r="AR220" s="46">
        <v>3917.79</v>
      </c>
      <c r="AZ220" s="46">
        <v>250177.63</v>
      </c>
      <c r="BA220" s="46">
        <v>1593.1299999999999</v>
      </c>
      <c r="BB220" s="46">
        <v>74066.55</v>
      </c>
    </row>
    <row r="221" spans="2:54" x14ac:dyDescent="0.25">
      <c r="B221" s="47" t="s">
        <v>344</v>
      </c>
      <c r="C221" s="47" t="s">
        <v>343</v>
      </c>
      <c r="D221" s="46">
        <v>2396525.7900000005</v>
      </c>
      <c r="E221" s="46">
        <v>1410249.1</v>
      </c>
      <c r="J221" s="46">
        <v>42650.46</v>
      </c>
      <c r="K221" s="46">
        <v>6420.9800000000005</v>
      </c>
      <c r="M221" s="46">
        <v>49047.6</v>
      </c>
      <c r="Z221" s="46">
        <v>16823.900000000001</v>
      </c>
      <c r="AA221" s="46">
        <v>5007.42</v>
      </c>
      <c r="AD221" s="46">
        <v>32696.66</v>
      </c>
      <c r="AR221" s="46">
        <v>40</v>
      </c>
      <c r="AU221" s="46">
        <v>10741.8</v>
      </c>
      <c r="AZ221" s="46">
        <v>601382.42999999993</v>
      </c>
      <c r="BA221" s="46">
        <v>117041.84999999999</v>
      </c>
      <c r="BB221" s="46">
        <v>104423.59000000001</v>
      </c>
    </row>
    <row r="222" spans="2:54" x14ac:dyDescent="0.25">
      <c r="B222" s="47" t="s">
        <v>342</v>
      </c>
      <c r="C222" s="47" t="s">
        <v>341</v>
      </c>
      <c r="D222" s="46">
        <v>15683437.810000001</v>
      </c>
      <c r="E222" s="46">
        <v>8071672.9699999997</v>
      </c>
      <c r="J222" s="46">
        <v>650342.59</v>
      </c>
      <c r="K222" s="46">
        <v>136218.34</v>
      </c>
      <c r="M222" s="46">
        <v>1379803.61</v>
      </c>
      <c r="S222" s="46">
        <v>283579.19</v>
      </c>
      <c r="T222" s="46">
        <v>101413.42</v>
      </c>
      <c r="Z222" s="46">
        <v>337466.38</v>
      </c>
      <c r="AA222" s="46">
        <v>64283.030000000013</v>
      </c>
      <c r="AD222" s="46">
        <v>496913.42</v>
      </c>
      <c r="AG222" s="46">
        <v>35831.770000000004</v>
      </c>
      <c r="AL222" s="46">
        <v>24199.370000000003</v>
      </c>
      <c r="AO222" s="46">
        <v>101096.44</v>
      </c>
      <c r="AR222" s="46">
        <v>23806.449999999997</v>
      </c>
      <c r="AY222" s="46">
        <v>1709.51</v>
      </c>
      <c r="AZ222" s="46">
        <v>2641514.34</v>
      </c>
      <c r="BA222" s="46">
        <v>558005.43999999994</v>
      </c>
      <c r="BB222" s="46">
        <v>775581.54</v>
      </c>
    </row>
    <row r="223" spans="2:54" x14ac:dyDescent="0.25">
      <c r="B223" s="47" t="s">
        <v>340</v>
      </c>
      <c r="C223" s="47" t="s">
        <v>339</v>
      </c>
      <c r="D223" s="46">
        <v>379239523.27999985</v>
      </c>
      <c r="E223" s="46">
        <v>197785859.98999998</v>
      </c>
      <c r="F223" s="46">
        <v>4701667.1199999992</v>
      </c>
      <c r="G223" s="46">
        <v>1418404.5699999998</v>
      </c>
      <c r="I223" s="46">
        <v>59890.479999999996</v>
      </c>
      <c r="J223" s="46">
        <v>6478489.0000000019</v>
      </c>
      <c r="K223" s="46">
        <v>1173752.2999999998</v>
      </c>
      <c r="L223" s="46">
        <v>238134.19</v>
      </c>
      <c r="M223" s="46">
        <v>50008674.939999998</v>
      </c>
      <c r="O223" s="46">
        <v>462678.62999999995</v>
      </c>
      <c r="P223" s="46">
        <v>4546859.7700000005</v>
      </c>
      <c r="S223" s="46">
        <v>13156536.620000001</v>
      </c>
      <c r="T223" s="46">
        <v>4143641.8199999984</v>
      </c>
      <c r="U223" s="46">
        <v>120128.23999999999</v>
      </c>
      <c r="Z223" s="46">
        <v>3217387.8</v>
      </c>
      <c r="AA223" s="46">
        <v>734753.39999999991</v>
      </c>
      <c r="AD223" s="46">
        <v>7951674.9700000007</v>
      </c>
      <c r="AE223" s="46">
        <v>4696.96</v>
      </c>
      <c r="AG223" s="46">
        <v>2778815.17</v>
      </c>
      <c r="AK223" s="46">
        <v>246694.63</v>
      </c>
      <c r="AL223" s="46">
        <v>5824601.8999999985</v>
      </c>
      <c r="AO223" s="46">
        <v>76934.98000000001</v>
      </c>
      <c r="AQ223" s="46">
        <v>358670.99</v>
      </c>
      <c r="AR223" s="46">
        <v>609921.34</v>
      </c>
      <c r="AU223" s="46">
        <v>2040745.6</v>
      </c>
      <c r="AX223" s="46">
        <v>3434277.14</v>
      </c>
      <c r="AY223" s="46">
        <v>509225.42999999993</v>
      </c>
      <c r="AZ223" s="46">
        <v>42196522.510000005</v>
      </c>
      <c r="BA223" s="46">
        <v>9919168.2700000014</v>
      </c>
      <c r="BB223" s="46">
        <v>15040714.52</v>
      </c>
    </row>
    <row r="224" spans="2:54" x14ac:dyDescent="0.25">
      <c r="B224" s="47" t="s">
        <v>338</v>
      </c>
      <c r="C224" s="47" t="s">
        <v>337</v>
      </c>
      <c r="D224" s="46">
        <v>162789103.88000003</v>
      </c>
      <c r="E224" s="46">
        <v>88302314.729999959</v>
      </c>
      <c r="F224" s="46">
        <v>689341.18</v>
      </c>
      <c r="G224" s="46">
        <v>115356.09</v>
      </c>
      <c r="H224" s="46">
        <v>89377.89</v>
      </c>
      <c r="I224" s="46">
        <v>518673.02</v>
      </c>
      <c r="J224" s="46">
        <v>2629698.91</v>
      </c>
      <c r="K224" s="46">
        <v>184896.03999999998</v>
      </c>
      <c r="L224" s="46">
        <v>341070.13</v>
      </c>
      <c r="M224" s="46">
        <v>23023227.519999996</v>
      </c>
      <c r="O224" s="46">
        <v>7526.85</v>
      </c>
      <c r="P224" s="46">
        <v>1801518.27</v>
      </c>
      <c r="S224" s="46">
        <v>4643983.1400000006</v>
      </c>
      <c r="T224" s="46">
        <v>1363286.69</v>
      </c>
      <c r="U224" s="46">
        <v>36938</v>
      </c>
      <c r="Z224" s="46">
        <v>738412.54999999993</v>
      </c>
      <c r="AA224" s="46">
        <v>369126.37</v>
      </c>
      <c r="AD224" s="46">
        <v>1518828.3800000001</v>
      </c>
      <c r="AE224" s="46">
        <v>883.2</v>
      </c>
      <c r="AG224" s="46">
        <v>356668.28</v>
      </c>
      <c r="AK224" s="46">
        <v>86380.26</v>
      </c>
      <c r="AL224" s="46">
        <v>1126945.98</v>
      </c>
      <c r="AP224" s="46">
        <v>6971.93</v>
      </c>
      <c r="AR224" s="46">
        <v>304813.08999999997</v>
      </c>
      <c r="AU224" s="46">
        <v>433850.30000000005</v>
      </c>
      <c r="AW224" s="46">
        <v>403450.43</v>
      </c>
      <c r="AX224" s="46">
        <v>958589.19</v>
      </c>
      <c r="AY224" s="46">
        <v>447434.98000000004</v>
      </c>
      <c r="AZ224" s="46">
        <v>19503094.699999992</v>
      </c>
      <c r="BA224" s="46">
        <v>4853954.82</v>
      </c>
      <c r="BB224" s="46">
        <v>7932490.96</v>
      </c>
    </row>
    <row r="225" spans="2:54" x14ac:dyDescent="0.25">
      <c r="B225" s="47" t="s">
        <v>336</v>
      </c>
      <c r="C225" s="47" t="s">
        <v>335</v>
      </c>
      <c r="D225" s="46">
        <v>307973754.42000014</v>
      </c>
      <c r="E225" s="46">
        <v>154785966.69000006</v>
      </c>
      <c r="G225" s="46">
        <v>650199.02</v>
      </c>
      <c r="H225" s="46">
        <v>4363592.8499999996</v>
      </c>
      <c r="I225" s="46">
        <v>2884064.08</v>
      </c>
      <c r="J225" s="46">
        <v>6911418.0999999996</v>
      </c>
      <c r="K225" s="46">
        <v>2970</v>
      </c>
      <c r="L225" s="46">
        <v>699592.53</v>
      </c>
      <c r="M225" s="46">
        <v>43694915.319999993</v>
      </c>
      <c r="O225" s="46">
        <v>39278.720000000001</v>
      </c>
      <c r="P225" s="46">
        <v>3530388.31</v>
      </c>
      <c r="S225" s="46">
        <v>5663908.3599999985</v>
      </c>
      <c r="T225" s="46">
        <v>1806573.7999999998</v>
      </c>
      <c r="U225" s="46">
        <v>103641.99999999999</v>
      </c>
      <c r="W225" s="46">
        <v>6898865.4399999985</v>
      </c>
      <c r="X225" s="46">
        <v>62517.62</v>
      </c>
      <c r="Z225" s="46">
        <v>3545321.67</v>
      </c>
      <c r="AA225" s="46">
        <v>755708.49</v>
      </c>
      <c r="AD225" s="46">
        <v>8357854.8899999987</v>
      </c>
      <c r="AE225" s="46">
        <v>2245.36</v>
      </c>
      <c r="AG225" s="46">
        <v>1956402.6800000002</v>
      </c>
      <c r="AK225" s="46">
        <v>606773.60000000009</v>
      </c>
      <c r="AL225" s="46">
        <v>5920711.4500000002</v>
      </c>
      <c r="AQ225" s="46">
        <v>60643.759999999995</v>
      </c>
      <c r="AR225" s="46">
        <v>481579.21</v>
      </c>
      <c r="AU225" s="46">
        <v>2756872.2</v>
      </c>
      <c r="AY225" s="46">
        <v>26082.11</v>
      </c>
      <c r="AZ225" s="46">
        <v>32764092.43</v>
      </c>
      <c r="BA225" s="46">
        <v>8066977.6200000001</v>
      </c>
      <c r="BB225" s="46">
        <v>10574596.109999999</v>
      </c>
    </row>
    <row r="226" spans="2:54" x14ac:dyDescent="0.25">
      <c r="B226" s="47" t="s">
        <v>334</v>
      </c>
      <c r="C226" s="47" t="s">
        <v>333</v>
      </c>
      <c r="D226" s="46">
        <v>390418752.27000022</v>
      </c>
      <c r="E226" s="46">
        <v>190025591.54000002</v>
      </c>
      <c r="F226" s="46">
        <v>7419651.3499999996</v>
      </c>
      <c r="G226" s="46">
        <v>1176271.2200000002</v>
      </c>
      <c r="H226" s="46">
        <v>624793.22</v>
      </c>
      <c r="I226" s="46">
        <v>93365.42</v>
      </c>
      <c r="J226" s="46">
        <v>7708121.6800000006</v>
      </c>
      <c r="K226" s="46">
        <v>1211357.6999999997</v>
      </c>
      <c r="L226" s="46">
        <v>1062595.67</v>
      </c>
      <c r="M226" s="46">
        <v>55917490.659999996</v>
      </c>
      <c r="P226" s="46">
        <v>4340854.1399999997</v>
      </c>
      <c r="S226" s="46">
        <v>9723277.9199999999</v>
      </c>
      <c r="T226" s="46">
        <v>1163324.3999999999</v>
      </c>
      <c r="U226" s="46">
        <v>129189</v>
      </c>
      <c r="Z226" s="46">
        <v>4329003.1500000004</v>
      </c>
      <c r="AA226" s="46">
        <v>800492.8600000001</v>
      </c>
      <c r="AD226" s="46">
        <v>5511585.6300000008</v>
      </c>
      <c r="AE226" s="46">
        <v>3505.52</v>
      </c>
      <c r="AG226" s="46">
        <v>1930984.2899999998</v>
      </c>
      <c r="AJ226" s="46">
        <v>46426.45</v>
      </c>
      <c r="AK226" s="46">
        <v>567075.90000000014</v>
      </c>
      <c r="AL226" s="46">
        <v>6397686.4999999991</v>
      </c>
      <c r="AN226" s="46">
        <v>19386</v>
      </c>
      <c r="AQ226" s="46">
        <v>92279.33</v>
      </c>
      <c r="AR226" s="46">
        <v>734390.95</v>
      </c>
      <c r="AU226" s="46">
        <v>14900418.109999996</v>
      </c>
      <c r="AX226" s="46">
        <v>4865697.0200000005</v>
      </c>
      <c r="AY226" s="46">
        <v>595841.99</v>
      </c>
      <c r="AZ226" s="46">
        <v>44898822.359999992</v>
      </c>
      <c r="BA226" s="46">
        <v>7918835.2899999991</v>
      </c>
      <c r="BB226" s="46">
        <v>16210437.000000004</v>
      </c>
    </row>
    <row r="227" spans="2:54" x14ac:dyDescent="0.25">
      <c r="B227" s="47" t="s">
        <v>332</v>
      </c>
      <c r="C227" s="47" t="s">
        <v>331</v>
      </c>
      <c r="D227" s="46">
        <v>94650685.819999948</v>
      </c>
      <c r="E227" s="46">
        <v>51592744.870000005</v>
      </c>
      <c r="F227" s="46">
        <v>1582188.29</v>
      </c>
      <c r="G227" s="46">
        <v>153406.73000000001</v>
      </c>
      <c r="H227" s="46">
        <v>127489.07</v>
      </c>
      <c r="I227" s="46">
        <v>469.5</v>
      </c>
      <c r="J227" s="46">
        <v>3261.7200000000003</v>
      </c>
      <c r="L227" s="46">
        <v>414976.07999999996</v>
      </c>
      <c r="M227" s="46">
        <v>13739772.860000001</v>
      </c>
      <c r="O227" s="46">
        <v>201325.37</v>
      </c>
      <c r="P227" s="46">
        <v>1209393.94</v>
      </c>
      <c r="S227" s="46">
        <v>3357871.3599999994</v>
      </c>
      <c r="T227" s="46">
        <v>346024.23</v>
      </c>
      <c r="U227" s="46">
        <v>26878.51</v>
      </c>
      <c r="Z227" s="46">
        <v>823629.35000000009</v>
      </c>
      <c r="AA227" s="46">
        <v>128183.53</v>
      </c>
      <c r="AD227" s="46">
        <v>1328210.27</v>
      </c>
      <c r="AE227" s="46">
        <v>527</v>
      </c>
      <c r="AG227" s="46">
        <v>228546.34</v>
      </c>
      <c r="AK227" s="46">
        <v>81242.23</v>
      </c>
      <c r="AL227" s="46">
        <v>602995.44999999995</v>
      </c>
      <c r="AN227" s="46">
        <v>12069.31</v>
      </c>
      <c r="AO227" s="46">
        <v>205893.74</v>
      </c>
      <c r="AP227" s="46">
        <v>91963.950000000012</v>
      </c>
      <c r="AQ227" s="46">
        <v>47174.77</v>
      </c>
      <c r="AR227" s="46">
        <v>170276.04000000004</v>
      </c>
      <c r="AT227" s="46">
        <v>82727.180000000008</v>
      </c>
      <c r="AU227" s="46">
        <v>166215.64999999997</v>
      </c>
      <c r="AX227" s="46">
        <v>599186.96000000008</v>
      </c>
      <c r="AY227" s="46">
        <v>274807.34000000003</v>
      </c>
      <c r="AZ227" s="46">
        <v>10234958.949999999</v>
      </c>
      <c r="BA227" s="46">
        <v>2634366.4900000007</v>
      </c>
      <c r="BB227" s="46">
        <v>4181908.74</v>
      </c>
    </row>
    <row r="228" spans="2:54" x14ac:dyDescent="0.25">
      <c r="B228" s="47" t="s">
        <v>330</v>
      </c>
      <c r="C228" s="47" t="s">
        <v>329</v>
      </c>
      <c r="D228" s="46">
        <v>192776276.27999997</v>
      </c>
      <c r="E228" s="46">
        <v>89369584.650000036</v>
      </c>
      <c r="F228" s="46">
        <v>1894111.5699999998</v>
      </c>
      <c r="G228" s="46">
        <v>980403.52</v>
      </c>
      <c r="I228" s="46">
        <v>43520.19</v>
      </c>
      <c r="J228" s="46">
        <v>2966143.3</v>
      </c>
      <c r="L228" s="46">
        <v>2390582.81</v>
      </c>
      <c r="M228" s="46">
        <v>27756832.859999996</v>
      </c>
      <c r="O228" s="46">
        <v>250939.05999999997</v>
      </c>
      <c r="P228" s="46">
        <v>2736257.4600000004</v>
      </c>
      <c r="R228" s="46">
        <v>190508</v>
      </c>
      <c r="S228" s="46">
        <v>5686005.9200000018</v>
      </c>
      <c r="T228" s="46">
        <v>1898947.92</v>
      </c>
      <c r="U228" s="46">
        <v>75607.989999999991</v>
      </c>
      <c r="Z228" s="46">
        <v>2290981.0699999998</v>
      </c>
      <c r="AA228" s="46">
        <v>317022.36</v>
      </c>
      <c r="AB228" s="46">
        <v>234553.1</v>
      </c>
      <c r="AD228" s="46">
        <v>5892676.8100000024</v>
      </c>
      <c r="AE228" s="46">
        <v>2611.96</v>
      </c>
      <c r="AG228" s="46">
        <v>1988893.2600000002</v>
      </c>
      <c r="AK228" s="46">
        <v>216925.38</v>
      </c>
      <c r="AL228" s="46">
        <v>1796553.7899999998</v>
      </c>
      <c r="AN228" s="46">
        <v>314191.14</v>
      </c>
      <c r="AR228" s="46">
        <v>295418.88000000006</v>
      </c>
      <c r="AU228" s="46">
        <v>4424096.1000000006</v>
      </c>
      <c r="AX228" s="46">
        <v>2113222.0699999998</v>
      </c>
      <c r="AY228" s="46">
        <v>610882.19000000006</v>
      </c>
      <c r="AZ228" s="46">
        <v>22039343.809999991</v>
      </c>
      <c r="BA228" s="46">
        <v>5857180.290000001</v>
      </c>
      <c r="BB228" s="46">
        <v>8142278.8199999994</v>
      </c>
    </row>
    <row r="229" spans="2:54" x14ac:dyDescent="0.25">
      <c r="B229" s="47" t="s">
        <v>328</v>
      </c>
      <c r="C229" s="47" t="s">
        <v>327</v>
      </c>
      <c r="D229" s="46">
        <v>1173066.5700000003</v>
      </c>
      <c r="E229" s="46">
        <v>498139.91</v>
      </c>
      <c r="J229" s="46">
        <v>13740.330000000002</v>
      </c>
      <c r="L229" s="46">
        <v>53027.4</v>
      </c>
      <c r="M229" s="46">
        <v>53944.109999999993</v>
      </c>
      <c r="P229" s="46">
        <v>6789</v>
      </c>
      <c r="Z229" s="46">
        <v>21349</v>
      </c>
      <c r="AA229" s="46">
        <v>10135</v>
      </c>
      <c r="AD229" s="46">
        <v>9034.130000000001</v>
      </c>
      <c r="AU229" s="46">
        <v>23105</v>
      </c>
      <c r="AZ229" s="46">
        <v>342818.45999999996</v>
      </c>
      <c r="BA229" s="46">
        <v>14489.41</v>
      </c>
      <c r="BB229" s="46">
        <v>126494.82</v>
      </c>
    </row>
    <row r="230" spans="2:54" x14ac:dyDescent="0.25">
      <c r="B230" s="47" t="s">
        <v>326</v>
      </c>
      <c r="C230" s="47" t="s">
        <v>325</v>
      </c>
      <c r="D230" s="46">
        <v>99448970.519999951</v>
      </c>
      <c r="E230" s="46">
        <v>42749771.79999999</v>
      </c>
      <c r="F230" s="46">
        <v>6714572.2399999993</v>
      </c>
      <c r="H230" s="46">
        <v>3685106.0900000008</v>
      </c>
      <c r="I230" s="46">
        <v>21000</v>
      </c>
      <c r="J230" s="46">
        <v>881333.08999999985</v>
      </c>
      <c r="K230" s="46">
        <v>369621.60000000003</v>
      </c>
      <c r="L230" s="46">
        <v>6500</v>
      </c>
      <c r="M230" s="46">
        <v>13573056.880000001</v>
      </c>
      <c r="O230" s="46">
        <v>100512.98</v>
      </c>
      <c r="P230" s="46">
        <v>1236164.7100000002</v>
      </c>
      <c r="S230" s="46">
        <v>3315222.2499999995</v>
      </c>
      <c r="T230" s="46">
        <v>620254.55999999994</v>
      </c>
      <c r="U230" s="46">
        <v>16038.18</v>
      </c>
      <c r="Z230" s="46">
        <v>605703.19999999995</v>
      </c>
      <c r="AA230" s="46">
        <v>118312.66</v>
      </c>
      <c r="AD230" s="46">
        <v>1620778.5100000002</v>
      </c>
      <c r="AE230" s="46">
        <v>618.64</v>
      </c>
      <c r="AG230" s="46">
        <v>649464.55000000005</v>
      </c>
      <c r="AK230" s="46">
        <v>94934.97</v>
      </c>
      <c r="AL230" s="46">
        <v>1205738.3500000001</v>
      </c>
      <c r="AN230" s="46">
        <v>21061.279999999999</v>
      </c>
      <c r="AQ230" s="46">
        <v>26548.71</v>
      </c>
      <c r="AR230" s="46">
        <v>160825</v>
      </c>
      <c r="AS230" s="46">
        <v>136662</v>
      </c>
      <c r="AU230" s="46">
        <v>179385.57</v>
      </c>
      <c r="AY230" s="46">
        <v>572693.02</v>
      </c>
      <c r="AZ230" s="46">
        <v>14309519.790000001</v>
      </c>
      <c r="BA230" s="46">
        <v>1783348.9499999997</v>
      </c>
      <c r="BB230" s="46">
        <v>4674220.9400000004</v>
      </c>
    </row>
    <row r="231" spans="2:54" x14ac:dyDescent="0.25">
      <c r="B231" s="47" t="s">
        <v>324</v>
      </c>
      <c r="C231" s="47" t="s">
        <v>323</v>
      </c>
      <c r="D231" s="46">
        <v>166456276.96000016</v>
      </c>
      <c r="E231" s="46">
        <v>90559787.360000044</v>
      </c>
      <c r="F231" s="46">
        <v>2529122.27</v>
      </c>
      <c r="G231" s="46">
        <v>50296.77</v>
      </c>
      <c r="H231" s="46">
        <v>1064713.17</v>
      </c>
      <c r="I231" s="46">
        <v>5502.23</v>
      </c>
      <c r="J231" s="46">
        <v>103996.94</v>
      </c>
      <c r="L231" s="46">
        <v>436515.28999999992</v>
      </c>
      <c r="M231" s="46">
        <v>22812720.559999999</v>
      </c>
      <c r="O231" s="46">
        <v>404076.58</v>
      </c>
      <c r="P231" s="46">
        <v>1857263</v>
      </c>
      <c r="S231" s="46">
        <v>4322494.9300000016</v>
      </c>
      <c r="T231" s="46">
        <v>1257009.1600000001</v>
      </c>
      <c r="U231" s="46">
        <v>39814.979999999996</v>
      </c>
      <c r="Z231" s="46">
        <v>373729.29</v>
      </c>
      <c r="AA231" s="46">
        <v>120505.61</v>
      </c>
      <c r="AB231" s="46">
        <v>79067.170000000013</v>
      </c>
      <c r="AD231" s="46">
        <v>1249960.6599999999</v>
      </c>
      <c r="AE231" s="46">
        <v>641.52</v>
      </c>
      <c r="AG231" s="46">
        <v>610491.60000000009</v>
      </c>
      <c r="AK231" s="46">
        <v>72371</v>
      </c>
      <c r="AL231" s="46">
        <v>1049847.9200000002</v>
      </c>
      <c r="AQ231" s="46">
        <v>123393.03000000001</v>
      </c>
      <c r="AR231" s="46">
        <v>296541.05</v>
      </c>
      <c r="AU231" s="46">
        <v>756921.62</v>
      </c>
      <c r="AW231" s="46">
        <v>4970.5199999999995</v>
      </c>
      <c r="AX231" s="46">
        <v>592127.21</v>
      </c>
      <c r="AY231" s="46">
        <v>3192125.54</v>
      </c>
      <c r="AZ231" s="46">
        <v>23826639.079999998</v>
      </c>
      <c r="BA231" s="46">
        <v>2498881.5</v>
      </c>
      <c r="BB231" s="46">
        <v>6164749.4000000013</v>
      </c>
    </row>
    <row r="232" spans="2:54" x14ac:dyDescent="0.25">
      <c r="B232" s="47" t="s">
        <v>322</v>
      </c>
      <c r="C232" s="47" t="s">
        <v>321</v>
      </c>
      <c r="D232" s="46">
        <v>45011554.309999973</v>
      </c>
      <c r="E232" s="46">
        <v>23194502.760000002</v>
      </c>
      <c r="F232" s="46">
        <v>415759.09</v>
      </c>
      <c r="G232" s="46">
        <v>15484.38</v>
      </c>
      <c r="I232" s="46">
        <v>365697.32</v>
      </c>
      <c r="J232" s="46">
        <v>1049670.1700000002</v>
      </c>
      <c r="K232" s="46">
        <v>142278.34</v>
      </c>
      <c r="L232" s="46">
        <v>220528.33000000002</v>
      </c>
      <c r="M232" s="46">
        <v>5513348.1200000001</v>
      </c>
      <c r="O232" s="46">
        <v>84358</v>
      </c>
      <c r="P232" s="46">
        <v>556478.08999999985</v>
      </c>
      <c r="S232" s="46">
        <v>1093026.0100000002</v>
      </c>
      <c r="T232" s="46">
        <v>198399.61</v>
      </c>
      <c r="U232" s="46">
        <v>11715.75</v>
      </c>
      <c r="Z232" s="46">
        <v>384902.23</v>
      </c>
      <c r="AA232" s="46">
        <v>79947.569999999992</v>
      </c>
      <c r="AD232" s="46">
        <v>814264.61</v>
      </c>
      <c r="AE232" s="46">
        <v>297.83999999999997</v>
      </c>
      <c r="AG232" s="46">
        <v>117537.23999999999</v>
      </c>
      <c r="AK232" s="46">
        <v>16559.559999999998</v>
      </c>
      <c r="AL232" s="46">
        <v>274943.82000000007</v>
      </c>
      <c r="AO232" s="46">
        <v>168106.49</v>
      </c>
      <c r="AR232" s="46">
        <v>73449.06</v>
      </c>
      <c r="AU232" s="46">
        <v>34165.25</v>
      </c>
      <c r="AX232" s="46">
        <v>261452.09999999998</v>
      </c>
      <c r="AZ232" s="46">
        <v>6507023.2000000002</v>
      </c>
      <c r="BA232" s="46">
        <v>1123445.94</v>
      </c>
      <c r="BB232" s="46">
        <v>2294213.4300000002</v>
      </c>
    </row>
    <row r="233" spans="2:54" x14ac:dyDescent="0.25">
      <c r="B233" s="47" t="s">
        <v>320</v>
      </c>
      <c r="C233" s="47" t="s">
        <v>319</v>
      </c>
      <c r="D233" s="46">
        <v>37115759.540000014</v>
      </c>
      <c r="E233" s="46">
        <v>18136183.98</v>
      </c>
      <c r="F233" s="46">
        <v>132644.70000000001</v>
      </c>
      <c r="G233" s="46">
        <v>110338.08</v>
      </c>
      <c r="H233" s="46">
        <v>6709.34</v>
      </c>
      <c r="I233" s="46">
        <v>22169.72</v>
      </c>
      <c r="J233" s="46">
        <v>555534.21</v>
      </c>
      <c r="K233" s="46">
        <v>21950.58</v>
      </c>
      <c r="L233" s="46">
        <v>172883.05</v>
      </c>
      <c r="M233" s="46">
        <v>5045536.55</v>
      </c>
      <c r="O233" s="46">
        <v>94166.91</v>
      </c>
      <c r="P233" s="46">
        <v>545184.48</v>
      </c>
      <c r="S233" s="46">
        <v>1320549.2299999997</v>
      </c>
      <c r="T233" s="46">
        <v>69225.909999999989</v>
      </c>
      <c r="U233" s="46">
        <v>12959.34</v>
      </c>
      <c r="Z233" s="46">
        <v>363725.65</v>
      </c>
      <c r="AA233" s="46">
        <v>64275.67</v>
      </c>
      <c r="AD233" s="46">
        <v>1413911.97</v>
      </c>
      <c r="AE233" s="46">
        <v>160.4</v>
      </c>
      <c r="AG233" s="46">
        <v>241730.75000000003</v>
      </c>
      <c r="AK233" s="46">
        <v>21408.62</v>
      </c>
      <c r="AL233" s="46">
        <v>483365.02999999997</v>
      </c>
      <c r="AR233" s="46">
        <v>70359.98</v>
      </c>
      <c r="AU233" s="46">
        <v>3180.3900000000003</v>
      </c>
      <c r="AZ233" s="46">
        <v>5349738.1100000003</v>
      </c>
      <c r="BA233" s="46">
        <v>1067900.72</v>
      </c>
      <c r="BB233" s="46">
        <v>1789966.1700000002</v>
      </c>
    </row>
    <row r="234" spans="2:54" x14ac:dyDescent="0.25">
      <c r="B234" s="47" t="s">
        <v>318</v>
      </c>
      <c r="C234" s="47" t="s">
        <v>317</v>
      </c>
      <c r="D234" s="46">
        <v>8888413.7200000063</v>
      </c>
      <c r="E234" s="46">
        <v>3539604.14</v>
      </c>
      <c r="G234" s="46">
        <v>20155.509999999998</v>
      </c>
      <c r="I234" s="46">
        <v>130856.43</v>
      </c>
      <c r="J234" s="46">
        <v>769126.54</v>
      </c>
      <c r="K234" s="46">
        <v>206357.86000000002</v>
      </c>
      <c r="L234" s="46">
        <v>10322.900000000001</v>
      </c>
      <c r="M234" s="46">
        <v>651095.71</v>
      </c>
      <c r="O234" s="46">
        <v>1948.43</v>
      </c>
      <c r="P234" s="46">
        <v>101906.35999999999</v>
      </c>
      <c r="S234" s="46">
        <v>219565.52999999997</v>
      </c>
      <c r="U234" s="46">
        <v>8003.73</v>
      </c>
      <c r="Z234" s="46">
        <v>159892.16</v>
      </c>
      <c r="AA234" s="46">
        <v>59131.25</v>
      </c>
      <c r="AD234" s="46">
        <v>214480.83000000002</v>
      </c>
      <c r="AE234" s="46">
        <v>160.4</v>
      </c>
      <c r="AG234" s="46">
        <v>49998.720000000001</v>
      </c>
      <c r="AP234" s="46">
        <v>13970.25</v>
      </c>
      <c r="AR234" s="46">
        <v>11372.25</v>
      </c>
      <c r="AU234" s="46">
        <v>372143.42999999993</v>
      </c>
      <c r="AY234" s="46">
        <v>801.54</v>
      </c>
      <c r="AZ234" s="46">
        <v>1535513.96</v>
      </c>
      <c r="BA234" s="46">
        <v>454169.74000000005</v>
      </c>
      <c r="BB234" s="46">
        <v>357836.05</v>
      </c>
    </row>
    <row r="235" spans="2:54" x14ac:dyDescent="0.25">
      <c r="B235" s="47" t="s">
        <v>316</v>
      </c>
      <c r="C235" s="47" t="s">
        <v>315</v>
      </c>
      <c r="D235" s="46">
        <v>40639600.439999983</v>
      </c>
      <c r="E235" s="46">
        <v>17387637.649999995</v>
      </c>
      <c r="F235" s="46">
        <v>1865440.1400000001</v>
      </c>
      <c r="G235" s="46">
        <v>361206.63999999996</v>
      </c>
      <c r="I235" s="46">
        <v>351371.2</v>
      </c>
      <c r="J235" s="46">
        <v>324617.46999999997</v>
      </c>
      <c r="K235" s="46">
        <v>149672.71</v>
      </c>
      <c r="L235" s="46">
        <v>283552.93000000005</v>
      </c>
      <c r="M235" s="46">
        <v>6625874.25</v>
      </c>
      <c r="P235" s="46">
        <v>594588.03</v>
      </c>
      <c r="S235" s="46">
        <v>1175046.5</v>
      </c>
      <c r="T235" s="46">
        <v>636000.03</v>
      </c>
      <c r="U235" s="46">
        <v>35661.279999999999</v>
      </c>
      <c r="Z235" s="46">
        <v>432555.37</v>
      </c>
      <c r="AA235" s="46">
        <v>70660.12000000001</v>
      </c>
      <c r="AD235" s="46">
        <v>752677.63</v>
      </c>
      <c r="AE235" s="46">
        <v>665.87</v>
      </c>
      <c r="AG235" s="46">
        <v>376332.47999999992</v>
      </c>
      <c r="AL235" s="46">
        <v>114596.08</v>
      </c>
      <c r="AQ235" s="46">
        <v>1550</v>
      </c>
      <c r="AR235" s="46">
        <v>63464.33</v>
      </c>
      <c r="AU235" s="46">
        <v>845435.47</v>
      </c>
      <c r="AZ235" s="46">
        <v>5535465.5500000017</v>
      </c>
      <c r="BA235" s="46">
        <v>1118235.23</v>
      </c>
      <c r="BB235" s="46">
        <v>1537293.4800000002</v>
      </c>
    </row>
    <row r="236" spans="2:54" x14ac:dyDescent="0.25">
      <c r="B236" s="47" t="s">
        <v>314</v>
      </c>
      <c r="C236" s="47" t="s">
        <v>313</v>
      </c>
      <c r="D236" s="46">
        <v>84619716.919999942</v>
      </c>
      <c r="E236" s="46">
        <v>42299283.139999993</v>
      </c>
      <c r="F236" s="46">
        <v>1308746.8499999999</v>
      </c>
      <c r="G236" s="46">
        <v>212957.16</v>
      </c>
      <c r="I236" s="46">
        <v>409430.11000000004</v>
      </c>
      <c r="J236" s="46">
        <v>572811.26</v>
      </c>
      <c r="K236" s="46">
        <v>86765.78</v>
      </c>
      <c r="L236" s="46">
        <v>358386.59</v>
      </c>
      <c r="M236" s="46">
        <v>14065349.389999999</v>
      </c>
      <c r="O236" s="46">
        <v>3734.62</v>
      </c>
      <c r="P236" s="46">
        <v>973104.29</v>
      </c>
      <c r="S236" s="46">
        <v>3716133.41</v>
      </c>
      <c r="T236" s="46">
        <v>782341.67999999993</v>
      </c>
      <c r="U236" s="46">
        <v>27852</v>
      </c>
      <c r="Z236" s="46">
        <v>614269.02</v>
      </c>
      <c r="AA236" s="46">
        <v>146375.22</v>
      </c>
      <c r="AD236" s="46">
        <v>912736.78</v>
      </c>
      <c r="AE236" s="46">
        <v>893.56</v>
      </c>
      <c r="AG236" s="46">
        <v>184300.22</v>
      </c>
      <c r="AK236" s="46">
        <v>24400.39</v>
      </c>
      <c r="AL236" s="46">
        <v>239639.03</v>
      </c>
      <c r="AP236" s="46">
        <v>66254.760000000009</v>
      </c>
      <c r="AR236" s="46">
        <v>216808.94</v>
      </c>
      <c r="AU236" s="46">
        <v>273316.64</v>
      </c>
      <c r="AY236" s="46">
        <v>79138.19</v>
      </c>
      <c r="AZ236" s="46">
        <v>10557236.790000001</v>
      </c>
      <c r="BA236" s="46">
        <v>2259986.09</v>
      </c>
      <c r="BB236" s="46">
        <v>4227465.01</v>
      </c>
    </row>
    <row r="237" spans="2:54" x14ac:dyDescent="0.25">
      <c r="B237" s="47" t="s">
        <v>312</v>
      </c>
      <c r="C237" s="47" t="s">
        <v>311</v>
      </c>
      <c r="D237" s="46">
        <v>553772332.76000011</v>
      </c>
      <c r="E237" s="46">
        <v>255143791.63000003</v>
      </c>
      <c r="F237" s="46">
        <v>10766052.579999998</v>
      </c>
      <c r="G237" s="46">
        <v>858484.7</v>
      </c>
      <c r="H237" s="46">
        <v>493550.05999999994</v>
      </c>
      <c r="I237" s="46">
        <v>15380798.85</v>
      </c>
      <c r="J237" s="46">
        <v>23815294.650000002</v>
      </c>
      <c r="K237" s="46">
        <v>192263.96</v>
      </c>
      <c r="L237" s="46">
        <v>6910.59</v>
      </c>
      <c r="M237" s="46">
        <v>58081838.150000028</v>
      </c>
      <c r="P237" s="46">
        <v>6651881.620000001</v>
      </c>
      <c r="S237" s="46">
        <v>11503576.270000003</v>
      </c>
      <c r="T237" s="46">
        <v>2619983.2799999998</v>
      </c>
      <c r="U237" s="46">
        <v>291655.02</v>
      </c>
      <c r="V237" s="46">
        <v>2705</v>
      </c>
      <c r="W237" s="46">
        <v>4840540.629999999</v>
      </c>
      <c r="X237" s="46">
        <v>76416.000000000015</v>
      </c>
      <c r="Z237" s="46">
        <v>14438607.060000001</v>
      </c>
      <c r="AA237" s="46">
        <v>1931159.16</v>
      </c>
      <c r="AD237" s="46">
        <v>16155626.720000004</v>
      </c>
      <c r="AG237" s="46">
        <v>5368324.07</v>
      </c>
      <c r="AK237" s="46">
        <v>233632.01</v>
      </c>
      <c r="AL237" s="46">
        <v>7355374.1999999993</v>
      </c>
      <c r="AN237" s="46">
        <v>288520.48</v>
      </c>
      <c r="AO237" s="46">
        <v>463922.51999999996</v>
      </c>
      <c r="AQ237" s="46">
        <v>62613.270000000004</v>
      </c>
      <c r="AR237" s="46">
        <v>2002548.08</v>
      </c>
      <c r="AU237" s="46">
        <v>1176174.48</v>
      </c>
      <c r="AX237" s="46">
        <v>8916772.4599999972</v>
      </c>
      <c r="AY237" s="46">
        <v>5611959.6899999995</v>
      </c>
      <c r="AZ237" s="46">
        <v>66167496.419999979</v>
      </c>
      <c r="BA237" s="46">
        <v>20107572.580000002</v>
      </c>
      <c r="BB237" s="46">
        <v>12766286.57</v>
      </c>
    </row>
    <row r="238" spans="2:54" x14ac:dyDescent="0.25">
      <c r="B238" s="47" t="s">
        <v>310</v>
      </c>
      <c r="C238" s="47" t="s">
        <v>309</v>
      </c>
      <c r="D238" s="46">
        <v>1175865.2800000005</v>
      </c>
      <c r="E238" s="46">
        <v>693347.87000000011</v>
      </c>
      <c r="I238" s="46">
        <v>1093.94</v>
      </c>
      <c r="M238" s="46">
        <v>89865.15</v>
      </c>
      <c r="P238" s="46">
        <v>35963.65</v>
      </c>
      <c r="Z238" s="46">
        <v>40555.56</v>
      </c>
      <c r="AD238" s="46">
        <v>5196.13</v>
      </c>
      <c r="AG238" s="46">
        <v>4939.43</v>
      </c>
      <c r="AZ238" s="46">
        <v>265643.30000000005</v>
      </c>
      <c r="BA238" s="46">
        <v>3047.6</v>
      </c>
      <c r="BB238" s="46">
        <v>36212.65</v>
      </c>
    </row>
    <row r="239" spans="2:54" x14ac:dyDescent="0.25">
      <c r="B239" s="47" t="s">
        <v>308</v>
      </c>
      <c r="C239" s="47" t="s">
        <v>307</v>
      </c>
      <c r="D239" s="46">
        <v>957653.45999999973</v>
      </c>
      <c r="E239" s="46">
        <v>359548.57</v>
      </c>
      <c r="I239" s="46">
        <v>50000.27</v>
      </c>
      <c r="J239" s="46">
        <v>87159.12</v>
      </c>
      <c r="M239" s="46">
        <v>58839.740000000005</v>
      </c>
      <c r="P239" s="46">
        <v>6722.58</v>
      </c>
      <c r="Z239" s="46">
        <v>23680.960000000003</v>
      </c>
      <c r="AA239" s="46">
        <v>16294.33</v>
      </c>
      <c r="AD239" s="46">
        <v>7733.2199999999993</v>
      </c>
      <c r="AZ239" s="46">
        <v>233384.43000000005</v>
      </c>
      <c r="BA239" s="46">
        <v>11627.69</v>
      </c>
      <c r="BB239" s="46">
        <v>102662.55</v>
      </c>
    </row>
    <row r="240" spans="2:54" x14ac:dyDescent="0.25">
      <c r="B240" s="47" t="s">
        <v>306</v>
      </c>
      <c r="C240" s="47" t="s">
        <v>305</v>
      </c>
      <c r="D240" s="46">
        <v>23132865.010000005</v>
      </c>
      <c r="E240" s="46">
        <v>11712997.070000002</v>
      </c>
      <c r="F240" s="46">
        <v>292898.86000000004</v>
      </c>
      <c r="G240" s="46">
        <v>12546.51</v>
      </c>
      <c r="H240" s="46">
        <v>39073.619999999995</v>
      </c>
      <c r="I240" s="46">
        <v>90968.95</v>
      </c>
      <c r="J240" s="46">
        <v>223167.60000000003</v>
      </c>
      <c r="K240" s="46">
        <v>143823.34999999998</v>
      </c>
      <c r="L240" s="46">
        <v>88485.119999999995</v>
      </c>
      <c r="M240" s="46">
        <v>2223354.5299999998</v>
      </c>
      <c r="P240" s="46">
        <v>336626.47000000003</v>
      </c>
      <c r="S240" s="46">
        <v>1024069.65</v>
      </c>
      <c r="T240" s="46">
        <v>83882.33</v>
      </c>
      <c r="U240" s="46">
        <v>16259.1</v>
      </c>
      <c r="Z240" s="46">
        <v>497279.33</v>
      </c>
      <c r="AA240" s="46">
        <v>106203.42</v>
      </c>
      <c r="AD240" s="46">
        <v>207840.89</v>
      </c>
      <c r="AG240" s="46">
        <v>269831.03999999998</v>
      </c>
      <c r="AR240" s="46">
        <v>35630.42</v>
      </c>
      <c r="AU240" s="46">
        <v>10093.33</v>
      </c>
      <c r="AY240" s="46">
        <v>1863.51</v>
      </c>
      <c r="AZ240" s="46">
        <v>3806486.4199999995</v>
      </c>
      <c r="BA240" s="46">
        <v>627810.29</v>
      </c>
      <c r="BB240" s="46">
        <v>1281673.2</v>
      </c>
    </row>
    <row r="241" spans="2:54" x14ac:dyDescent="0.25">
      <c r="B241" s="47" t="s">
        <v>304</v>
      </c>
      <c r="C241" s="47" t="s">
        <v>303</v>
      </c>
      <c r="D241" s="46">
        <v>30177556.159999978</v>
      </c>
      <c r="E241" s="46">
        <v>15263998.609999996</v>
      </c>
      <c r="F241" s="46">
        <v>537567.21000000008</v>
      </c>
      <c r="H241" s="46">
        <v>180232.35</v>
      </c>
      <c r="I241" s="46">
        <v>420265.48000000004</v>
      </c>
      <c r="J241" s="46">
        <v>245968.85</v>
      </c>
      <c r="L241" s="46">
        <v>207625.41999999998</v>
      </c>
      <c r="M241" s="46">
        <v>2807876.5300000007</v>
      </c>
      <c r="O241" s="46">
        <v>99352.320000000007</v>
      </c>
      <c r="P241" s="46">
        <v>442764.66</v>
      </c>
      <c r="Q241" s="46">
        <v>209890.26999999996</v>
      </c>
      <c r="R241" s="46">
        <v>113781.49</v>
      </c>
      <c r="S241" s="46">
        <v>1154004.3500000003</v>
      </c>
      <c r="T241" s="46">
        <v>34040.93</v>
      </c>
      <c r="U241" s="46">
        <v>12455.099999999999</v>
      </c>
      <c r="Z241" s="46">
        <v>289245.11999999994</v>
      </c>
      <c r="AA241" s="46">
        <v>80562.73000000001</v>
      </c>
      <c r="AD241" s="46">
        <v>393232.2</v>
      </c>
      <c r="AG241" s="46">
        <v>102118.59000000001</v>
      </c>
      <c r="AL241" s="46">
        <v>31386.37</v>
      </c>
      <c r="AO241" s="46">
        <v>97598.37000000001</v>
      </c>
      <c r="AR241" s="46">
        <v>46982.049999999996</v>
      </c>
      <c r="AY241" s="46">
        <v>240762.33000000002</v>
      </c>
      <c r="AZ241" s="46">
        <v>4764320.45</v>
      </c>
      <c r="BA241" s="46">
        <v>1161319.8600000001</v>
      </c>
      <c r="BB241" s="46">
        <v>1240204.5199999998</v>
      </c>
    </row>
    <row r="242" spans="2:54" x14ac:dyDescent="0.25">
      <c r="B242" s="47" t="s">
        <v>302</v>
      </c>
      <c r="C242" s="47" t="s">
        <v>301</v>
      </c>
      <c r="D242" s="46">
        <v>158556461.91000003</v>
      </c>
      <c r="E242" s="46">
        <v>83668979.859999999</v>
      </c>
      <c r="F242" s="46">
        <v>4328811.0100000016</v>
      </c>
      <c r="G242" s="46">
        <v>156024.39000000001</v>
      </c>
      <c r="H242" s="46">
        <v>714857.37000000011</v>
      </c>
      <c r="I242" s="46">
        <v>318751.18999999989</v>
      </c>
      <c r="J242" s="46">
        <v>238967.9</v>
      </c>
      <c r="L242" s="46">
        <v>450634.85</v>
      </c>
      <c r="M242" s="46">
        <v>19790218.619999997</v>
      </c>
      <c r="O242" s="46">
        <v>207320.07</v>
      </c>
      <c r="P242" s="46">
        <v>1884105.9700000002</v>
      </c>
      <c r="S242" s="46">
        <v>3496138.5100000002</v>
      </c>
      <c r="T242" s="46">
        <v>3064194.8900000006</v>
      </c>
      <c r="U242" s="46">
        <v>59210</v>
      </c>
      <c r="Z242" s="46">
        <v>1590426.53</v>
      </c>
      <c r="AA242" s="46">
        <v>500398.91</v>
      </c>
      <c r="AD242" s="46">
        <v>1863858.21</v>
      </c>
      <c r="AG242" s="46">
        <v>550664.5</v>
      </c>
      <c r="AK242" s="46">
        <v>54967.109999999993</v>
      </c>
      <c r="AL242" s="46">
        <v>791469.91999999993</v>
      </c>
      <c r="AQ242" s="46">
        <v>95882.219999999987</v>
      </c>
      <c r="AR242" s="46">
        <v>325771.15000000002</v>
      </c>
      <c r="AU242" s="46">
        <v>1184.3699999999999</v>
      </c>
      <c r="AW242" s="46">
        <v>3637</v>
      </c>
      <c r="AY242" s="46">
        <v>374370.18000000005</v>
      </c>
      <c r="AZ242" s="46">
        <v>22715364.640000004</v>
      </c>
      <c r="BA242" s="46">
        <v>4424411.68</v>
      </c>
      <c r="BB242" s="46">
        <v>6885840.8600000003</v>
      </c>
    </row>
    <row r="243" spans="2:54" x14ac:dyDescent="0.25">
      <c r="B243" s="47" t="s">
        <v>300</v>
      </c>
      <c r="C243" s="47" t="s">
        <v>299</v>
      </c>
      <c r="D243" s="46">
        <v>236012116.86999989</v>
      </c>
      <c r="E243" s="46">
        <v>126213323.65999998</v>
      </c>
      <c r="F243" s="46">
        <v>2768183.1799999997</v>
      </c>
      <c r="G243" s="46">
        <v>771202.82</v>
      </c>
      <c r="H243" s="46">
        <v>521429.2</v>
      </c>
      <c r="J243" s="46">
        <v>234002.61</v>
      </c>
      <c r="K243" s="46">
        <v>1769608.0099999998</v>
      </c>
      <c r="L243" s="46">
        <v>715916.54</v>
      </c>
      <c r="M243" s="46">
        <v>34349754.609999999</v>
      </c>
      <c r="P243" s="46">
        <v>2850831.2399999998</v>
      </c>
      <c r="S243" s="46">
        <v>6104218.0500000007</v>
      </c>
      <c r="T243" s="46">
        <v>604191.89</v>
      </c>
      <c r="U243" s="46">
        <v>96318.84</v>
      </c>
      <c r="W243" s="46">
        <v>683437.37</v>
      </c>
      <c r="Z243" s="46">
        <v>3028288.97</v>
      </c>
      <c r="AA243" s="46">
        <v>859839.73</v>
      </c>
      <c r="AD243" s="46">
        <v>4435051.5299999993</v>
      </c>
      <c r="AG243" s="46">
        <v>1432197.4400000002</v>
      </c>
      <c r="AK243" s="46">
        <v>129154.00000000001</v>
      </c>
      <c r="AL243" s="46">
        <v>876292.87999999989</v>
      </c>
      <c r="AQ243" s="46">
        <v>1225.4000000000001</v>
      </c>
      <c r="AR243" s="46">
        <v>408019.44</v>
      </c>
      <c r="AW243" s="46">
        <v>49114.86</v>
      </c>
      <c r="AX243" s="46">
        <v>4577007.9399999995</v>
      </c>
      <c r="AY243" s="46">
        <v>265259.82</v>
      </c>
      <c r="AZ243" s="46">
        <v>27098164.650000006</v>
      </c>
      <c r="BA243" s="46">
        <v>8419383.4199999981</v>
      </c>
      <c r="BB243" s="46">
        <v>6750698.7700000005</v>
      </c>
    </row>
    <row r="244" spans="2:54" x14ac:dyDescent="0.25">
      <c r="B244" s="47" t="s">
        <v>298</v>
      </c>
      <c r="C244" s="47" t="s">
        <v>297</v>
      </c>
      <c r="D244" s="46">
        <v>13997554.1</v>
      </c>
      <c r="E244" s="46">
        <v>6743850.9100000001</v>
      </c>
      <c r="F244" s="46">
        <v>41153.870000000003</v>
      </c>
      <c r="H244" s="46">
        <v>80991.700000000012</v>
      </c>
      <c r="I244" s="46">
        <v>324682.34999999998</v>
      </c>
      <c r="K244" s="46">
        <v>104729.7</v>
      </c>
      <c r="M244" s="46">
        <v>1080552.75</v>
      </c>
      <c r="P244" s="46">
        <v>221950.40999999997</v>
      </c>
      <c r="S244" s="46">
        <v>930522.17</v>
      </c>
      <c r="T244" s="46">
        <v>285792.94999999995</v>
      </c>
      <c r="Z244" s="46">
        <v>136040.34</v>
      </c>
      <c r="AA244" s="46">
        <v>10739.34</v>
      </c>
      <c r="AD244" s="46">
        <v>133366.76999999999</v>
      </c>
      <c r="AG244" s="46">
        <v>17584.03</v>
      </c>
      <c r="AR244" s="46">
        <v>6486</v>
      </c>
      <c r="AX244" s="46">
        <v>15834.839999999998</v>
      </c>
      <c r="AZ244" s="46">
        <v>2543392.15</v>
      </c>
      <c r="BA244" s="46">
        <v>412056.1</v>
      </c>
      <c r="BB244" s="46">
        <v>907827.72000000009</v>
      </c>
    </row>
    <row r="245" spans="2:54" x14ac:dyDescent="0.25">
      <c r="B245" s="47" t="s">
        <v>296</v>
      </c>
      <c r="C245" s="47" t="s">
        <v>295</v>
      </c>
      <c r="D245" s="46">
        <v>81571737.799999967</v>
      </c>
      <c r="E245" s="46">
        <v>37757753.829999991</v>
      </c>
      <c r="F245" s="46">
        <v>1059995.6499999999</v>
      </c>
      <c r="G245" s="46">
        <v>96244.33</v>
      </c>
      <c r="I245" s="46">
        <v>43632.39</v>
      </c>
      <c r="J245" s="46">
        <v>2003397.4299999995</v>
      </c>
      <c r="K245" s="46">
        <v>562037.6</v>
      </c>
      <c r="L245" s="46">
        <v>247445.48</v>
      </c>
      <c r="M245" s="46">
        <v>10212852.24</v>
      </c>
      <c r="O245" s="46">
        <v>480993.45</v>
      </c>
      <c r="P245" s="46">
        <v>979005.46</v>
      </c>
      <c r="S245" s="46">
        <v>3133656.89</v>
      </c>
      <c r="T245" s="46">
        <v>763126.53999999992</v>
      </c>
      <c r="U245" s="46">
        <v>39230</v>
      </c>
      <c r="Z245" s="46">
        <v>978839.37999999989</v>
      </c>
      <c r="AA245" s="46">
        <v>221947.33</v>
      </c>
      <c r="AD245" s="46">
        <v>2112270.8299999996</v>
      </c>
      <c r="AG245" s="46">
        <v>556124.15</v>
      </c>
      <c r="AK245" s="46">
        <v>32561.760000000002</v>
      </c>
      <c r="AL245" s="46">
        <v>637263.18999999994</v>
      </c>
      <c r="AR245" s="46">
        <v>158724.54999999999</v>
      </c>
      <c r="AU245" s="46">
        <v>294538.71999999997</v>
      </c>
      <c r="AX245" s="46">
        <v>653118.64999999991</v>
      </c>
      <c r="AY245" s="46">
        <v>45452.67</v>
      </c>
      <c r="AZ245" s="46">
        <v>11340252.079999998</v>
      </c>
      <c r="BA245" s="46">
        <v>3483465.8499999996</v>
      </c>
      <c r="BB245" s="46">
        <v>3677807.35</v>
      </c>
    </row>
    <row r="246" spans="2:54" x14ac:dyDescent="0.25">
      <c r="B246" s="47" t="s">
        <v>294</v>
      </c>
      <c r="C246" s="47" t="s">
        <v>293</v>
      </c>
      <c r="D246" s="46">
        <v>66726956.899999984</v>
      </c>
      <c r="E246" s="46">
        <v>27940056.780000005</v>
      </c>
      <c r="F246" s="46">
        <v>1791713.12</v>
      </c>
      <c r="G246" s="46">
        <v>83423.16</v>
      </c>
      <c r="I246" s="46">
        <v>32520.600000000002</v>
      </c>
      <c r="J246" s="46">
        <v>2395400.0999999996</v>
      </c>
      <c r="K246" s="46">
        <v>392183.53</v>
      </c>
      <c r="L246" s="46">
        <v>9900</v>
      </c>
      <c r="M246" s="46">
        <v>8312649.0499999989</v>
      </c>
      <c r="O246" s="46">
        <v>67418.3</v>
      </c>
      <c r="P246" s="46">
        <v>847740</v>
      </c>
      <c r="S246" s="46">
        <v>2050778.49</v>
      </c>
      <c r="T246" s="46">
        <v>315536.42000000004</v>
      </c>
      <c r="U246" s="46">
        <v>41029</v>
      </c>
      <c r="Z246" s="46">
        <v>1398023.99</v>
      </c>
      <c r="AA246" s="46">
        <v>243686.06</v>
      </c>
      <c r="AD246" s="46">
        <v>1921702.06</v>
      </c>
      <c r="AG246" s="46">
        <v>702969.33</v>
      </c>
      <c r="AK246" s="46">
        <v>11497.140000000001</v>
      </c>
      <c r="AL246" s="46">
        <v>222798.22999999998</v>
      </c>
      <c r="AR246" s="46">
        <v>314041.73</v>
      </c>
      <c r="AU246" s="46">
        <v>234268.78999999998</v>
      </c>
      <c r="AX246" s="46">
        <v>1174178.6200000001</v>
      </c>
      <c r="AY246" s="46">
        <v>4540.93</v>
      </c>
      <c r="AZ246" s="46">
        <v>10564420.090000005</v>
      </c>
      <c r="BA246" s="46">
        <v>2834421.59</v>
      </c>
      <c r="BB246" s="46">
        <v>2820059.79</v>
      </c>
    </row>
    <row r="247" spans="2:54" x14ac:dyDescent="0.25">
      <c r="B247" s="47" t="s">
        <v>292</v>
      </c>
      <c r="C247" s="47" t="s">
        <v>291</v>
      </c>
      <c r="D247" s="46">
        <v>9809590.0000000037</v>
      </c>
      <c r="E247" s="46">
        <v>4914052.4800000004</v>
      </c>
      <c r="F247" s="46">
        <v>28000</v>
      </c>
      <c r="I247" s="46">
        <v>1493.35</v>
      </c>
      <c r="J247" s="46">
        <v>290554.78000000003</v>
      </c>
      <c r="K247" s="46">
        <v>16231.880000000001</v>
      </c>
      <c r="L247" s="46">
        <v>90556.24</v>
      </c>
      <c r="M247" s="46">
        <v>705262.53999999992</v>
      </c>
      <c r="O247" s="46">
        <v>27149.96</v>
      </c>
      <c r="P247" s="46">
        <v>155196.90999999997</v>
      </c>
      <c r="S247" s="46">
        <v>302150.5</v>
      </c>
      <c r="U247" s="46">
        <v>4685</v>
      </c>
      <c r="Z247" s="46">
        <v>113238.27</v>
      </c>
      <c r="AA247" s="46">
        <v>74983.209999999992</v>
      </c>
      <c r="AD247" s="46">
        <v>112410.67000000001</v>
      </c>
      <c r="AG247" s="46">
        <v>126076.63999999998</v>
      </c>
      <c r="AL247" s="46">
        <v>5247.55</v>
      </c>
      <c r="AR247" s="46">
        <v>18988.169999999998</v>
      </c>
      <c r="AZ247" s="46">
        <v>1726601.8699999996</v>
      </c>
      <c r="BA247" s="46">
        <v>341415.05</v>
      </c>
      <c r="BB247" s="46">
        <v>755294.93</v>
      </c>
    </row>
    <row r="248" spans="2:54" x14ac:dyDescent="0.25">
      <c r="B248" s="47" t="s">
        <v>290</v>
      </c>
      <c r="C248" s="47" t="s">
        <v>289</v>
      </c>
      <c r="D248" s="46">
        <v>54547141.469999984</v>
      </c>
      <c r="E248" s="46">
        <v>22038231.439999998</v>
      </c>
      <c r="F248" s="46">
        <v>4252520.2700000005</v>
      </c>
      <c r="G248" s="46">
        <v>69877</v>
      </c>
      <c r="H248" s="46">
        <v>365818.53</v>
      </c>
      <c r="I248" s="46">
        <v>682422.37</v>
      </c>
      <c r="J248" s="46">
        <v>496069.01</v>
      </c>
      <c r="K248" s="46">
        <v>51475.409999999996</v>
      </c>
      <c r="L248" s="46">
        <v>61277.5</v>
      </c>
      <c r="M248" s="46">
        <v>6056715.1500000004</v>
      </c>
      <c r="O248" s="46">
        <v>174628.62</v>
      </c>
      <c r="P248" s="46">
        <v>680639.9</v>
      </c>
      <c r="S248" s="46">
        <v>1653718.45</v>
      </c>
      <c r="T248" s="46">
        <v>692346.85000000009</v>
      </c>
      <c r="U248" s="46">
        <v>25072.449999999997</v>
      </c>
      <c r="Z248" s="46">
        <v>768316.96</v>
      </c>
      <c r="AA248" s="46">
        <v>164684.35999999999</v>
      </c>
      <c r="AD248" s="46">
        <v>1742787.6500000001</v>
      </c>
      <c r="AG248" s="46">
        <v>167537.35</v>
      </c>
      <c r="AK248" s="46">
        <v>14534.34</v>
      </c>
      <c r="AL248" s="46">
        <v>330644.38999999996</v>
      </c>
      <c r="AR248" s="46">
        <v>89037.32</v>
      </c>
      <c r="AU248" s="46">
        <v>228002.99000000002</v>
      </c>
      <c r="AX248" s="46">
        <v>714722.11</v>
      </c>
      <c r="AZ248" s="46">
        <v>8806649.5299999937</v>
      </c>
      <c r="BA248" s="46">
        <v>2326065.08</v>
      </c>
      <c r="BB248" s="46">
        <v>1893346.44</v>
      </c>
    </row>
    <row r="249" spans="2:54" x14ac:dyDescent="0.25">
      <c r="B249" s="47" t="s">
        <v>288</v>
      </c>
      <c r="C249" s="47" t="s">
        <v>287</v>
      </c>
      <c r="D249" s="46">
        <v>37466125.850000001</v>
      </c>
      <c r="E249" s="46">
        <v>17335459.599999998</v>
      </c>
      <c r="F249" s="46">
        <v>2921413.77</v>
      </c>
      <c r="G249" s="46">
        <v>31949.279999999999</v>
      </c>
      <c r="H249" s="46">
        <v>363988.46</v>
      </c>
      <c r="I249" s="46">
        <v>256357.78999999995</v>
      </c>
      <c r="J249" s="46">
        <v>883559.29</v>
      </c>
      <c r="K249" s="46">
        <v>30451.64</v>
      </c>
      <c r="M249" s="46">
        <v>3398028.08</v>
      </c>
      <c r="O249" s="46">
        <v>89998.17</v>
      </c>
      <c r="P249" s="46">
        <v>501095.83</v>
      </c>
      <c r="S249" s="46">
        <v>1096820.0699999998</v>
      </c>
      <c r="Z249" s="46">
        <v>533076.4</v>
      </c>
      <c r="AA249" s="46">
        <v>19136.640000000003</v>
      </c>
      <c r="AD249" s="46">
        <v>1121808.5599999998</v>
      </c>
      <c r="AG249" s="46">
        <v>239089.31</v>
      </c>
      <c r="AL249" s="46">
        <v>59445.170000000006</v>
      </c>
      <c r="AR249" s="46">
        <v>67978.039999999994</v>
      </c>
      <c r="AX249" s="46">
        <v>516773.92</v>
      </c>
      <c r="AZ249" s="46">
        <v>5326930.8699999992</v>
      </c>
      <c r="BA249" s="46">
        <v>1068131.92</v>
      </c>
      <c r="BB249" s="46">
        <v>1604633.0399999998</v>
      </c>
    </row>
    <row r="250" spans="2:54" x14ac:dyDescent="0.25">
      <c r="B250" s="47" t="s">
        <v>286</v>
      </c>
      <c r="C250" s="47" t="s">
        <v>285</v>
      </c>
      <c r="D250" s="46">
        <v>24364736.789999992</v>
      </c>
      <c r="E250" s="46">
        <v>10105441.949999997</v>
      </c>
      <c r="F250" s="46">
        <v>659159.1100000001</v>
      </c>
      <c r="G250" s="46">
        <v>42599.040000000001</v>
      </c>
      <c r="H250" s="46">
        <v>15931.17</v>
      </c>
      <c r="I250" s="46">
        <v>6495</v>
      </c>
      <c r="J250" s="46">
        <v>35484.9</v>
      </c>
      <c r="K250" s="46">
        <v>317996.04000000004</v>
      </c>
      <c r="M250" s="46">
        <v>2280171.0000000009</v>
      </c>
      <c r="O250" s="46">
        <v>71796.73</v>
      </c>
      <c r="P250" s="46">
        <v>386007.22000000003</v>
      </c>
      <c r="S250" s="46">
        <v>1136109.6999999997</v>
      </c>
      <c r="T250" s="46">
        <v>409685.38999999996</v>
      </c>
      <c r="U250" s="46">
        <v>22869.870000000003</v>
      </c>
      <c r="Z250" s="46">
        <v>468301.25</v>
      </c>
      <c r="AA250" s="46">
        <v>105144.93999999999</v>
      </c>
      <c r="AD250" s="46">
        <v>555261.13</v>
      </c>
      <c r="AG250" s="46">
        <v>151159.51</v>
      </c>
      <c r="AL250" s="46">
        <v>17535.809999999998</v>
      </c>
      <c r="AR250" s="46">
        <v>37001.58</v>
      </c>
      <c r="AX250" s="46">
        <v>629754.05000000005</v>
      </c>
      <c r="AY250" s="46">
        <v>1915.85</v>
      </c>
      <c r="AZ250" s="46">
        <v>4426460.55</v>
      </c>
      <c r="BA250" s="46">
        <v>873499.3</v>
      </c>
      <c r="BB250" s="46">
        <v>1608955.7000000002</v>
      </c>
    </row>
    <row r="251" spans="2:54" x14ac:dyDescent="0.25">
      <c r="B251" s="47" t="s">
        <v>284</v>
      </c>
      <c r="C251" s="47" t="s">
        <v>283</v>
      </c>
      <c r="D251" s="46">
        <v>12267231.869999992</v>
      </c>
      <c r="E251" s="46">
        <v>5135587.629999999</v>
      </c>
      <c r="I251" s="46">
        <v>159507.53999999998</v>
      </c>
      <c r="J251" s="46">
        <v>302649.02999999997</v>
      </c>
      <c r="K251" s="46">
        <v>87926.549999999988</v>
      </c>
      <c r="L251" s="46">
        <v>83072.62000000001</v>
      </c>
      <c r="M251" s="46">
        <v>725815.7</v>
      </c>
      <c r="P251" s="46">
        <v>85697.64</v>
      </c>
      <c r="Z251" s="46">
        <v>242489.50000000003</v>
      </c>
      <c r="AA251" s="46">
        <v>35081.42</v>
      </c>
      <c r="AD251" s="46">
        <v>213581.90000000002</v>
      </c>
      <c r="AG251" s="46">
        <v>49489.700000000004</v>
      </c>
      <c r="AL251" s="46">
        <v>40590.339999999997</v>
      </c>
      <c r="AR251" s="46">
        <v>22395.59</v>
      </c>
      <c r="AU251" s="46">
        <v>777340.84</v>
      </c>
      <c r="AY251" s="46">
        <v>31429.759999999998</v>
      </c>
      <c r="AZ251" s="46">
        <v>3121457.3199999989</v>
      </c>
      <c r="BA251" s="46">
        <v>516505.25999999995</v>
      </c>
      <c r="BB251" s="46">
        <v>636613.53</v>
      </c>
    </row>
    <row r="252" spans="2:54" x14ac:dyDescent="0.25">
      <c r="B252" s="47" t="s">
        <v>282</v>
      </c>
      <c r="C252" s="47" t="s">
        <v>281</v>
      </c>
      <c r="D252" s="46">
        <v>2783609.4099999983</v>
      </c>
      <c r="E252" s="46">
        <v>868978.35</v>
      </c>
      <c r="G252" s="46">
        <v>887.48</v>
      </c>
      <c r="J252" s="46">
        <v>31392.95</v>
      </c>
      <c r="K252" s="46">
        <v>24166.58</v>
      </c>
      <c r="L252" s="46">
        <v>55055.090000000004</v>
      </c>
      <c r="M252" s="46">
        <v>87776.19</v>
      </c>
      <c r="P252" s="46">
        <v>8787.07</v>
      </c>
      <c r="Z252" s="46">
        <v>39735.69</v>
      </c>
      <c r="AD252" s="46">
        <v>33168.83</v>
      </c>
      <c r="AG252" s="46">
        <v>14226.02</v>
      </c>
      <c r="AL252" s="46">
        <v>1656.25</v>
      </c>
      <c r="AU252" s="46">
        <v>318389.32999999996</v>
      </c>
      <c r="AZ252" s="46">
        <v>1269368.77</v>
      </c>
      <c r="BA252" s="46">
        <v>17208.64</v>
      </c>
      <c r="BB252" s="46">
        <v>12812.17</v>
      </c>
    </row>
    <row r="253" spans="2:54" x14ac:dyDescent="0.25">
      <c r="B253" s="47" t="s">
        <v>280</v>
      </c>
      <c r="C253" s="47" t="s">
        <v>143</v>
      </c>
      <c r="D253" s="46">
        <v>8730058.4699999969</v>
      </c>
      <c r="E253" s="46">
        <v>3067691.01</v>
      </c>
      <c r="G253" s="46">
        <v>887.48</v>
      </c>
      <c r="I253" s="46">
        <v>224</v>
      </c>
      <c r="J253" s="46">
        <v>610252.42000000004</v>
      </c>
      <c r="K253" s="46">
        <v>209377.97</v>
      </c>
      <c r="L253" s="46">
        <v>11738.36</v>
      </c>
      <c r="M253" s="46">
        <v>740662.53</v>
      </c>
      <c r="P253" s="46">
        <v>110759.70000000001</v>
      </c>
      <c r="S253" s="46">
        <v>68885.81</v>
      </c>
      <c r="Z253" s="46">
        <v>323336.13</v>
      </c>
      <c r="AA253" s="46">
        <v>47529.63</v>
      </c>
      <c r="AD253" s="46">
        <v>412338.27</v>
      </c>
      <c r="AZ253" s="46">
        <v>2100587.42</v>
      </c>
      <c r="BA253" s="46">
        <v>255283.32</v>
      </c>
      <c r="BB253" s="46">
        <v>770504.42</v>
      </c>
    </row>
    <row r="254" spans="2:54" x14ac:dyDescent="0.25">
      <c r="B254" s="47" t="s">
        <v>279</v>
      </c>
      <c r="C254" s="47" t="s">
        <v>278</v>
      </c>
      <c r="D254" s="46">
        <v>1192964.1500000004</v>
      </c>
      <c r="E254" s="46">
        <v>459093.85</v>
      </c>
      <c r="I254" s="46">
        <v>428.42</v>
      </c>
      <c r="J254" s="46">
        <v>62104.11</v>
      </c>
      <c r="K254" s="46">
        <v>14663.920000000002</v>
      </c>
      <c r="L254" s="46">
        <v>3600</v>
      </c>
      <c r="M254" s="46">
        <v>66732.330000000016</v>
      </c>
      <c r="P254" s="46">
        <v>12458.4</v>
      </c>
      <c r="Z254" s="46">
        <v>51635.33</v>
      </c>
      <c r="AA254" s="46">
        <v>26751.47</v>
      </c>
      <c r="AD254" s="46">
        <v>42606.09</v>
      </c>
      <c r="AG254" s="46">
        <v>13545.65</v>
      </c>
      <c r="AX254" s="46">
        <v>16619.060000000001</v>
      </c>
      <c r="AZ254" s="46">
        <v>216926.94000000003</v>
      </c>
      <c r="BA254" s="46">
        <v>98407.17</v>
      </c>
      <c r="BB254" s="46">
        <v>107391.41</v>
      </c>
    </row>
    <row r="255" spans="2:54" x14ac:dyDescent="0.25">
      <c r="B255" s="47" t="s">
        <v>277</v>
      </c>
      <c r="C255" s="47" t="s">
        <v>276</v>
      </c>
      <c r="D255" s="46">
        <v>13914136.890000002</v>
      </c>
      <c r="E255" s="46">
        <v>5387617.5199999996</v>
      </c>
      <c r="F255" s="46">
        <v>786661.65</v>
      </c>
      <c r="G255" s="46">
        <v>101716.61000000002</v>
      </c>
      <c r="I255" s="46">
        <v>234603.39999999997</v>
      </c>
      <c r="J255" s="46">
        <v>439117.14</v>
      </c>
      <c r="K255" s="46">
        <v>61919.37</v>
      </c>
      <c r="L255" s="46">
        <v>63858.29</v>
      </c>
      <c r="M255" s="46">
        <v>1411672.2200000002</v>
      </c>
      <c r="O255" s="46">
        <v>10509.64</v>
      </c>
      <c r="P255" s="46">
        <v>192428.41</v>
      </c>
      <c r="S255" s="46">
        <v>579749.56000000017</v>
      </c>
      <c r="T255" s="46">
        <v>58149.22</v>
      </c>
      <c r="U255" s="46">
        <v>31184.42</v>
      </c>
      <c r="Z255" s="46">
        <v>440532.13999999996</v>
      </c>
      <c r="AA255" s="46">
        <v>187912.27000000002</v>
      </c>
      <c r="AD255" s="46">
        <v>497408.88999999996</v>
      </c>
      <c r="AG255" s="46">
        <v>325691.23</v>
      </c>
      <c r="AR255" s="46">
        <v>19902.39</v>
      </c>
      <c r="AY255" s="46">
        <v>4450.62</v>
      </c>
      <c r="AZ255" s="46">
        <v>1977738.2299999995</v>
      </c>
      <c r="BA255" s="46">
        <v>405618.48</v>
      </c>
      <c r="BB255" s="46">
        <v>695695.18999999983</v>
      </c>
    </row>
    <row r="256" spans="2:54" x14ac:dyDescent="0.25">
      <c r="B256" s="47" t="s">
        <v>275</v>
      </c>
      <c r="C256" s="47" t="s">
        <v>274</v>
      </c>
      <c r="D256" s="46">
        <v>12830187.000000004</v>
      </c>
      <c r="E256" s="46">
        <v>4343254.28</v>
      </c>
      <c r="G256" s="46">
        <v>675252.22</v>
      </c>
      <c r="J256" s="46">
        <v>210192.56</v>
      </c>
      <c r="K256" s="46">
        <v>71372.049999999988</v>
      </c>
      <c r="L256" s="46">
        <v>169255.58999999997</v>
      </c>
      <c r="M256" s="46">
        <v>728753.19</v>
      </c>
      <c r="N256" s="46">
        <v>5005.37</v>
      </c>
      <c r="O256" s="46">
        <v>14757.18</v>
      </c>
      <c r="P256" s="46">
        <v>140172.08000000002</v>
      </c>
      <c r="R256" s="46">
        <v>108778.05</v>
      </c>
      <c r="S256" s="46">
        <v>427900.39999999997</v>
      </c>
      <c r="Z256" s="46">
        <v>297410.55</v>
      </c>
      <c r="AA256" s="46">
        <v>100734.06</v>
      </c>
      <c r="AD256" s="46">
        <v>439754.22000000003</v>
      </c>
      <c r="AG256" s="46">
        <v>480651.74</v>
      </c>
      <c r="AJ256" s="46">
        <v>3388.2</v>
      </c>
      <c r="AK256" s="46">
        <v>23876.89</v>
      </c>
      <c r="AN256" s="46">
        <v>117405.63</v>
      </c>
      <c r="AR256" s="46">
        <v>343.32</v>
      </c>
      <c r="AS256" s="46">
        <v>9413.44</v>
      </c>
      <c r="AT256" s="46">
        <v>453740.7</v>
      </c>
      <c r="AU256" s="46">
        <v>23695.07</v>
      </c>
      <c r="AY256" s="46">
        <v>7123.78</v>
      </c>
      <c r="AZ256" s="46">
        <v>3271863.7</v>
      </c>
      <c r="BA256" s="46">
        <v>351621.94</v>
      </c>
      <c r="BB256" s="46">
        <v>354470.79000000004</v>
      </c>
    </row>
    <row r="257" spans="2:54" x14ac:dyDescent="0.25">
      <c r="B257" s="47" t="s">
        <v>273</v>
      </c>
      <c r="C257" s="47" t="s">
        <v>272</v>
      </c>
      <c r="D257" s="46">
        <v>15594140.460000005</v>
      </c>
      <c r="E257" s="46">
        <v>3415529.43</v>
      </c>
      <c r="F257" s="46">
        <v>4469010.0599999996</v>
      </c>
      <c r="I257" s="46">
        <v>61710.25</v>
      </c>
      <c r="J257" s="46">
        <v>134149.68</v>
      </c>
      <c r="K257" s="46">
        <v>27884</v>
      </c>
      <c r="L257" s="46">
        <v>2625</v>
      </c>
      <c r="M257" s="46">
        <v>1102172.93</v>
      </c>
      <c r="O257" s="46">
        <v>61679</v>
      </c>
      <c r="P257" s="46">
        <v>171070.68000000002</v>
      </c>
      <c r="Z257" s="46">
        <v>110334.03</v>
      </c>
      <c r="AA257" s="46">
        <v>19776.47</v>
      </c>
      <c r="AD257" s="46">
        <v>215898.72</v>
      </c>
      <c r="AG257" s="46">
        <v>48407.119999999995</v>
      </c>
      <c r="AL257" s="46">
        <v>12602.279999999999</v>
      </c>
      <c r="AR257" s="46">
        <v>14967.060000000001</v>
      </c>
      <c r="AX257" s="46">
        <v>683461.35</v>
      </c>
      <c r="AY257" s="46">
        <v>226894.10000000003</v>
      </c>
      <c r="AZ257" s="46">
        <v>2889291.3800000008</v>
      </c>
      <c r="BA257" s="46">
        <v>448479.56000000006</v>
      </c>
      <c r="BB257" s="46">
        <v>1478197.3599999999</v>
      </c>
    </row>
    <row r="258" spans="2:54" x14ac:dyDescent="0.25">
      <c r="B258" s="47" t="s">
        <v>271</v>
      </c>
      <c r="C258" s="47" t="s">
        <v>270</v>
      </c>
      <c r="D258" s="46">
        <v>28693513.549999978</v>
      </c>
      <c r="E258" s="46">
        <v>10772605.139999999</v>
      </c>
      <c r="F258" s="46">
        <v>368979.89</v>
      </c>
      <c r="G258" s="46">
        <v>141109.32</v>
      </c>
      <c r="H258" s="46">
        <v>880790.03999999992</v>
      </c>
      <c r="I258" s="46">
        <v>738403.44</v>
      </c>
      <c r="J258" s="46">
        <v>1745813.4900000005</v>
      </c>
      <c r="K258" s="46">
        <v>402927.29</v>
      </c>
      <c r="L258" s="46">
        <v>283895.65000000002</v>
      </c>
      <c r="M258" s="46">
        <v>2943449.77</v>
      </c>
      <c r="P258" s="46">
        <v>430431.58999999997</v>
      </c>
      <c r="S258" s="46">
        <v>1068907.6199999999</v>
      </c>
      <c r="T258" s="46">
        <v>177315.59</v>
      </c>
      <c r="U258" s="46">
        <v>23269.96</v>
      </c>
      <c r="W258" s="46">
        <v>128021.37</v>
      </c>
      <c r="Z258" s="46">
        <v>678198.2699999999</v>
      </c>
      <c r="AA258" s="46">
        <v>185864.99000000002</v>
      </c>
      <c r="AD258" s="46">
        <v>967210.60000000009</v>
      </c>
      <c r="AG258" s="46">
        <v>191329.99</v>
      </c>
      <c r="AL258" s="46">
        <v>21837.71</v>
      </c>
      <c r="AR258" s="46">
        <v>49943.12</v>
      </c>
      <c r="AZ258" s="46">
        <v>3543212.3999999994</v>
      </c>
      <c r="BA258" s="46">
        <v>979303.80999999994</v>
      </c>
      <c r="BB258" s="46">
        <v>1970692.5</v>
      </c>
    </row>
    <row r="259" spans="2:54" x14ac:dyDescent="0.25">
      <c r="B259" s="47" t="s">
        <v>269</v>
      </c>
      <c r="C259" s="47" t="s">
        <v>268</v>
      </c>
      <c r="D259" s="46">
        <v>3485216.5799999987</v>
      </c>
      <c r="E259" s="46">
        <v>1152768.4800000002</v>
      </c>
      <c r="F259" s="46">
        <v>518809.66999999993</v>
      </c>
      <c r="M259" s="46">
        <v>302067.33999999997</v>
      </c>
      <c r="O259" s="46">
        <v>12421.84</v>
      </c>
      <c r="P259" s="46">
        <v>52925.87</v>
      </c>
      <c r="Z259" s="46">
        <v>117502.08</v>
      </c>
      <c r="AA259" s="46">
        <v>53930.58</v>
      </c>
      <c r="AD259" s="46">
        <v>105959.27</v>
      </c>
      <c r="AR259" s="46">
        <v>4009.01</v>
      </c>
      <c r="AU259" s="46">
        <v>17305.150000000001</v>
      </c>
      <c r="AZ259" s="46">
        <v>897180.96000000031</v>
      </c>
      <c r="BA259" s="46">
        <v>250336.33000000005</v>
      </c>
    </row>
    <row r="260" spans="2:54" x14ac:dyDescent="0.25">
      <c r="B260" s="47" t="s">
        <v>267</v>
      </c>
      <c r="C260" s="47" t="s">
        <v>266</v>
      </c>
      <c r="D260" s="46">
        <v>1385908.9699999997</v>
      </c>
      <c r="E260" s="46">
        <v>648416.72</v>
      </c>
      <c r="J260" s="46">
        <v>92465.57</v>
      </c>
      <c r="K260" s="46">
        <v>13942.59</v>
      </c>
      <c r="M260" s="46">
        <v>98394.03</v>
      </c>
      <c r="O260" s="46">
        <v>3066.61</v>
      </c>
      <c r="P260" s="46">
        <v>17196.349999999999</v>
      </c>
      <c r="Z260" s="46">
        <v>52762.74</v>
      </c>
      <c r="AA260" s="46">
        <v>29900.500000000004</v>
      </c>
      <c r="AD260" s="46">
        <v>60358.28</v>
      </c>
      <c r="AG260" s="46">
        <v>8127.3799999999992</v>
      </c>
      <c r="AR260" s="46">
        <v>1795.17</v>
      </c>
      <c r="AZ260" s="46">
        <v>270913.14</v>
      </c>
      <c r="BA260" s="46">
        <v>88569.89</v>
      </c>
    </row>
    <row r="261" spans="2:54" x14ac:dyDescent="0.25">
      <c r="B261" s="47" t="s">
        <v>265</v>
      </c>
      <c r="C261" s="47" t="s">
        <v>264</v>
      </c>
      <c r="D261" s="46">
        <v>697181.60999999987</v>
      </c>
      <c r="E261" s="46">
        <v>341390.9599999999</v>
      </c>
      <c r="M261" s="46">
        <v>34509.479999999996</v>
      </c>
      <c r="O261" s="46">
        <v>5125.04</v>
      </c>
      <c r="P261" s="46">
        <v>4767.28</v>
      </c>
      <c r="Z261" s="46">
        <v>35265.03</v>
      </c>
      <c r="AA261" s="46">
        <v>20690.5</v>
      </c>
      <c r="AD261" s="46">
        <v>22729.019999999997</v>
      </c>
      <c r="AR261" s="46">
        <v>939.62000000000012</v>
      </c>
      <c r="AZ261" s="46">
        <v>151106.00999999998</v>
      </c>
      <c r="BA261" s="46">
        <v>80658.67</v>
      </c>
    </row>
    <row r="262" spans="2:54" x14ac:dyDescent="0.25">
      <c r="B262" s="47" t="s">
        <v>263</v>
      </c>
      <c r="C262" s="47" t="s">
        <v>262</v>
      </c>
      <c r="D262" s="46">
        <v>3558038.8500000006</v>
      </c>
      <c r="E262" s="46">
        <v>1431647.0399999998</v>
      </c>
      <c r="H262" s="46">
        <v>5379.36</v>
      </c>
      <c r="I262" s="46">
        <v>148574.40000000002</v>
      </c>
      <c r="J262" s="46">
        <v>139385.01</v>
      </c>
      <c r="K262" s="46">
        <v>5181.6799999999994</v>
      </c>
      <c r="L262" s="46">
        <v>2400</v>
      </c>
      <c r="M262" s="46">
        <v>220815.04999999996</v>
      </c>
      <c r="P262" s="46">
        <v>29504</v>
      </c>
      <c r="R262" s="46">
        <v>15534</v>
      </c>
      <c r="S262" s="46">
        <v>111812.06999999999</v>
      </c>
      <c r="T262" s="46">
        <v>450</v>
      </c>
      <c r="Z262" s="46">
        <v>80210.920000000013</v>
      </c>
      <c r="AA262" s="46">
        <v>31685.79</v>
      </c>
      <c r="AD262" s="46">
        <v>89387.86</v>
      </c>
      <c r="AG262" s="46">
        <v>32473.55</v>
      </c>
      <c r="AN262" s="46">
        <v>12231.099999999999</v>
      </c>
      <c r="AR262" s="46">
        <v>3580.58</v>
      </c>
      <c r="AS262" s="46">
        <v>2527.29</v>
      </c>
      <c r="AZ262" s="46">
        <v>759209.2300000001</v>
      </c>
      <c r="BA262" s="46">
        <v>175687.72000000003</v>
      </c>
      <c r="BB262" s="46">
        <v>260362.2</v>
      </c>
    </row>
    <row r="263" spans="2:54" x14ac:dyDescent="0.25">
      <c r="B263" s="47" t="s">
        <v>261</v>
      </c>
      <c r="C263" s="47" t="s">
        <v>260</v>
      </c>
      <c r="D263" s="46">
        <v>8100295.2599999988</v>
      </c>
      <c r="E263" s="46">
        <v>3163414.59</v>
      </c>
      <c r="F263" s="46">
        <v>288989.73000000004</v>
      </c>
      <c r="H263" s="46">
        <v>48581.68</v>
      </c>
      <c r="I263" s="46">
        <v>573647.38</v>
      </c>
      <c r="J263" s="46">
        <v>1338.62</v>
      </c>
      <c r="K263" s="46">
        <v>86750</v>
      </c>
      <c r="L263" s="46">
        <v>1875</v>
      </c>
      <c r="M263" s="46">
        <v>590069.83000000007</v>
      </c>
      <c r="P263" s="46">
        <v>122597.45000000001</v>
      </c>
      <c r="S263" s="46">
        <v>305672.53999999998</v>
      </c>
      <c r="Z263" s="46">
        <v>337717.28</v>
      </c>
      <c r="AA263" s="46">
        <v>27347.980000000003</v>
      </c>
      <c r="AD263" s="46">
        <v>371827.19</v>
      </c>
      <c r="AG263" s="46">
        <v>5520</v>
      </c>
      <c r="AR263" s="46">
        <v>12969.55</v>
      </c>
      <c r="AU263" s="46">
        <v>17857.099999999999</v>
      </c>
      <c r="AX263" s="46">
        <v>43245.920000000006</v>
      </c>
      <c r="AY263" s="46">
        <v>89809.51</v>
      </c>
      <c r="AZ263" s="46">
        <v>1378369</v>
      </c>
      <c r="BA263" s="46">
        <v>293278.41000000003</v>
      </c>
      <c r="BB263" s="46">
        <v>339416.50000000006</v>
      </c>
    </row>
    <row r="264" spans="2:54" x14ac:dyDescent="0.25">
      <c r="B264" s="47" t="s">
        <v>259</v>
      </c>
      <c r="C264" s="47" t="s">
        <v>258</v>
      </c>
      <c r="D264" s="46">
        <v>5306842.5699999994</v>
      </c>
      <c r="E264" s="46">
        <v>1723606.2300000002</v>
      </c>
      <c r="F264" s="46">
        <v>813563.08</v>
      </c>
      <c r="I264" s="46">
        <v>138218.46</v>
      </c>
      <c r="J264" s="46">
        <v>115702.69</v>
      </c>
      <c r="K264" s="46">
        <v>3418.33</v>
      </c>
      <c r="M264" s="46">
        <v>329553.38</v>
      </c>
      <c r="P264" s="46">
        <v>50023.850000000006</v>
      </c>
      <c r="S264" s="46">
        <v>97122.16</v>
      </c>
      <c r="U264" s="46">
        <v>3363.7000000000003</v>
      </c>
      <c r="V264" s="46">
        <v>170.01999999999998</v>
      </c>
      <c r="Z264" s="46">
        <v>110642.3</v>
      </c>
      <c r="AA264" s="46">
        <v>21249.56</v>
      </c>
      <c r="AD264" s="46">
        <v>165371.81</v>
      </c>
      <c r="AG264" s="46">
        <v>109368.60999999999</v>
      </c>
      <c r="AO264" s="46">
        <v>562.15</v>
      </c>
      <c r="AZ264" s="46">
        <v>1074129.5999999999</v>
      </c>
      <c r="BA264" s="46">
        <v>210255.72000000003</v>
      </c>
      <c r="BB264" s="46">
        <v>340520.92</v>
      </c>
    </row>
    <row r="265" spans="2:54" x14ac:dyDescent="0.25">
      <c r="B265" s="47" t="s">
        <v>257</v>
      </c>
      <c r="C265" s="47" t="s">
        <v>256</v>
      </c>
      <c r="D265" s="46">
        <v>16628628.529999997</v>
      </c>
      <c r="E265" s="46">
        <v>6134746.3700000001</v>
      </c>
      <c r="F265" s="46">
        <v>1725031.07</v>
      </c>
      <c r="J265" s="46">
        <v>284881.15000000002</v>
      </c>
      <c r="K265" s="46">
        <v>107243.78</v>
      </c>
      <c r="L265" s="46">
        <v>102786</v>
      </c>
      <c r="M265" s="46">
        <v>1478814.34</v>
      </c>
      <c r="O265" s="46">
        <v>29185.46</v>
      </c>
      <c r="P265" s="46">
        <v>261209.06999999998</v>
      </c>
      <c r="S265" s="46">
        <v>326820.93</v>
      </c>
      <c r="Z265" s="46">
        <v>327168.25000000006</v>
      </c>
      <c r="AA265" s="46">
        <v>41130.759999999995</v>
      </c>
      <c r="AD265" s="46">
        <v>543139.11</v>
      </c>
      <c r="AG265" s="46">
        <v>111314.11</v>
      </c>
      <c r="AR265" s="46">
        <v>7105.12</v>
      </c>
      <c r="AU265" s="46">
        <v>50718</v>
      </c>
      <c r="AX265" s="46">
        <v>580659.4</v>
      </c>
      <c r="AZ265" s="46">
        <v>2901375.1200000006</v>
      </c>
      <c r="BA265" s="46">
        <v>668161.67999999993</v>
      </c>
      <c r="BB265" s="46">
        <v>947138.81</v>
      </c>
    </row>
    <row r="266" spans="2:54" x14ac:dyDescent="0.25">
      <c r="B266" s="47" t="s">
        <v>255</v>
      </c>
      <c r="C266" s="47" t="s">
        <v>254</v>
      </c>
      <c r="D266" s="46">
        <v>95104724.439999968</v>
      </c>
      <c r="E266" s="46">
        <v>46207241.740000017</v>
      </c>
      <c r="F266" s="46">
        <v>885994.15000000014</v>
      </c>
      <c r="G266" s="46">
        <v>307955.56</v>
      </c>
      <c r="I266" s="46">
        <v>14046.2</v>
      </c>
      <c r="J266" s="46">
        <v>3805870.2900000005</v>
      </c>
      <c r="L266" s="46">
        <v>295613.46000000002</v>
      </c>
      <c r="M266" s="46">
        <v>14224765.530000001</v>
      </c>
      <c r="P266" s="46">
        <v>856595.65999999992</v>
      </c>
      <c r="S266" s="46">
        <v>3765219.64</v>
      </c>
      <c r="T266" s="46">
        <v>384294.02</v>
      </c>
      <c r="U266" s="46">
        <v>38863</v>
      </c>
      <c r="Z266" s="46">
        <v>1119598.6300000001</v>
      </c>
      <c r="AA266" s="46">
        <v>210611.15</v>
      </c>
      <c r="AD266" s="46">
        <v>1694452.7999999998</v>
      </c>
      <c r="AG266" s="46">
        <v>565824.15999999992</v>
      </c>
      <c r="AK266" s="46">
        <v>17383.350000000002</v>
      </c>
      <c r="AL266" s="46">
        <v>255743.98999999996</v>
      </c>
      <c r="AN266" s="46">
        <v>35601.000000000007</v>
      </c>
      <c r="AO266" s="46">
        <v>34209.919999999998</v>
      </c>
      <c r="AR266" s="46">
        <v>152383.98999999996</v>
      </c>
      <c r="AU266" s="46">
        <v>377395.43</v>
      </c>
      <c r="AZ266" s="46">
        <v>12122773.589999998</v>
      </c>
      <c r="BA266" s="46">
        <v>3147961.76</v>
      </c>
      <c r="BB266" s="46">
        <v>4584325.4200000009</v>
      </c>
    </row>
    <row r="267" spans="2:54" x14ac:dyDescent="0.25">
      <c r="B267" s="47" t="s">
        <v>253</v>
      </c>
      <c r="C267" s="47" t="s">
        <v>252</v>
      </c>
      <c r="D267" s="46">
        <v>258200231.82000011</v>
      </c>
      <c r="E267" s="46">
        <v>129351515.39</v>
      </c>
      <c r="F267" s="46">
        <v>3976655.330000001</v>
      </c>
      <c r="G267" s="46">
        <v>867067.97</v>
      </c>
      <c r="I267" s="46">
        <v>269231.54000000004</v>
      </c>
      <c r="J267" s="46">
        <v>7149657.6299999999</v>
      </c>
      <c r="K267" s="46">
        <v>1402716.9700000002</v>
      </c>
      <c r="L267" s="46">
        <v>117148.44</v>
      </c>
      <c r="M267" s="46">
        <v>40956002.680000015</v>
      </c>
      <c r="O267" s="46">
        <v>672758.82</v>
      </c>
      <c r="P267" s="46">
        <v>3106507.3099999996</v>
      </c>
      <c r="R267" s="46">
        <v>98513.000000000015</v>
      </c>
      <c r="S267" s="46">
        <v>8669874.6300000008</v>
      </c>
      <c r="T267" s="46">
        <v>2090505.37</v>
      </c>
      <c r="U267" s="46">
        <v>97248.35</v>
      </c>
      <c r="Z267" s="46">
        <v>2824023.6</v>
      </c>
      <c r="AA267" s="46">
        <v>578958.88</v>
      </c>
      <c r="AD267" s="46">
        <v>4885479.55</v>
      </c>
      <c r="AG267" s="46">
        <v>1443182.6400000001</v>
      </c>
      <c r="AK267" s="46">
        <v>178215.53999999998</v>
      </c>
      <c r="AL267" s="46">
        <v>1365211.98</v>
      </c>
      <c r="AN267" s="46">
        <v>58037.270000000004</v>
      </c>
      <c r="AR267" s="46">
        <v>443552.23000000004</v>
      </c>
      <c r="AU267" s="46">
        <v>488973.84</v>
      </c>
      <c r="AX267" s="46">
        <v>102616.53</v>
      </c>
      <c r="AY267" s="46">
        <v>150475.38999999998</v>
      </c>
      <c r="AZ267" s="46">
        <v>29100313.200000003</v>
      </c>
      <c r="BA267" s="46">
        <v>7406178.0499999998</v>
      </c>
      <c r="BB267" s="46">
        <v>10349609.690000001</v>
      </c>
    </row>
    <row r="268" spans="2:54" x14ac:dyDescent="0.25">
      <c r="B268" s="47" t="s">
        <v>251</v>
      </c>
      <c r="C268" s="47" t="s">
        <v>250</v>
      </c>
      <c r="D268" s="46">
        <v>105631698.65999989</v>
      </c>
      <c r="E268" s="46">
        <v>52844499.029999994</v>
      </c>
      <c r="F268" s="46">
        <v>2044181.74</v>
      </c>
      <c r="G268" s="46">
        <v>160633.89000000001</v>
      </c>
      <c r="I268" s="46">
        <v>871482.44</v>
      </c>
      <c r="J268" s="46">
        <v>34061.68</v>
      </c>
      <c r="K268" s="46">
        <v>5076.3099999999995</v>
      </c>
      <c r="L268" s="46">
        <v>553269.96</v>
      </c>
      <c r="M268" s="46">
        <v>12990301.689999999</v>
      </c>
      <c r="P268" s="46">
        <v>1276893.83</v>
      </c>
      <c r="S268" s="46">
        <v>3714298.7799999989</v>
      </c>
      <c r="T268" s="46">
        <v>855308.90999999992</v>
      </c>
      <c r="U268" s="46">
        <v>67019.469999999987</v>
      </c>
      <c r="W268" s="46">
        <v>5058858.2300000014</v>
      </c>
      <c r="X268" s="46">
        <v>35072</v>
      </c>
      <c r="Z268" s="46">
        <v>922681.2</v>
      </c>
      <c r="AA268" s="46">
        <v>191285.1</v>
      </c>
      <c r="AD268" s="46">
        <v>1234929.1899999997</v>
      </c>
      <c r="AE268" s="46">
        <v>153194.35999999999</v>
      </c>
      <c r="AG268" s="46">
        <v>1100532.56</v>
      </c>
      <c r="AK268" s="46">
        <v>16240.560000000001</v>
      </c>
      <c r="AL268" s="46">
        <v>413184.79</v>
      </c>
      <c r="AQ268" s="46">
        <v>50259.4</v>
      </c>
      <c r="AR268" s="46">
        <v>262217.54000000004</v>
      </c>
      <c r="AU268" s="46">
        <v>87224.55</v>
      </c>
      <c r="AW268" s="46">
        <v>299811.06</v>
      </c>
      <c r="AY268" s="46">
        <v>529.20000000000005</v>
      </c>
      <c r="AZ268" s="46">
        <v>13035038.420000002</v>
      </c>
      <c r="BA268" s="46">
        <v>2767383.57</v>
      </c>
      <c r="BB268" s="46">
        <v>4586229.2</v>
      </c>
    </row>
    <row r="269" spans="2:54" x14ac:dyDescent="0.25">
      <c r="B269" s="47" t="s">
        <v>249</v>
      </c>
      <c r="C269" s="47" t="s">
        <v>248</v>
      </c>
      <c r="D269" s="46">
        <v>165535573.82999983</v>
      </c>
      <c r="E269" s="46">
        <v>76795455.379999995</v>
      </c>
      <c r="F269" s="46">
        <v>5767204.5599999968</v>
      </c>
      <c r="G269" s="46">
        <v>441495.9</v>
      </c>
      <c r="H269" s="46">
        <v>49342.239999999998</v>
      </c>
      <c r="I269" s="46">
        <v>381112.15</v>
      </c>
      <c r="J269" s="46">
        <v>5114021.5000000009</v>
      </c>
      <c r="K269" s="46">
        <v>562310.97</v>
      </c>
      <c r="L269" s="46">
        <v>170004.96000000002</v>
      </c>
      <c r="M269" s="46">
        <v>26392627.970000003</v>
      </c>
      <c r="N269" s="46">
        <v>853419.23999999987</v>
      </c>
      <c r="O269" s="46">
        <v>272960.37</v>
      </c>
      <c r="P269" s="46">
        <v>1976541.62</v>
      </c>
      <c r="S269" s="46">
        <v>5969094.7199999988</v>
      </c>
      <c r="T269" s="46">
        <v>1132885.06</v>
      </c>
      <c r="U269" s="46">
        <v>70635.06</v>
      </c>
      <c r="Z269" s="46">
        <v>1623183.49</v>
      </c>
      <c r="AA269" s="46">
        <v>372221.46999999991</v>
      </c>
      <c r="AB269" s="46">
        <v>33908.999999999993</v>
      </c>
      <c r="AD269" s="46">
        <v>2232341.4</v>
      </c>
      <c r="AE269" s="46">
        <v>157742.85</v>
      </c>
      <c r="AF269" s="46">
        <v>38243.089999999997</v>
      </c>
      <c r="AG269" s="46">
        <v>925563.58</v>
      </c>
      <c r="AK269" s="46">
        <v>44526.979999999996</v>
      </c>
      <c r="AL269" s="46">
        <v>1081085.58</v>
      </c>
      <c r="AN269" s="46">
        <v>14931.05</v>
      </c>
      <c r="AQ269" s="46">
        <v>135832.95000000001</v>
      </c>
      <c r="AR269" s="46">
        <v>265302.05000000005</v>
      </c>
      <c r="AU269" s="46">
        <v>330473.77</v>
      </c>
      <c r="AX269" s="46">
        <v>62701.77</v>
      </c>
      <c r="AY269" s="46">
        <v>195069.65000000002</v>
      </c>
      <c r="AZ269" s="46">
        <v>22111108.410000004</v>
      </c>
      <c r="BA269" s="46">
        <v>4206370.93</v>
      </c>
      <c r="BB269" s="46">
        <v>5755854.1100000013</v>
      </c>
    </row>
    <row r="270" spans="2:54" x14ac:dyDescent="0.25">
      <c r="B270" s="47" t="s">
        <v>247</v>
      </c>
      <c r="C270" s="47" t="s">
        <v>246</v>
      </c>
      <c r="D270" s="46">
        <v>14512528.509999998</v>
      </c>
      <c r="E270" s="46">
        <v>7458464.8700000001</v>
      </c>
      <c r="G270" s="46">
        <v>40824.080000000002</v>
      </c>
      <c r="H270" s="46">
        <v>148785.56</v>
      </c>
      <c r="J270" s="46">
        <v>134019.47</v>
      </c>
      <c r="K270" s="46">
        <v>91940.66</v>
      </c>
      <c r="L270" s="46">
        <v>34479.019999999997</v>
      </c>
      <c r="M270" s="46">
        <v>1390558.8099999998</v>
      </c>
      <c r="O270" s="46">
        <v>43891</v>
      </c>
      <c r="P270" s="46">
        <v>169307.46</v>
      </c>
      <c r="S270" s="46">
        <v>604954.00999999989</v>
      </c>
      <c r="T270" s="46">
        <v>142336.11000000002</v>
      </c>
      <c r="U270" s="46">
        <v>14297.380000000001</v>
      </c>
      <c r="Z270" s="46">
        <v>201620.07</v>
      </c>
      <c r="AA270" s="46">
        <v>21385.4</v>
      </c>
      <c r="AD270" s="46">
        <v>217676.62</v>
      </c>
      <c r="AG270" s="46">
        <v>33930.22</v>
      </c>
      <c r="AR270" s="46">
        <v>18582.43</v>
      </c>
      <c r="AX270" s="46">
        <v>48893.24</v>
      </c>
      <c r="AZ270" s="46">
        <v>2551997.6</v>
      </c>
      <c r="BA270" s="46">
        <v>560574.7699999999</v>
      </c>
      <c r="BB270" s="46">
        <v>584009.72999999986</v>
      </c>
    </row>
    <row r="271" spans="2:54" x14ac:dyDescent="0.25">
      <c r="B271" s="47" t="s">
        <v>245</v>
      </c>
      <c r="C271" s="47" t="s">
        <v>244</v>
      </c>
      <c r="D271" s="46">
        <v>10335257.900000002</v>
      </c>
      <c r="E271" s="46">
        <v>5902507.1700000009</v>
      </c>
      <c r="I271" s="46">
        <v>73022</v>
      </c>
      <c r="J271" s="46">
        <v>36425.449999999997</v>
      </c>
      <c r="K271" s="46">
        <v>17410.349999999999</v>
      </c>
      <c r="L271" s="46">
        <v>50580.770000000004</v>
      </c>
      <c r="M271" s="46">
        <v>1031230.16</v>
      </c>
      <c r="O271" s="46">
        <v>4249</v>
      </c>
      <c r="P271" s="46">
        <v>105572</v>
      </c>
      <c r="Z271" s="46">
        <v>103728.20999999999</v>
      </c>
      <c r="AA271" s="46">
        <v>22611.43</v>
      </c>
      <c r="AD271" s="46">
        <v>65771.48</v>
      </c>
      <c r="AG271" s="46">
        <v>14819.21</v>
      </c>
      <c r="AR271" s="46">
        <v>21366.37</v>
      </c>
      <c r="AY271" s="46">
        <v>664.13</v>
      </c>
      <c r="AZ271" s="46">
        <v>1978568.82</v>
      </c>
      <c r="BA271" s="46">
        <v>236347.29</v>
      </c>
      <c r="BB271" s="46">
        <v>670384.06000000006</v>
      </c>
    </row>
    <row r="272" spans="2:54" x14ac:dyDescent="0.25">
      <c r="B272" s="47" t="s">
        <v>243</v>
      </c>
      <c r="C272" s="47" t="s">
        <v>242</v>
      </c>
      <c r="D272" s="46">
        <v>39866950.280000009</v>
      </c>
      <c r="E272" s="46">
        <v>18502067.330000002</v>
      </c>
      <c r="F272" s="46">
        <v>269377.14999999997</v>
      </c>
      <c r="G272" s="46">
        <v>35499.199999999997</v>
      </c>
      <c r="H272" s="46">
        <v>385599.93999999994</v>
      </c>
      <c r="I272" s="46">
        <v>771975.92</v>
      </c>
      <c r="J272" s="46">
        <v>1026467.6699999999</v>
      </c>
      <c r="K272" s="46">
        <v>375362.82</v>
      </c>
      <c r="L272" s="46">
        <v>653045.09000000008</v>
      </c>
      <c r="M272" s="46">
        <v>5495493.0099999998</v>
      </c>
      <c r="O272" s="46">
        <v>47085.389999999992</v>
      </c>
      <c r="P272" s="46">
        <v>559659.80000000005</v>
      </c>
      <c r="S272" s="46">
        <v>941384.38</v>
      </c>
      <c r="U272" s="46">
        <v>21483.22</v>
      </c>
      <c r="Z272" s="46">
        <v>860149.7699999999</v>
      </c>
      <c r="AA272" s="46">
        <v>117038.82</v>
      </c>
      <c r="AB272" s="46">
        <v>31286.620000000003</v>
      </c>
      <c r="AD272" s="46">
        <v>952472.82</v>
      </c>
      <c r="AG272" s="46">
        <v>118059.08</v>
      </c>
      <c r="AK272" s="46">
        <v>22676.639999999999</v>
      </c>
      <c r="AL272" s="46">
        <v>318022.07000000007</v>
      </c>
      <c r="AR272" s="46">
        <v>63264</v>
      </c>
      <c r="AU272" s="46">
        <v>2476.89</v>
      </c>
      <c r="AZ272" s="46">
        <v>4623078.5199999986</v>
      </c>
      <c r="BA272" s="46">
        <v>1007051.7999999999</v>
      </c>
      <c r="BB272" s="46">
        <v>2666872.33</v>
      </c>
    </row>
    <row r="273" spans="2:54" x14ac:dyDescent="0.25">
      <c r="B273" s="47" t="s">
        <v>241</v>
      </c>
      <c r="C273" s="47" t="s">
        <v>240</v>
      </c>
      <c r="D273" s="46">
        <v>21913666.670000009</v>
      </c>
      <c r="E273" s="46">
        <v>10783582.59</v>
      </c>
      <c r="G273" s="46">
        <v>41097.67</v>
      </c>
      <c r="H273" s="46">
        <v>75945.040000000008</v>
      </c>
      <c r="J273" s="46">
        <v>530208.74999999988</v>
      </c>
      <c r="K273" s="46">
        <v>141429.68</v>
      </c>
      <c r="L273" s="46">
        <v>38027.18</v>
      </c>
      <c r="M273" s="46">
        <v>2760168.6899999995</v>
      </c>
      <c r="O273" s="46">
        <v>58607.09</v>
      </c>
      <c r="P273" s="46">
        <v>260418.72999999998</v>
      </c>
      <c r="S273" s="46">
        <v>718798.04</v>
      </c>
      <c r="T273" s="46">
        <v>268000.90000000002</v>
      </c>
      <c r="Z273" s="46">
        <v>288554.62</v>
      </c>
      <c r="AA273" s="46">
        <v>81693.789999999994</v>
      </c>
      <c r="AD273" s="46">
        <v>508860.38</v>
      </c>
      <c r="AG273" s="46">
        <v>42957.57</v>
      </c>
      <c r="AL273" s="46">
        <v>17794.89</v>
      </c>
      <c r="AR273" s="46">
        <v>60702.8</v>
      </c>
      <c r="AU273" s="46">
        <v>10656.27</v>
      </c>
      <c r="AZ273" s="46">
        <v>3191678.0600000005</v>
      </c>
      <c r="BA273" s="46">
        <v>852861.45000000007</v>
      </c>
      <c r="BB273" s="46">
        <v>1181622.48</v>
      </c>
    </row>
    <row r="274" spans="2:54" x14ac:dyDescent="0.25">
      <c r="B274" s="47" t="s">
        <v>239</v>
      </c>
      <c r="C274" s="47" t="s">
        <v>238</v>
      </c>
      <c r="D274" s="46">
        <v>2114157.5700000003</v>
      </c>
      <c r="E274" s="46">
        <v>1141085.0199999996</v>
      </c>
      <c r="J274" s="46">
        <v>216586</v>
      </c>
      <c r="M274" s="46">
        <v>187858.75</v>
      </c>
      <c r="AD274" s="46">
        <v>119816.59999999999</v>
      </c>
      <c r="AG274" s="46">
        <v>181953.49000000002</v>
      </c>
      <c r="AZ274" s="46">
        <v>50277.909999999996</v>
      </c>
      <c r="BB274" s="46">
        <v>216579.80000000002</v>
      </c>
    </row>
    <row r="275" spans="2:54" x14ac:dyDescent="0.25">
      <c r="B275" s="47" t="s">
        <v>237</v>
      </c>
      <c r="C275" s="47" t="s">
        <v>236</v>
      </c>
      <c r="D275" s="46">
        <v>9108820.0000000019</v>
      </c>
      <c r="E275" s="46">
        <v>3236356.3399999994</v>
      </c>
      <c r="F275" s="46">
        <v>34728.18</v>
      </c>
      <c r="H275" s="46">
        <v>20397.02</v>
      </c>
      <c r="I275" s="46">
        <v>371447.70999999996</v>
      </c>
      <c r="J275" s="46">
        <v>80045.47</v>
      </c>
      <c r="K275" s="46">
        <v>166485.43</v>
      </c>
      <c r="M275" s="46">
        <v>757827.12</v>
      </c>
      <c r="S275" s="46">
        <v>245675.24</v>
      </c>
      <c r="U275" s="46">
        <v>11986</v>
      </c>
      <c r="Z275" s="46">
        <v>160867.26</v>
      </c>
      <c r="AA275" s="46">
        <v>62152.05</v>
      </c>
      <c r="AD275" s="46">
        <v>327544.27</v>
      </c>
      <c r="AG275" s="46">
        <v>29710.570000000003</v>
      </c>
      <c r="AL275" s="46">
        <v>8792.7099999999991</v>
      </c>
      <c r="AP275" s="46">
        <v>12596.29</v>
      </c>
      <c r="AR275" s="46">
        <v>28760.230000000003</v>
      </c>
      <c r="AU275" s="46">
        <v>72725.429999999993</v>
      </c>
      <c r="AZ275" s="46">
        <v>2763704.28</v>
      </c>
      <c r="BA275" s="46">
        <v>322585.90999999997</v>
      </c>
      <c r="BB275" s="46">
        <v>394432.49000000005</v>
      </c>
    </row>
    <row r="276" spans="2:54" x14ac:dyDescent="0.25">
      <c r="B276" s="47" t="s">
        <v>235</v>
      </c>
      <c r="C276" s="47" t="s">
        <v>234</v>
      </c>
      <c r="D276" s="46">
        <v>890803.52000000014</v>
      </c>
      <c r="E276" s="46">
        <v>321856.73</v>
      </c>
      <c r="I276" s="46">
        <v>1050.73</v>
      </c>
      <c r="M276" s="46">
        <v>117328.72</v>
      </c>
      <c r="Z276" s="46">
        <v>23975.91</v>
      </c>
      <c r="AA276" s="46">
        <v>4564.6100000000006</v>
      </c>
      <c r="AD276" s="46">
        <v>17490.68</v>
      </c>
      <c r="AZ276" s="46">
        <v>236135.38</v>
      </c>
      <c r="BA276" s="46">
        <v>60315.999999999993</v>
      </c>
      <c r="BB276" s="46">
        <v>108084.76</v>
      </c>
    </row>
    <row r="277" spans="2:54" x14ac:dyDescent="0.25">
      <c r="B277" s="47" t="s">
        <v>233</v>
      </c>
      <c r="C277" s="47" t="s">
        <v>232</v>
      </c>
      <c r="D277" s="46">
        <v>95925419.700000003</v>
      </c>
      <c r="E277" s="46">
        <v>40851717.290000007</v>
      </c>
      <c r="F277" s="46">
        <v>2635606.6</v>
      </c>
      <c r="G277" s="46">
        <v>661256.3899999999</v>
      </c>
      <c r="H277" s="46">
        <v>1477841.0500000003</v>
      </c>
      <c r="I277" s="46">
        <v>113385.36000000002</v>
      </c>
      <c r="J277" s="46">
        <v>3904971.6900000004</v>
      </c>
      <c r="L277" s="46">
        <v>10500</v>
      </c>
      <c r="M277" s="46">
        <v>9360428.9799999986</v>
      </c>
      <c r="P277" s="46">
        <v>1191667</v>
      </c>
      <c r="S277" s="46">
        <v>2686280.06</v>
      </c>
      <c r="T277" s="46">
        <v>583665.61</v>
      </c>
      <c r="U277" s="46">
        <v>61620.01</v>
      </c>
      <c r="W277" s="46">
        <v>909830.87000000011</v>
      </c>
      <c r="Z277" s="46">
        <v>1603879.09</v>
      </c>
      <c r="AA277" s="46">
        <v>1345052.2599999998</v>
      </c>
      <c r="AB277" s="46">
        <v>36829.950000000004</v>
      </c>
      <c r="AD277" s="46">
        <v>2741572.0400000005</v>
      </c>
      <c r="AE277" s="46">
        <v>141093.85999999999</v>
      </c>
      <c r="AG277" s="46">
        <v>1064359.6499999999</v>
      </c>
      <c r="AI277" s="46">
        <v>1701694.44</v>
      </c>
      <c r="AK277" s="46">
        <v>62495.470000000008</v>
      </c>
      <c r="AL277" s="46">
        <v>1215982.48</v>
      </c>
      <c r="AP277" s="46">
        <v>120310.6</v>
      </c>
      <c r="AR277" s="46">
        <v>407275.73</v>
      </c>
      <c r="AU277" s="46">
        <v>185186.71000000002</v>
      </c>
      <c r="AY277" s="46">
        <v>235768.83999999997</v>
      </c>
      <c r="AZ277" s="46">
        <v>15401264.549999999</v>
      </c>
      <c r="BA277" s="46">
        <v>2786202.98</v>
      </c>
      <c r="BB277" s="46">
        <v>2427680.14</v>
      </c>
    </row>
    <row r="278" spans="2:54" x14ac:dyDescent="0.25">
      <c r="B278" s="47" t="s">
        <v>231</v>
      </c>
      <c r="C278" s="47" t="s">
        <v>230</v>
      </c>
      <c r="D278" s="46">
        <v>26708454.020000014</v>
      </c>
      <c r="E278" s="46">
        <v>12960385.159999996</v>
      </c>
      <c r="G278" s="46">
        <v>119179.35</v>
      </c>
      <c r="I278" s="46">
        <v>111407.03999999999</v>
      </c>
      <c r="J278" s="46">
        <v>331957.22000000003</v>
      </c>
      <c r="K278" s="46">
        <v>374833.07999999996</v>
      </c>
      <c r="L278" s="46">
        <v>103127.85</v>
      </c>
      <c r="M278" s="46">
        <v>2806698.3499999992</v>
      </c>
      <c r="O278" s="46">
        <v>37</v>
      </c>
      <c r="P278" s="46">
        <v>369339.37</v>
      </c>
      <c r="S278" s="46">
        <v>1238127.3699999996</v>
      </c>
      <c r="T278" s="46">
        <v>57471.41</v>
      </c>
      <c r="U278" s="46">
        <v>18517.419999999998</v>
      </c>
      <c r="Z278" s="46">
        <v>399773.32999999996</v>
      </c>
      <c r="AA278" s="46">
        <v>547585.81000000017</v>
      </c>
      <c r="AB278" s="46">
        <v>117594.94</v>
      </c>
      <c r="AD278" s="46">
        <v>979278.24999999988</v>
      </c>
      <c r="AG278" s="46">
        <v>124248.46</v>
      </c>
      <c r="AK278" s="46">
        <v>814.03</v>
      </c>
      <c r="AL278" s="46">
        <v>383569.17</v>
      </c>
      <c r="AP278" s="46">
        <v>61415.360000000008</v>
      </c>
      <c r="AR278" s="46">
        <v>55748.159999999996</v>
      </c>
      <c r="AX278" s="46">
        <v>69246.880000000005</v>
      </c>
      <c r="AY278" s="46">
        <v>7536.8000000000011</v>
      </c>
      <c r="AZ278" s="46">
        <v>3774576.81</v>
      </c>
      <c r="BA278" s="46">
        <v>1015512.11</v>
      </c>
      <c r="BB278" s="46">
        <v>680473.2899999998</v>
      </c>
    </row>
    <row r="279" spans="2:54" x14ac:dyDescent="0.25">
      <c r="B279" s="47" t="s">
        <v>229</v>
      </c>
      <c r="C279" s="47" t="s">
        <v>228</v>
      </c>
      <c r="D279" s="46">
        <v>4889127.5599999996</v>
      </c>
      <c r="E279" s="46">
        <v>2062374.3199999998</v>
      </c>
      <c r="I279" s="46">
        <v>138576.54999999999</v>
      </c>
      <c r="J279" s="46">
        <v>117381.39000000001</v>
      </c>
      <c r="K279" s="46">
        <v>30328.54</v>
      </c>
      <c r="M279" s="46">
        <v>235280.49</v>
      </c>
      <c r="P279" s="46">
        <v>45792.24</v>
      </c>
      <c r="S279" s="46">
        <v>123530.16</v>
      </c>
      <c r="T279" s="46">
        <v>79352.44</v>
      </c>
      <c r="U279" s="46">
        <v>832.57999999999993</v>
      </c>
      <c r="V279" s="46">
        <v>9898.7800000000007</v>
      </c>
      <c r="Z279" s="46">
        <v>23292.48</v>
      </c>
      <c r="AA279" s="46">
        <v>1659.79</v>
      </c>
      <c r="AD279" s="46">
        <v>137207.46</v>
      </c>
      <c r="AG279" s="46">
        <v>228802.17</v>
      </c>
      <c r="AL279" s="46">
        <v>55781.7</v>
      </c>
      <c r="AR279" s="46">
        <v>7689.17</v>
      </c>
      <c r="AU279" s="46">
        <v>549.25</v>
      </c>
      <c r="AZ279" s="46">
        <v>1170976.7999999998</v>
      </c>
      <c r="BA279" s="46">
        <v>239055.97</v>
      </c>
      <c r="BB279" s="46">
        <v>180765.28</v>
      </c>
    </row>
    <row r="280" spans="2:54" x14ac:dyDescent="0.25">
      <c r="B280" s="47" t="s">
        <v>227</v>
      </c>
      <c r="C280" s="47" t="s">
        <v>226</v>
      </c>
      <c r="D280" s="46">
        <v>14557206.289999994</v>
      </c>
      <c r="E280" s="46">
        <v>6888434.5699999984</v>
      </c>
      <c r="G280" s="46">
        <v>31029.33</v>
      </c>
      <c r="I280" s="46">
        <v>561923.92000000004</v>
      </c>
      <c r="J280" s="46">
        <v>243532.33999999997</v>
      </c>
      <c r="K280" s="46">
        <v>143563.09</v>
      </c>
      <c r="M280" s="46">
        <v>1429340.87</v>
      </c>
      <c r="O280" s="46">
        <v>4205</v>
      </c>
      <c r="P280" s="46">
        <v>150192.28</v>
      </c>
      <c r="S280" s="46">
        <v>520594.85000000003</v>
      </c>
      <c r="U280" s="46">
        <v>16840.010000000002</v>
      </c>
      <c r="Z280" s="46">
        <v>230412.72000000003</v>
      </c>
      <c r="AA280" s="46">
        <v>50874.79</v>
      </c>
      <c r="AD280" s="46">
        <v>663057.36</v>
      </c>
      <c r="AG280" s="46">
        <v>3226.3</v>
      </c>
      <c r="AL280" s="46">
        <v>217084.70999999996</v>
      </c>
      <c r="AR280" s="46">
        <v>24315.33</v>
      </c>
      <c r="AY280" s="46">
        <v>3064.9</v>
      </c>
      <c r="AZ280" s="46">
        <v>2417704.8199999998</v>
      </c>
      <c r="BA280" s="46">
        <v>522447.77999999997</v>
      </c>
      <c r="BB280" s="46">
        <v>435361.31999999995</v>
      </c>
    </row>
    <row r="281" spans="2:54" x14ac:dyDescent="0.25">
      <c r="B281" s="47" t="s">
        <v>225</v>
      </c>
      <c r="C281" s="47" t="s">
        <v>224</v>
      </c>
      <c r="D281" s="46">
        <v>5640261.4399999948</v>
      </c>
      <c r="E281" s="46">
        <v>2795790.4099999997</v>
      </c>
      <c r="H281" s="46">
        <v>23366.41</v>
      </c>
      <c r="I281" s="46">
        <v>139680.9</v>
      </c>
      <c r="J281" s="46">
        <v>142413.04999999999</v>
      </c>
      <c r="M281" s="46">
        <v>340431.91999999993</v>
      </c>
      <c r="S281" s="46">
        <v>133900.66999999998</v>
      </c>
      <c r="T281" s="46">
        <v>36696.869999999995</v>
      </c>
      <c r="U281" s="46">
        <v>-2.2737367544323206E-13</v>
      </c>
      <c r="V281" s="46">
        <v>13059.85</v>
      </c>
      <c r="Z281" s="46">
        <v>69756.87999999999</v>
      </c>
      <c r="AA281" s="46">
        <v>38291.269999999997</v>
      </c>
      <c r="AD281" s="46">
        <v>172870.33</v>
      </c>
      <c r="AG281" s="46">
        <v>5707.8</v>
      </c>
      <c r="AU281" s="46">
        <v>1406.6599999999999</v>
      </c>
      <c r="AX281" s="46">
        <v>66230.39999999998</v>
      </c>
      <c r="AY281" s="46">
        <v>3014.21</v>
      </c>
      <c r="AZ281" s="46">
        <v>1269701.0399999998</v>
      </c>
      <c r="BA281" s="46">
        <v>262486.5</v>
      </c>
      <c r="BB281" s="46">
        <v>125456.26999999999</v>
      </c>
    </row>
    <row r="282" spans="2:54" x14ac:dyDescent="0.25">
      <c r="B282" s="47" t="s">
        <v>223</v>
      </c>
      <c r="C282" s="47" t="s">
        <v>222</v>
      </c>
      <c r="D282" s="46">
        <v>7697403.4399999985</v>
      </c>
      <c r="E282" s="46">
        <v>3048929.6900000004</v>
      </c>
      <c r="I282" s="46">
        <v>238438.16000000003</v>
      </c>
      <c r="J282" s="46">
        <v>313250.86</v>
      </c>
      <c r="M282" s="46">
        <v>470692.04000000004</v>
      </c>
      <c r="P282" s="46">
        <v>105985.61000000002</v>
      </c>
      <c r="S282" s="46">
        <v>118610.4</v>
      </c>
      <c r="T282" s="46">
        <v>32009.79</v>
      </c>
      <c r="Z282" s="46">
        <v>156286.79999999999</v>
      </c>
      <c r="AA282" s="46">
        <v>91374.97</v>
      </c>
      <c r="AD282" s="46">
        <v>213927.54</v>
      </c>
      <c r="AG282" s="46">
        <v>104290.51999999999</v>
      </c>
      <c r="AL282" s="46">
        <v>198154.68000000002</v>
      </c>
      <c r="AU282" s="46">
        <v>1800</v>
      </c>
      <c r="AX282" s="46">
        <v>180134.47</v>
      </c>
      <c r="AZ282" s="46">
        <v>1410761.56</v>
      </c>
      <c r="BA282" s="46">
        <v>509984.06000000006</v>
      </c>
      <c r="BB282" s="46">
        <v>502772.29</v>
      </c>
    </row>
    <row r="283" spans="2:54" x14ac:dyDescent="0.25">
      <c r="B283" s="47" t="s">
        <v>221</v>
      </c>
      <c r="C283" s="47" t="s">
        <v>220</v>
      </c>
      <c r="D283" s="46">
        <v>208346059.31999996</v>
      </c>
      <c r="E283" s="46">
        <v>100437696.83</v>
      </c>
      <c r="F283" s="46">
        <v>741381.98</v>
      </c>
      <c r="G283" s="46">
        <v>903150.99</v>
      </c>
      <c r="H283" s="46">
        <v>1995551.69</v>
      </c>
      <c r="I283" s="46">
        <v>975645.27999999991</v>
      </c>
      <c r="J283" s="46">
        <v>11291694.389999999</v>
      </c>
      <c r="K283" s="46">
        <v>1164462.9600000002</v>
      </c>
      <c r="L283" s="46">
        <v>324597.10000000003</v>
      </c>
      <c r="M283" s="46">
        <v>30067717.84</v>
      </c>
      <c r="O283" s="46">
        <v>570447.38</v>
      </c>
      <c r="P283" s="46">
        <v>2497095</v>
      </c>
      <c r="S283" s="46">
        <v>7491206.7699999996</v>
      </c>
      <c r="T283" s="46">
        <v>605566.13</v>
      </c>
      <c r="U283" s="46">
        <v>84505</v>
      </c>
      <c r="Z283" s="46">
        <v>2326393.09</v>
      </c>
      <c r="AA283" s="46">
        <v>815115.61</v>
      </c>
      <c r="AB283" s="46">
        <v>40400.229999999996</v>
      </c>
      <c r="AD283" s="46">
        <v>3575993.74</v>
      </c>
      <c r="AE283" s="46">
        <v>40015.07</v>
      </c>
      <c r="AG283" s="46">
        <v>2074694.91</v>
      </c>
      <c r="AK283" s="46">
        <v>207010.52000000002</v>
      </c>
      <c r="AL283" s="46">
        <v>2509090.56</v>
      </c>
      <c r="AP283" s="46">
        <v>305402.62</v>
      </c>
      <c r="AR283" s="46">
        <v>441111.41000000003</v>
      </c>
      <c r="AU283" s="46">
        <v>901994.12999999989</v>
      </c>
      <c r="AX283" s="46">
        <v>460899</v>
      </c>
      <c r="AY283" s="46">
        <v>390149.87000000005</v>
      </c>
      <c r="AZ283" s="46">
        <v>23975226.440000001</v>
      </c>
      <c r="BA283" s="46">
        <v>6001112.5500000017</v>
      </c>
      <c r="BB283" s="46">
        <v>5130730.2300000014</v>
      </c>
    </row>
    <row r="284" spans="2:54" x14ac:dyDescent="0.25">
      <c r="B284" s="47" t="s">
        <v>219</v>
      </c>
      <c r="C284" s="47" t="s">
        <v>218</v>
      </c>
      <c r="D284" s="46">
        <v>87584125.579999939</v>
      </c>
      <c r="E284" s="46">
        <v>42403325.059999987</v>
      </c>
      <c r="F284" s="46">
        <v>309667.82999999996</v>
      </c>
      <c r="G284" s="46">
        <v>364311.78</v>
      </c>
      <c r="H284" s="46">
        <v>38847.01</v>
      </c>
      <c r="I284" s="46">
        <v>217393.44999999998</v>
      </c>
      <c r="J284" s="46">
        <v>3305064.0100000002</v>
      </c>
      <c r="K284" s="46">
        <v>605864.91</v>
      </c>
      <c r="L284" s="46">
        <v>415410.9</v>
      </c>
      <c r="M284" s="46">
        <v>11783958.570000002</v>
      </c>
      <c r="O284" s="46">
        <v>193941.17</v>
      </c>
      <c r="P284" s="46">
        <v>1066879.3499999999</v>
      </c>
      <c r="R284" s="46">
        <v>96416.540000000008</v>
      </c>
      <c r="S284" s="46">
        <v>2473248.92</v>
      </c>
      <c r="T284" s="46">
        <v>107306.23000000001</v>
      </c>
      <c r="U284" s="46">
        <v>44559.33</v>
      </c>
      <c r="Z284" s="46">
        <v>1233118.81</v>
      </c>
      <c r="AA284" s="46">
        <v>239306.31</v>
      </c>
      <c r="AB284" s="46">
        <v>82742.39</v>
      </c>
      <c r="AD284" s="46">
        <v>2056863.9399999997</v>
      </c>
      <c r="AE284" s="46">
        <v>18086.47</v>
      </c>
      <c r="AG284" s="46">
        <v>800196.47</v>
      </c>
      <c r="AL284" s="46">
        <v>697566.06</v>
      </c>
      <c r="AN284" s="46">
        <v>146140</v>
      </c>
      <c r="AO284" s="46">
        <v>119955.07</v>
      </c>
      <c r="AP284" s="46">
        <v>11081.08</v>
      </c>
      <c r="AR284" s="46">
        <v>129563.71</v>
      </c>
      <c r="AY284" s="46">
        <v>5726.62</v>
      </c>
      <c r="AZ284" s="46">
        <v>12568345.210000005</v>
      </c>
      <c r="BA284" s="46">
        <v>2470242.9899999998</v>
      </c>
      <c r="BB284" s="46">
        <v>3578995.39</v>
      </c>
    </row>
    <row r="285" spans="2:54" x14ac:dyDescent="0.25">
      <c r="B285" s="47" t="s">
        <v>217</v>
      </c>
      <c r="C285" s="47" t="s">
        <v>216</v>
      </c>
      <c r="D285" s="46">
        <v>41936989.81000004</v>
      </c>
      <c r="E285" s="46">
        <v>20726506.73</v>
      </c>
      <c r="F285" s="46">
        <v>554285.52</v>
      </c>
      <c r="G285" s="46">
        <v>91957.84</v>
      </c>
      <c r="H285" s="46">
        <v>174281.97</v>
      </c>
      <c r="I285" s="46">
        <v>190812.34</v>
      </c>
      <c r="J285" s="46">
        <v>32780.199999999997</v>
      </c>
      <c r="K285" s="46">
        <v>524454.67999999993</v>
      </c>
      <c r="L285" s="46">
        <v>153629.35</v>
      </c>
      <c r="M285" s="46">
        <v>5590388.1800000025</v>
      </c>
      <c r="P285" s="46">
        <v>503579.68</v>
      </c>
      <c r="S285" s="46">
        <v>1388300.2000000002</v>
      </c>
      <c r="T285" s="46">
        <v>163857.21</v>
      </c>
      <c r="U285" s="46">
        <v>17150.840000000004</v>
      </c>
      <c r="Z285" s="46">
        <v>597335.79999999993</v>
      </c>
      <c r="AA285" s="46">
        <v>137168.93</v>
      </c>
      <c r="AD285" s="46">
        <v>694651.44</v>
      </c>
      <c r="AE285" s="46">
        <v>3756.71</v>
      </c>
      <c r="AG285" s="46">
        <v>170714.22</v>
      </c>
      <c r="AK285" s="46">
        <v>14677.460000000001</v>
      </c>
      <c r="AL285" s="46">
        <v>298769.55000000005</v>
      </c>
      <c r="AR285" s="46">
        <v>92307.33</v>
      </c>
      <c r="AU285" s="46">
        <v>376038.79000000004</v>
      </c>
      <c r="AY285" s="46">
        <v>59708.869999999995</v>
      </c>
      <c r="AZ285" s="46">
        <v>6422150.2999999998</v>
      </c>
      <c r="BA285" s="46">
        <v>1301637.48</v>
      </c>
      <c r="BB285" s="46">
        <v>1656088.1900000002</v>
      </c>
    </row>
    <row r="286" spans="2:54" x14ac:dyDescent="0.25">
      <c r="B286" s="47" t="s">
        <v>215</v>
      </c>
      <c r="C286" s="47" t="s">
        <v>214</v>
      </c>
      <c r="D286" s="46">
        <v>55822834.840000086</v>
      </c>
      <c r="E286" s="46">
        <v>27343589.550000004</v>
      </c>
      <c r="F286" s="46">
        <v>1753456.7499999995</v>
      </c>
      <c r="G286" s="46">
        <v>182448.08</v>
      </c>
      <c r="H286" s="46">
        <v>1099515.82</v>
      </c>
      <c r="I286" s="46">
        <v>502887.76999999996</v>
      </c>
      <c r="J286" s="46">
        <v>691539.89000000013</v>
      </c>
      <c r="K286" s="46">
        <v>372124.33</v>
      </c>
      <c r="L286" s="46">
        <v>333021.07000000007</v>
      </c>
      <c r="M286" s="46">
        <v>7621533.2699999986</v>
      </c>
      <c r="O286" s="46">
        <v>260232.69</v>
      </c>
      <c r="P286" s="46">
        <v>806877.57000000007</v>
      </c>
      <c r="S286" s="46">
        <v>1938759.29</v>
      </c>
      <c r="T286" s="46">
        <v>157574.00999999998</v>
      </c>
      <c r="U286" s="46">
        <v>23241.21</v>
      </c>
      <c r="Z286" s="46">
        <v>442099.22000000003</v>
      </c>
      <c r="AA286" s="46">
        <v>110261.66</v>
      </c>
      <c r="AB286" s="46">
        <v>169545.97999999998</v>
      </c>
      <c r="AD286" s="46">
        <v>524950.99</v>
      </c>
      <c r="AE286" s="46">
        <v>6874.03</v>
      </c>
      <c r="AG286" s="46">
        <v>157442.44000000003</v>
      </c>
      <c r="AK286" s="46">
        <v>62037.16</v>
      </c>
      <c r="AL286" s="46">
        <v>666019.12</v>
      </c>
      <c r="AR286" s="46">
        <v>80114.75</v>
      </c>
      <c r="AU286" s="46">
        <v>121744.6</v>
      </c>
      <c r="AY286" s="46">
        <v>5804.98</v>
      </c>
      <c r="AZ286" s="46">
        <v>7224613.379999999</v>
      </c>
      <c r="BA286" s="46">
        <v>1273266.6700000002</v>
      </c>
      <c r="BB286" s="46">
        <v>1891258.56</v>
      </c>
    </row>
    <row r="287" spans="2:54" x14ac:dyDescent="0.25">
      <c r="B287" s="47" t="s">
        <v>213</v>
      </c>
      <c r="C287" s="47" t="s">
        <v>212</v>
      </c>
      <c r="D287" s="46">
        <v>30284954.329999994</v>
      </c>
      <c r="E287" s="46">
        <v>13698541.65</v>
      </c>
      <c r="F287" s="46">
        <v>1546982.4699999997</v>
      </c>
      <c r="H287" s="46">
        <v>159324.5</v>
      </c>
      <c r="I287" s="46">
        <v>32162.5</v>
      </c>
      <c r="J287" s="46">
        <v>1003935.3099999999</v>
      </c>
      <c r="L287" s="46">
        <v>8430.65</v>
      </c>
      <c r="M287" s="46">
        <v>3435325.78</v>
      </c>
      <c r="O287" s="46">
        <v>24154.41</v>
      </c>
      <c r="P287" s="46">
        <v>407452.37000000005</v>
      </c>
      <c r="S287" s="46">
        <v>754334.94000000006</v>
      </c>
      <c r="Z287" s="46">
        <v>237019.03</v>
      </c>
      <c r="AA287" s="46">
        <v>73420.94</v>
      </c>
      <c r="AD287" s="46">
        <v>251184.36000000002</v>
      </c>
      <c r="AE287" s="46">
        <v>1726.12</v>
      </c>
      <c r="AG287" s="46">
        <v>86359.180000000008</v>
      </c>
      <c r="AK287" s="46">
        <v>25128.799999999996</v>
      </c>
      <c r="AL287" s="46">
        <v>333018.55</v>
      </c>
      <c r="AR287" s="46">
        <v>87564.41</v>
      </c>
      <c r="AU287" s="46">
        <v>119905.93</v>
      </c>
      <c r="AY287" s="46">
        <v>193.57</v>
      </c>
      <c r="AZ287" s="46">
        <v>6089146.96</v>
      </c>
      <c r="BA287" s="46">
        <v>692024.72000000009</v>
      </c>
      <c r="BB287" s="46">
        <v>1217617.1800000002</v>
      </c>
    </row>
    <row r="288" spans="2:54" x14ac:dyDescent="0.25">
      <c r="B288" s="47" t="s">
        <v>211</v>
      </c>
      <c r="C288" s="47" t="s">
        <v>210</v>
      </c>
      <c r="D288" s="46">
        <v>34291565.270000003</v>
      </c>
      <c r="E288" s="46">
        <v>16180961.4</v>
      </c>
      <c r="G288" s="46">
        <v>84448.04</v>
      </c>
      <c r="H288" s="46">
        <v>606979.71</v>
      </c>
      <c r="I288" s="46">
        <v>20880.84</v>
      </c>
      <c r="J288" s="46">
        <v>833967.99000000011</v>
      </c>
      <c r="K288" s="46">
        <v>231911.62999999998</v>
      </c>
      <c r="L288" s="46">
        <v>116055.67999999999</v>
      </c>
      <c r="M288" s="46">
        <v>3936514.1199999996</v>
      </c>
      <c r="O288" s="46">
        <v>85377</v>
      </c>
      <c r="P288" s="46">
        <v>385957.41000000003</v>
      </c>
      <c r="S288" s="46">
        <v>1245072.4800000002</v>
      </c>
      <c r="T288" s="46">
        <v>182782.07</v>
      </c>
      <c r="U288" s="46">
        <v>13348</v>
      </c>
      <c r="Z288" s="46">
        <v>379917.72000000003</v>
      </c>
      <c r="AA288" s="46">
        <v>97140.75</v>
      </c>
      <c r="AB288" s="46">
        <v>130218.68000000001</v>
      </c>
      <c r="AD288" s="46">
        <v>1077734.78</v>
      </c>
      <c r="AE288" s="46">
        <v>3106.45</v>
      </c>
      <c r="AG288" s="46">
        <v>126809.69</v>
      </c>
      <c r="AK288" s="46">
        <v>7438.2899999999991</v>
      </c>
      <c r="AL288" s="46">
        <v>407971.49</v>
      </c>
      <c r="AN288" s="46">
        <v>28822.430000000004</v>
      </c>
      <c r="AR288" s="46">
        <v>57602.540000000008</v>
      </c>
      <c r="AY288" s="46">
        <v>724224.83000000007</v>
      </c>
      <c r="AZ288" s="46">
        <v>4346610</v>
      </c>
      <c r="BA288" s="46">
        <v>1529117.62</v>
      </c>
      <c r="BB288" s="46">
        <v>1450593.6300000001</v>
      </c>
    </row>
    <row r="289" spans="2:54" x14ac:dyDescent="0.25">
      <c r="B289" s="47" t="s">
        <v>209</v>
      </c>
      <c r="C289" s="47" t="s">
        <v>208</v>
      </c>
      <c r="D289" s="46">
        <v>35350735.129999995</v>
      </c>
      <c r="E289" s="46">
        <v>14931211.749999996</v>
      </c>
      <c r="F289" s="46">
        <v>15123.720000000001</v>
      </c>
      <c r="I289" s="46">
        <v>37423.379999999997</v>
      </c>
      <c r="J289" s="46">
        <v>1698411.43</v>
      </c>
      <c r="L289" s="46">
        <v>327216.38</v>
      </c>
      <c r="M289" s="46">
        <v>5034198.6900000004</v>
      </c>
      <c r="O289" s="46">
        <v>90276.98</v>
      </c>
      <c r="P289" s="46">
        <v>428817.55</v>
      </c>
      <c r="S289" s="46">
        <v>1066334.9099999999</v>
      </c>
      <c r="T289" s="46">
        <v>56529.81</v>
      </c>
      <c r="U289" s="46">
        <v>38182.89</v>
      </c>
      <c r="Z289" s="46">
        <v>634882.94000000006</v>
      </c>
      <c r="AA289" s="46">
        <v>140555.65</v>
      </c>
      <c r="AB289" s="46">
        <v>22959.879999999997</v>
      </c>
      <c r="AD289" s="46">
        <v>1103004.8</v>
      </c>
      <c r="AE289" s="46">
        <v>3376.2</v>
      </c>
      <c r="AG289" s="46">
        <v>537056.29</v>
      </c>
      <c r="AK289" s="46">
        <v>28185.23</v>
      </c>
      <c r="AL289" s="46">
        <v>200832.64000000001</v>
      </c>
      <c r="AN289" s="46">
        <v>56834.73</v>
      </c>
      <c r="AR289" s="46">
        <v>49488.960000000006</v>
      </c>
      <c r="AU289" s="46">
        <v>92790.97</v>
      </c>
      <c r="AY289" s="46">
        <v>20302.55</v>
      </c>
      <c r="AZ289" s="46">
        <v>5080670.9800000004</v>
      </c>
      <c r="BA289" s="46">
        <v>1275546.7399999998</v>
      </c>
      <c r="BB289" s="46">
        <v>2380519.08</v>
      </c>
    </row>
    <row r="290" spans="2:54" x14ac:dyDescent="0.25">
      <c r="B290" s="47" t="s">
        <v>207</v>
      </c>
      <c r="C290" s="47" t="s">
        <v>206</v>
      </c>
      <c r="D290" s="46">
        <v>2323479.7600000007</v>
      </c>
      <c r="E290" s="46">
        <v>853838.29999999993</v>
      </c>
      <c r="L290" s="46">
        <v>172277.99</v>
      </c>
      <c r="M290" s="46">
        <v>117581.89</v>
      </c>
      <c r="P290" s="46">
        <v>13070.09</v>
      </c>
      <c r="S290" s="46">
        <v>20646.259999999998</v>
      </c>
      <c r="Z290" s="46">
        <v>18294.55</v>
      </c>
      <c r="AA290" s="46">
        <v>13362.759999999998</v>
      </c>
      <c r="AD290" s="46">
        <v>46002.96</v>
      </c>
      <c r="AG290" s="46">
        <v>5374.93</v>
      </c>
      <c r="AU290" s="46">
        <v>285781.03999999998</v>
      </c>
      <c r="AZ290" s="46">
        <v>657800.01000000013</v>
      </c>
      <c r="BA290" s="46">
        <v>102125.13</v>
      </c>
      <c r="BB290" s="46">
        <v>17323.849999999999</v>
      </c>
    </row>
    <row r="291" spans="2:54" x14ac:dyDescent="0.25">
      <c r="B291" s="47" t="s">
        <v>205</v>
      </c>
      <c r="C291" s="47" t="s">
        <v>204</v>
      </c>
      <c r="D291" s="46">
        <v>7616373.5100000016</v>
      </c>
      <c r="E291" s="46">
        <v>5166032.3500000015</v>
      </c>
      <c r="J291" s="46">
        <v>300030</v>
      </c>
      <c r="M291" s="46">
        <v>851248.14</v>
      </c>
      <c r="AD291" s="46">
        <v>392042.19</v>
      </c>
      <c r="AG291" s="46">
        <v>26961.279999999999</v>
      </c>
      <c r="BA291" s="46">
        <v>287899.64</v>
      </c>
      <c r="BB291" s="46">
        <v>592159.90999999992</v>
      </c>
    </row>
    <row r="292" spans="2:54" x14ac:dyDescent="0.25">
      <c r="B292" s="47" t="s">
        <v>203</v>
      </c>
      <c r="C292" s="47" t="s">
        <v>202</v>
      </c>
      <c r="D292" s="46">
        <v>3104852.4000000013</v>
      </c>
      <c r="E292" s="46">
        <v>1608847.4100000004</v>
      </c>
      <c r="I292" s="46">
        <v>11274.18</v>
      </c>
      <c r="J292" s="46">
        <v>17616.509999999998</v>
      </c>
      <c r="K292" s="46">
        <v>19025.78</v>
      </c>
      <c r="M292" s="46">
        <v>147758.25</v>
      </c>
      <c r="O292" s="46">
        <v>4123.6900000000005</v>
      </c>
      <c r="P292" s="46">
        <v>23793.97</v>
      </c>
      <c r="S292" s="46">
        <v>98925.47</v>
      </c>
      <c r="U292" s="46">
        <v>37168.68</v>
      </c>
      <c r="Z292" s="46">
        <v>58950.000000000007</v>
      </c>
      <c r="AA292" s="46">
        <v>12847.29</v>
      </c>
      <c r="AD292" s="46">
        <v>24570.920000000002</v>
      </c>
      <c r="AG292" s="46">
        <v>911.89</v>
      </c>
      <c r="AR292" s="46">
        <v>350.99</v>
      </c>
      <c r="AU292" s="46">
        <v>11686.44</v>
      </c>
      <c r="AZ292" s="46">
        <v>624777.5299999998</v>
      </c>
      <c r="BA292" s="46">
        <v>112736.31</v>
      </c>
      <c r="BB292" s="46">
        <v>289487.08999999997</v>
      </c>
    </row>
    <row r="293" spans="2:54" x14ac:dyDescent="0.25">
      <c r="B293" s="47" t="s">
        <v>201</v>
      </c>
      <c r="C293" s="47" t="s">
        <v>200</v>
      </c>
      <c r="D293" s="46">
        <v>1139014.5799999996</v>
      </c>
      <c r="E293" s="46">
        <v>480388.28999999992</v>
      </c>
      <c r="H293" s="46">
        <v>22083.16</v>
      </c>
      <c r="J293" s="46">
        <v>41775.880000000005</v>
      </c>
      <c r="L293" s="46">
        <v>26325.74</v>
      </c>
      <c r="M293" s="46">
        <v>101835.61</v>
      </c>
      <c r="P293" s="46">
        <v>5300</v>
      </c>
      <c r="AA293" s="46">
        <v>16642.760000000002</v>
      </c>
      <c r="AD293" s="46">
        <v>21162.48</v>
      </c>
      <c r="AG293" s="46">
        <v>3739</v>
      </c>
      <c r="AR293" s="46">
        <v>827.6</v>
      </c>
      <c r="AZ293" s="46">
        <v>271966.40000000008</v>
      </c>
      <c r="BA293" s="46">
        <v>79553.989999999991</v>
      </c>
      <c r="BB293" s="46">
        <v>67413.670000000013</v>
      </c>
    </row>
    <row r="294" spans="2:54" x14ac:dyDescent="0.25">
      <c r="B294" s="47" t="s">
        <v>199</v>
      </c>
      <c r="C294" s="47" t="s">
        <v>198</v>
      </c>
      <c r="D294" s="46">
        <v>4516912.9800000004</v>
      </c>
      <c r="E294" s="46">
        <v>1941082.4099999997</v>
      </c>
      <c r="F294" s="46">
        <v>20625</v>
      </c>
      <c r="H294" s="46">
        <v>56527.14</v>
      </c>
      <c r="J294" s="46">
        <v>110644.95999999999</v>
      </c>
      <c r="L294" s="46">
        <v>34577.08</v>
      </c>
      <c r="M294" s="46">
        <v>333404.3</v>
      </c>
      <c r="P294" s="46">
        <v>58843.24</v>
      </c>
      <c r="S294" s="46">
        <v>149726.04</v>
      </c>
      <c r="T294" s="46">
        <v>30996.959999999999</v>
      </c>
      <c r="U294" s="46">
        <v>1297</v>
      </c>
      <c r="Z294" s="46">
        <v>32803.31</v>
      </c>
      <c r="AA294" s="46">
        <v>40136.980000000003</v>
      </c>
      <c r="AD294" s="46">
        <v>128601.84000000001</v>
      </c>
      <c r="AG294" s="46">
        <v>280424.35000000003</v>
      </c>
      <c r="AR294" s="46">
        <v>2698.45</v>
      </c>
      <c r="AX294" s="46">
        <v>29843.79</v>
      </c>
      <c r="AZ294" s="46">
        <v>860739.87999999989</v>
      </c>
      <c r="BA294" s="46">
        <v>143652.49</v>
      </c>
      <c r="BB294" s="46">
        <v>260287.75999999998</v>
      </c>
    </row>
    <row r="295" spans="2:54" x14ac:dyDescent="0.25">
      <c r="B295" s="47" t="s">
        <v>197</v>
      </c>
      <c r="C295" s="47" t="s">
        <v>196</v>
      </c>
      <c r="D295" s="46">
        <v>42707202.51000002</v>
      </c>
      <c r="E295" s="46">
        <v>22421732.049999997</v>
      </c>
      <c r="F295" s="46">
        <v>76586.63</v>
      </c>
      <c r="G295" s="46">
        <v>15087.16</v>
      </c>
      <c r="H295" s="46">
        <v>225993.86000000002</v>
      </c>
      <c r="J295" s="46">
        <v>2009171.2200000002</v>
      </c>
      <c r="L295" s="46">
        <v>800</v>
      </c>
      <c r="M295" s="46">
        <v>3905217.9499999993</v>
      </c>
      <c r="O295" s="46">
        <v>103048.23</v>
      </c>
      <c r="P295" s="46">
        <v>493742.29000000004</v>
      </c>
      <c r="S295" s="46">
        <v>1368772.5800000003</v>
      </c>
      <c r="T295" s="46">
        <v>331623.59999999998</v>
      </c>
      <c r="U295" s="46">
        <v>21289.52</v>
      </c>
      <c r="Z295" s="46">
        <v>534587.26</v>
      </c>
      <c r="AA295" s="46">
        <v>102874.08999999998</v>
      </c>
      <c r="AD295" s="46">
        <v>520281.7</v>
      </c>
      <c r="AG295" s="46">
        <v>358223.92</v>
      </c>
      <c r="AK295" s="46">
        <v>9598.56</v>
      </c>
      <c r="AL295" s="46">
        <v>200078.87</v>
      </c>
      <c r="AQ295" s="46">
        <v>12477.470000000001</v>
      </c>
      <c r="AR295" s="46">
        <v>85809.989999999991</v>
      </c>
      <c r="AY295" s="46">
        <v>19409.75</v>
      </c>
      <c r="AZ295" s="46">
        <v>7313201.4400000023</v>
      </c>
      <c r="BA295" s="46">
        <v>1191783.06</v>
      </c>
      <c r="BB295" s="46">
        <v>1385811.31</v>
      </c>
    </row>
    <row r="296" spans="2:54" x14ac:dyDescent="0.25">
      <c r="B296" s="47" t="s">
        <v>195</v>
      </c>
      <c r="C296" s="47" t="s">
        <v>194</v>
      </c>
      <c r="D296" s="46">
        <v>8942778.9199999981</v>
      </c>
      <c r="E296" s="46">
        <v>4377864.2100000009</v>
      </c>
      <c r="H296" s="46">
        <v>57202.9</v>
      </c>
      <c r="I296" s="46">
        <v>82076.959999999992</v>
      </c>
      <c r="J296" s="46">
        <v>55072.61</v>
      </c>
      <c r="K296" s="46">
        <v>81191.69</v>
      </c>
      <c r="M296" s="46">
        <v>798009.8</v>
      </c>
      <c r="P296" s="46">
        <v>106884.07</v>
      </c>
      <c r="S296" s="46">
        <v>426055.75000000006</v>
      </c>
      <c r="T296" s="46">
        <v>63568.34</v>
      </c>
      <c r="U296" s="46">
        <v>4773.5300000000007</v>
      </c>
      <c r="Z296" s="46">
        <v>106703.45</v>
      </c>
      <c r="AA296" s="46">
        <v>75949.87</v>
      </c>
      <c r="AD296" s="46">
        <v>115732.85</v>
      </c>
      <c r="AG296" s="46">
        <v>10500</v>
      </c>
      <c r="AR296" s="46">
        <v>12012.46</v>
      </c>
      <c r="AZ296" s="46">
        <v>1747545.2199999997</v>
      </c>
      <c r="BA296" s="46">
        <v>316011.68</v>
      </c>
      <c r="BB296" s="46">
        <v>505623.52999999997</v>
      </c>
    </row>
    <row r="297" spans="2:54" x14ac:dyDescent="0.25">
      <c r="B297" s="47" t="s">
        <v>193</v>
      </c>
      <c r="C297" s="47" t="s">
        <v>192</v>
      </c>
      <c r="D297" s="46">
        <v>3803233.14</v>
      </c>
      <c r="E297" s="46">
        <v>2133979.6</v>
      </c>
      <c r="H297" s="46">
        <v>41815.279999999999</v>
      </c>
      <c r="I297" s="46">
        <v>18523.939999999999</v>
      </c>
      <c r="J297" s="46">
        <v>63398.280000000006</v>
      </c>
      <c r="K297" s="46">
        <v>45876.94</v>
      </c>
      <c r="M297" s="46">
        <v>231946.45999999996</v>
      </c>
      <c r="P297" s="46">
        <v>45148</v>
      </c>
      <c r="S297" s="46">
        <v>90505.81</v>
      </c>
      <c r="U297" s="46">
        <v>2304.12</v>
      </c>
      <c r="Z297" s="46">
        <v>32795.600000000006</v>
      </c>
      <c r="AA297" s="46">
        <v>32581.11</v>
      </c>
      <c r="AD297" s="46">
        <v>49110.53</v>
      </c>
      <c r="AG297" s="46">
        <v>132897.22</v>
      </c>
      <c r="AX297" s="46">
        <v>28526.720000000001</v>
      </c>
      <c r="AY297" s="46">
        <v>17.29</v>
      </c>
      <c r="AZ297" s="46">
        <v>714009.26000000013</v>
      </c>
      <c r="BA297" s="46">
        <v>139439.27000000002</v>
      </c>
      <c r="BB297" s="46">
        <v>357.71</v>
      </c>
    </row>
    <row r="298" spans="2:54" x14ac:dyDescent="0.25">
      <c r="B298" s="47" t="s">
        <v>191</v>
      </c>
      <c r="C298" s="47" t="s">
        <v>190</v>
      </c>
      <c r="D298" s="46">
        <v>3666253.129999999</v>
      </c>
      <c r="E298" s="46">
        <v>1448472.1499999997</v>
      </c>
      <c r="I298" s="46">
        <v>157987.24000000002</v>
      </c>
      <c r="J298" s="46">
        <v>60888.31</v>
      </c>
      <c r="K298" s="46">
        <v>20083.63</v>
      </c>
      <c r="M298" s="46">
        <v>172396.42</v>
      </c>
      <c r="P298" s="46">
        <v>32920</v>
      </c>
      <c r="S298" s="46">
        <v>120636.98000000001</v>
      </c>
      <c r="Z298" s="46">
        <v>125850.04000000001</v>
      </c>
      <c r="AA298" s="46">
        <v>4034.13</v>
      </c>
      <c r="AD298" s="46">
        <v>85470.3</v>
      </c>
      <c r="AG298" s="46">
        <v>37386.899999999994</v>
      </c>
      <c r="AX298" s="46">
        <v>64067.39</v>
      </c>
      <c r="AZ298" s="46">
        <v>804561.64</v>
      </c>
      <c r="BA298" s="46">
        <v>141237.58000000002</v>
      </c>
      <c r="BB298" s="46">
        <v>390260.42000000004</v>
      </c>
    </row>
    <row r="299" spans="2:54" x14ac:dyDescent="0.25">
      <c r="B299" s="47" t="s">
        <v>189</v>
      </c>
      <c r="C299" s="47" t="s">
        <v>188</v>
      </c>
      <c r="D299" s="46">
        <v>955458.88</v>
      </c>
      <c r="E299" s="46">
        <v>495555.57</v>
      </c>
      <c r="H299" s="46">
        <v>16747.830000000002</v>
      </c>
      <c r="J299" s="46">
        <v>17293.740000000002</v>
      </c>
      <c r="M299" s="46">
        <v>54778.46</v>
      </c>
      <c r="P299" s="46">
        <v>9501</v>
      </c>
      <c r="AA299" s="46">
        <v>12321.779999999999</v>
      </c>
      <c r="AX299" s="46">
        <v>39510.22</v>
      </c>
      <c r="AZ299" s="46">
        <v>218533.06</v>
      </c>
      <c r="BB299" s="46">
        <v>91217.219999999987</v>
      </c>
    </row>
    <row r="300" spans="2:54" x14ac:dyDescent="0.25">
      <c r="B300" s="47" t="s">
        <v>187</v>
      </c>
      <c r="C300" s="47" t="s">
        <v>186</v>
      </c>
      <c r="D300" s="46">
        <v>3946075.5400000005</v>
      </c>
      <c r="E300" s="46">
        <v>1966887.1100000003</v>
      </c>
      <c r="H300" s="46">
        <v>23806.05</v>
      </c>
      <c r="I300" s="46">
        <v>44740.42</v>
      </c>
      <c r="J300" s="46">
        <v>97780.17</v>
      </c>
      <c r="K300" s="46">
        <v>6717.41</v>
      </c>
      <c r="M300" s="46">
        <v>229096.53</v>
      </c>
      <c r="P300" s="46">
        <v>38989.19</v>
      </c>
      <c r="S300" s="46">
        <v>91993.919999999998</v>
      </c>
      <c r="T300" s="46">
        <v>3220.55</v>
      </c>
      <c r="Z300" s="46">
        <v>34642.910000000003</v>
      </c>
      <c r="AA300" s="46">
        <v>14440.619999999999</v>
      </c>
      <c r="AD300" s="46">
        <v>45619.520000000004</v>
      </c>
      <c r="AG300" s="46">
        <v>36594.660000000003</v>
      </c>
      <c r="AU300" s="46">
        <v>23081.82</v>
      </c>
      <c r="AX300" s="46">
        <v>204519.81</v>
      </c>
      <c r="AZ300" s="46">
        <v>775990.55</v>
      </c>
      <c r="BA300" s="46">
        <v>121283.17000000001</v>
      </c>
      <c r="BB300" s="46">
        <v>186671.13</v>
      </c>
    </row>
    <row r="301" spans="2:54" x14ac:dyDescent="0.25">
      <c r="B301" s="47" t="s">
        <v>185</v>
      </c>
      <c r="C301" s="47" t="s">
        <v>184</v>
      </c>
      <c r="D301" s="46">
        <v>3120463.7799999993</v>
      </c>
      <c r="E301" s="46">
        <v>1536452.43</v>
      </c>
      <c r="H301" s="46">
        <v>1551.73</v>
      </c>
      <c r="I301" s="46">
        <v>2750.52</v>
      </c>
      <c r="M301" s="46">
        <v>283717.8</v>
      </c>
      <c r="P301" s="46">
        <v>31406.48</v>
      </c>
      <c r="Z301" s="46">
        <v>83459.960000000006</v>
      </c>
      <c r="AA301" s="46">
        <v>24218.129999999997</v>
      </c>
      <c r="AD301" s="46">
        <v>52238.18</v>
      </c>
      <c r="AU301" s="46">
        <v>6759.61</v>
      </c>
      <c r="AX301" s="46">
        <v>56340.83</v>
      </c>
      <c r="AZ301" s="46">
        <v>706218.56</v>
      </c>
      <c r="BA301" s="46">
        <v>129006.19</v>
      </c>
      <c r="BB301" s="46">
        <v>206343.36</v>
      </c>
    </row>
    <row r="302" spans="2:54" x14ac:dyDescent="0.25">
      <c r="B302" s="47" t="s">
        <v>183</v>
      </c>
      <c r="C302" s="47" t="s">
        <v>182</v>
      </c>
      <c r="D302" s="46">
        <v>4607373.7400000012</v>
      </c>
      <c r="E302" s="46">
        <v>2226099.25</v>
      </c>
      <c r="H302" s="46">
        <v>42327.39</v>
      </c>
      <c r="I302" s="46">
        <v>31762.719999999998</v>
      </c>
      <c r="J302" s="46">
        <v>121840.26999999999</v>
      </c>
      <c r="K302" s="46">
        <v>25610.18</v>
      </c>
      <c r="L302" s="46">
        <v>43513.74</v>
      </c>
      <c r="M302" s="46">
        <v>273831.95</v>
      </c>
      <c r="O302" s="46">
        <v>8624</v>
      </c>
      <c r="P302" s="46">
        <v>46025</v>
      </c>
      <c r="S302" s="46">
        <v>78164.95</v>
      </c>
      <c r="T302" s="46">
        <v>21503.25</v>
      </c>
      <c r="U302" s="46">
        <v>2161.2399999999998</v>
      </c>
      <c r="Z302" s="46">
        <v>59731.28</v>
      </c>
      <c r="AA302" s="46">
        <v>17790.659999999996</v>
      </c>
      <c r="AD302" s="46">
        <v>125009.13</v>
      </c>
      <c r="AG302" s="46">
        <v>117914.73</v>
      </c>
      <c r="AR302" s="46">
        <v>4663.72</v>
      </c>
      <c r="AU302" s="46">
        <v>47541.130000000005</v>
      </c>
      <c r="AX302" s="46">
        <v>59534.11</v>
      </c>
      <c r="AZ302" s="46">
        <v>870075.42999999982</v>
      </c>
      <c r="BA302" s="46">
        <v>161852.29</v>
      </c>
      <c r="BB302" s="46">
        <v>221797.32</v>
      </c>
    </row>
    <row r="303" spans="2:54" x14ac:dyDescent="0.25">
      <c r="B303" s="47" t="s">
        <v>181</v>
      </c>
      <c r="C303" s="47" t="s">
        <v>180</v>
      </c>
      <c r="D303" s="46">
        <v>3940669.399999999</v>
      </c>
      <c r="E303" s="46">
        <v>1986184.2300000004</v>
      </c>
      <c r="J303" s="46">
        <v>51580.89</v>
      </c>
      <c r="K303" s="46">
        <v>28756.010000000002</v>
      </c>
      <c r="M303" s="46">
        <v>185753.43</v>
      </c>
      <c r="P303" s="46">
        <v>58592.2</v>
      </c>
      <c r="S303" s="46">
        <v>143745.5</v>
      </c>
      <c r="Z303" s="46">
        <v>41363.69</v>
      </c>
      <c r="AA303" s="46">
        <v>23652.329999999998</v>
      </c>
      <c r="AD303" s="46">
        <v>39377.15</v>
      </c>
      <c r="AU303" s="46">
        <v>909.75</v>
      </c>
      <c r="AX303" s="46">
        <v>69464.48000000001</v>
      </c>
      <c r="AZ303" s="46">
        <v>736969.29000000015</v>
      </c>
      <c r="BA303" s="46">
        <v>168307.25</v>
      </c>
      <c r="BB303" s="46">
        <v>406013.2</v>
      </c>
    </row>
    <row r="304" spans="2:54" x14ac:dyDescent="0.25">
      <c r="B304" s="47" t="s">
        <v>179</v>
      </c>
      <c r="C304" s="47" t="s">
        <v>178</v>
      </c>
      <c r="D304" s="46">
        <v>4177484.9299999997</v>
      </c>
      <c r="E304" s="46">
        <v>1975403.1600000001</v>
      </c>
      <c r="J304" s="46">
        <v>33832.629999999997</v>
      </c>
      <c r="L304" s="46">
        <v>28559.309999999998</v>
      </c>
      <c r="M304" s="46">
        <v>261736.17</v>
      </c>
      <c r="O304" s="46">
        <v>1310.33</v>
      </c>
      <c r="P304" s="46">
        <v>42632.78</v>
      </c>
      <c r="S304" s="46">
        <v>114532.34</v>
      </c>
      <c r="T304" s="46">
        <v>19156.28</v>
      </c>
      <c r="U304" s="46">
        <v>672.23</v>
      </c>
      <c r="Z304" s="46">
        <v>17922.919999999998</v>
      </c>
      <c r="AA304" s="46">
        <v>43383.68</v>
      </c>
      <c r="AD304" s="46">
        <v>35124.83</v>
      </c>
      <c r="AG304" s="46">
        <v>12623.630000000001</v>
      </c>
      <c r="AP304" s="46">
        <v>6021.4599999999991</v>
      </c>
      <c r="AR304" s="46">
        <v>4685.3999999999996</v>
      </c>
      <c r="AX304" s="46">
        <v>163348.50999999998</v>
      </c>
      <c r="AZ304" s="46">
        <v>876870.04999999993</v>
      </c>
      <c r="BA304" s="46">
        <v>185231.80000000002</v>
      </c>
      <c r="BB304" s="46">
        <v>354437.42</v>
      </c>
    </row>
    <row r="305" spans="2:54" x14ac:dyDescent="0.25">
      <c r="B305" s="47" t="s">
        <v>177</v>
      </c>
      <c r="C305" s="47" t="s">
        <v>176</v>
      </c>
      <c r="D305" s="46">
        <v>2394765.8900000011</v>
      </c>
      <c r="E305" s="46">
        <v>999525.1</v>
      </c>
      <c r="J305" s="46">
        <v>47540.469999999994</v>
      </c>
      <c r="L305" s="46">
        <v>75315.19</v>
      </c>
      <c r="M305" s="46">
        <v>230500.32</v>
      </c>
      <c r="P305" s="46">
        <v>14048.37</v>
      </c>
      <c r="Z305" s="46">
        <v>13187.18</v>
      </c>
      <c r="AA305" s="46">
        <v>11286.82</v>
      </c>
      <c r="AD305" s="46">
        <v>12703.67</v>
      </c>
      <c r="AL305" s="46">
        <v>5113.2</v>
      </c>
      <c r="AQ305" s="46">
        <v>7704.1100000000006</v>
      </c>
      <c r="AR305" s="46">
        <v>2700</v>
      </c>
      <c r="AU305" s="46">
        <v>190413.97000000003</v>
      </c>
      <c r="AZ305" s="46">
        <v>617841.55000000005</v>
      </c>
      <c r="BA305" s="46">
        <v>111488.01000000001</v>
      </c>
      <c r="BB305" s="46">
        <v>55397.93</v>
      </c>
    </row>
    <row r="306" spans="2:54" x14ac:dyDescent="0.25">
      <c r="B306" s="47" t="s">
        <v>175</v>
      </c>
      <c r="C306" s="47" t="s">
        <v>174</v>
      </c>
      <c r="D306" s="46">
        <v>10300259.799999999</v>
      </c>
      <c r="E306" s="46">
        <v>4785616.1400000015</v>
      </c>
      <c r="I306" s="46">
        <v>446378.54</v>
      </c>
      <c r="J306" s="46">
        <v>511181.48999999993</v>
      </c>
      <c r="L306" s="46">
        <v>17691.95</v>
      </c>
      <c r="M306" s="46">
        <v>751493.1100000001</v>
      </c>
      <c r="P306" s="46">
        <v>200800.36999999997</v>
      </c>
      <c r="Z306" s="46">
        <v>193299.64</v>
      </c>
      <c r="AA306" s="46">
        <v>54558.62000000001</v>
      </c>
      <c r="AB306" s="46">
        <v>34524.31</v>
      </c>
      <c r="AD306" s="46">
        <v>475423.63</v>
      </c>
      <c r="AG306" s="46">
        <v>44164.1</v>
      </c>
      <c r="AK306" s="46">
        <v>6852.89</v>
      </c>
      <c r="AL306" s="46">
        <v>273879.95</v>
      </c>
      <c r="AR306" s="46">
        <v>10518.27</v>
      </c>
      <c r="AU306" s="46">
        <v>4602.7</v>
      </c>
      <c r="AY306" s="46">
        <v>7600.64</v>
      </c>
      <c r="AZ306" s="46">
        <v>1779594.7400000007</v>
      </c>
      <c r="BA306" s="46">
        <v>564804.26</v>
      </c>
      <c r="BB306" s="46">
        <v>137274.45000000001</v>
      </c>
    </row>
    <row r="307" spans="2:54" x14ac:dyDescent="0.25">
      <c r="B307" s="47" t="s">
        <v>173</v>
      </c>
      <c r="C307" s="47" t="s">
        <v>172</v>
      </c>
      <c r="D307" s="46">
        <v>22274949.26000002</v>
      </c>
      <c r="E307" s="46">
        <v>10192060.890000001</v>
      </c>
      <c r="F307" s="46">
        <v>216495.93000000002</v>
      </c>
      <c r="G307" s="46">
        <v>8874.7999999999993</v>
      </c>
      <c r="H307" s="46">
        <v>39104</v>
      </c>
      <c r="J307" s="46">
        <v>1336251.43</v>
      </c>
      <c r="M307" s="46">
        <v>1692799.1399999997</v>
      </c>
      <c r="P307" s="46">
        <v>279581.31</v>
      </c>
      <c r="S307" s="46">
        <v>626354.86</v>
      </c>
      <c r="T307" s="46">
        <v>582286.58000000007</v>
      </c>
      <c r="U307" s="46">
        <v>9364.68</v>
      </c>
      <c r="Z307" s="46">
        <v>327876.65000000002</v>
      </c>
      <c r="AA307" s="46">
        <v>60354.23</v>
      </c>
      <c r="AD307" s="46">
        <v>587400.42999999993</v>
      </c>
      <c r="AG307" s="46">
        <v>112465.32</v>
      </c>
      <c r="AK307" s="46">
        <v>6754.45</v>
      </c>
      <c r="AL307" s="46">
        <v>137401.83000000002</v>
      </c>
      <c r="AR307" s="46">
        <v>22062.58</v>
      </c>
      <c r="AZ307" s="46">
        <v>4050519.6699999995</v>
      </c>
      <c r="BA307" s="46">
        <v>855449.76</v>
      </c>
      <c r="BB307" s="46">
        <v>1131490.7199999997</v>
      </c>
    </row>
    <row r="308" spans="2:54" x14ac:dyDescent="0.25">
      <c r="B308" s="47" t="s">
        <v>171</v>
      </c>
      <c r="C308" s="47" t="s">
        <v>170</v>
      </c>
      <c r="D308" s="46">
        <v>302988375.16999972</v>
      </c>
      <c r="E308" s="46">
        <v>122714681.95999999</v>
      </c>
      <c r="F308" s="46">
        <v>1869398.26</v>
      </c>
      <c r="G308" s="46">
        <v>491594.49</v>
      </c>
      <c r="I308" s="46">
        <v>36626.650000000009</v>
      </c>
      <c r="J308" s="46">
        <v>27913965.949999999</v>
      </c>
      <c r="K308" s="46">
        <v>7999715.7200000007</v>
      </c>
      <c r="L308" s="46">
        <v>759724.90999999992</v>
      </c>
      <c r="M308" s="46">
        <v>37288062.220000006</v>
      </c>
      <c r="P308" s="46">
        <v>3878722.14</v>
      </c>
      <c r="S308" s="46">
        <v>9072483.1999999993</v>
      </c>
      <c r="T308" s="46">
        <v>2151732.8000000003</v>
      </c>
      <c r="U308" s="46">
        <v>193977</v>
      </c>
      <c r="W308" s="46">
        <v>4803908.46</v>
      </c>
      <c r="X308" s="46">
        <v>64890</v>
      </c>
      <c r="Y308" s="46">
        <v>133341.68</v>
      </c>
      <c r="Z308" s="46">
        <v>11151526.49</v>
      </c>
      <c r="AA308" s="46">
        <v>1253599.49</v>
      </c>
      <c r="AB308" s="46">
        <v>1973859.2600000002</v>
      </c>
      <c r="AD308" s="46">
        <v>13427325.749999998</v>
      </c>
      <c r="AE308" s="46">
        <v>712303.68</v>
      </c>
      <c r="AG308" s="46">
        <v>2504456.5099999998</v>
      </c>
      <c r="AK308" s="46">
        <v>287503.58</v>
      </c>
      <c r="AL308" s="46">
        <v>6251020.629999998</v>
      </c>
      <c r="AN308" s="46">
        <v>71195.23000000001</v>
      </c>
      <c r="AR308" s="46">
        <v>407072.91000000003</v>
      </c>
      <c r="AU308" s="46">
        <v>1829705.4299999997</v>
      </c>
      <c r="AX308" s="46">
        <v>630528.96</v>
      </c>
      <c r="AY308" s="46">
        <v>17497.37</v>
      </c>
      <c r="AZ308" s="46">
        <v>26239017.110000003</v>
      </c>
      <c r="BA308" s="46">
        <v>11897765.67</v>
      </c>
      <c r="BB308" s="46">
        <v>4961171.6600000011</v>
      </c>
    </row>
    <row r="309" spans="2:54" x14ac:dyDescent="0.25">
      <c r="B309" s="47" t="s">
        <v>169</v>
      </c>
      <c r="C309" s="47" t="s">
        <v>168</v>
      </c>
      <c r="D309" s="46">
        <v>54329288.25</v>
      </c>
      <c r="E309" s="46">
        <v>28060847.370000001</v>
      </c>
      <c r="F309" s="46">
        <v>159775.81</v>
      </c>
      <c r="G309" s="46">
        <v>233407.24</v>
      </c>
      <c r="H309" s="46">
        <v>127994.02</v>
      </c>
      <c r="I309" s="46">
        <v>158236.44999999998</v>
      </c>
      <c r="J309" s="46">
        <v>2320428.81</v>
      </c>
      <c r="L309" s="46">
        <v>123521.01</v>
      </c>
      <c r="M309" s="46">
        <v>5225203.1400000006</v>
      </c>
      <c r="O309" s="46">
        <v>85341.39</v>
      </c>
      <c r="P309" s="46">
        <v>621750.02000000014</v>
      </c>
      <c r="S309" s="46">
        <v>1560234.2</v>
      </c>
      <c r="T309" s="46">
        <v>201530.86000000004</v>
      </c>
      <c r="U309" s="46">
        <v>19245.14</v>
      </c>
      <c r="Z309" s="46">
        <v>780521.76</v>
      </c>
      <c r="AA309" s="46">
        <v>223294.21</v>
      </c>
      <c r="AD309" s="46">
        <v>2288593.0300000003</v>
      </c>
      <c r="AG309" s="46">
        <v>13456</v>
      </c>
      <c r="AK309" s="46">
        <v>39744.79</v>
      </c>
      <c r="AL309" s="46">
        <v>568996.69999999995</v>
      </c>
      <c r="AR309" s="46">
        <v>86431.8</v>
      </c>
      <c r="AS309" s="46">
        <v>421877.01</v>
      </c>
      <c r="AU309" s="46">
        <v>43891.32</v>
      </c>
      <c r="AZ309" s="46">
        <v>7275255.8900000006</v>
      </c>
      <c r="BA309" s="46">
        <v>1783522.4199999997</v>
      </c>
      <c r="BB309" s="46">
        <v>1906187.8599999996</v>
      </c>
    </row>
    <row r="310" spans="2:54" x14ac:dyDescent="0.25">
      <c r="B310" s="47" t="s">
        <v>167</v>
      </c>
      <c r="C310" s="47" t="s">
        <v>166</v>
      </c>
      <c r="D310" s="46">
        <v>59925116.709999911</v>
      </c>
      <c r="E310" s="46">
        <v>26194380.090000004</v>
      </c>
      <c r="F310" s="46">
        <v>458365.72000000003</v>
      </c>
      <c r="H310" s="46">
        <v>706337.83</v>
      </c>
      <c r="I310" s="46">
        <v>232139.77</v>
      </c>
      <c r="J310" s="46">
        <v>1187815.5499999998</v>
      </c>
      <c r="L310" s="46">
        <v>874110.77</v>
      </c>
      <c r="M310" s="46">
        <v>4894834.5899999989</v>
      </c>
      <c r="O310" s="46">
        <v>112151.49</v>
      </c>
      <c r="P310" s="46">
        <v>780896.15000000014</v>
      </c>
      <c r="Q310" s="46">
        <v>190118.74</v>
      </c>
      <c r="S310" s="46">
        <v>3787328.83</v>
      </c>
      <c r="T310" s="46">
        <v>1472825.1900000002</v>
      </c>
      <c r="U310" s="46">
        <v>28967.42</v>
      </c>
      <c r="Z310" s="46">
        <v>865773.48</v>
      </c>
      <c r="AB310" s="46">
        <v>143706.57999999996</v>
      </c>
      <c r="AD310" s="46">
        <v>2028529.8800000001</v>
      </c>
      <c r="AG310" s="46">
        <v>654371.73</v>
      </c>
      <c r="AK310" s="46">
        <v>47743.5</v>
      </c>
      <c r="AL310" s="46">
        <v>543075.79</v>
      </c>
      <c r="AO310" s="46">
        <v>979564.72000000009</v>
      </c>
      <c r="AR310" s="46">
        <v>109991.22000000002</v>
      </c>
      <c r="AS310" s="46">
        <v>55331.360000000001</v>
      </c>
      <c r="AU310" s="46">
        <v>1547827.0099999998</v>
      </c>
      <c r="AW310" s="46">
        <v>43812.09</v>
      </c>
      <c r="AY310" s="46">
        <v>17128.91</v>
      </c>
      <c r="AZ310" s="46">
        <v>7729644.3400000008</v>
      </c>
      <c r="BA310" s="46">
        <v>2260958.3499999996</v>
      </c>
      <c r="BB310" s="46">
        <v>1977385.6099999999</v>
      </c>
    </row>
    <row r="311" spans="2:54" x14ac:dyDescent="0.25">
      <c r="B311" s="47" t="s">
        <v>165</v>
      </c>
      <c r="C311" s="47" t="s">
        <v>164</v>
      </c>
      <c r="D311" s="46">
        <v>15982195.589999985</v>
      </c>
      <c r="E311" s="46">
        <v>4984533.6600000011</v>
      </c>
      <c r="I311" s="46">
        <v>1045398.36</v>
      </c>
      <c r="J311" s="46">
        <v>1727914.7900000005</v>
      </c>
      <c r="K311" s="46">
        <v>157020.65</v>
      </c>
      <c r="L311" s="46">
        <v>150960</v>
      </c>
      <c r="M311" s="46">
        <v>1025727.4299999998</v>
      </c>
      <c r="P311" s="46">
        <v>73929.459999999992</v>
      </c>
      <c r="S311" s="46">
        <v>664868.6100000001</v>
      </c>
      <c r="T311" s="46">
        <v>34118.21</v>
      </c>
      <c r="U311" s="46">
        <v>4615.41</v>
      </c>
      <c r="Z311" s="46">
        <v>457471.64999999997</v>
      </c>
      <c r="AA311" s="46">
        <v>65302.060000000012</v>
      </c>
      <c r="AB311" s="46">
        <v>195523.58000000002</v>
      </c>
      <c r="AD311" s="46">
        <v>635102.28999999992</v>
      </c>
      <c r="AG311" s="46">
        <v>386590.23</v>
      </c>
      <c r="AK311" s="46">
        <v>19000.57</v>
      </c>
      <c r="AL311" s="46">
        <v>455135.93000000005</v>
      </c>
      <c r="AR311" s="46">
        <v>414.16</v>
      </c>
      <c r="AU311" s="46">
        <v>545376.39000000013</v>
      </c>
      <c r="AY311" s="46">
        <v>9043.0400000000009</v>
      </c>
      <c r="AZ311" s="46">
        <v>2577648.7399999998</v>
      </c>
      <c r="BA311" s="46">
        <v>541436.37</v>
      </c>
      <c r="BB311" s="46">
        <v>225064</v>
      </c>
    </row>
    <row r="312" spans="2:54" x14ac:dyDescent="0.25">
      <c r="B312" s="47" t="s">
        <v>163</v>
      </c>
      <c r="C312" s="47" t="s">
        <v>162</v>
      </c>
      <c r="D312" s="46">
        <v>62562533.219999976</v>
      </c>
      <c r="E312" s="46">
        <v>26648223.309999999</v>
      </c>
      <c r="F312" s="46">
        <v>320235.48999999993</v>
      </c>
      <c r="G312" s="46">
        <v>16507.2</v>
      </c>
      <c r="H312" s="46">
        <v>146395.89000000001</v>
      </c>
      <c r="I312" s="46">
        <v>1189692.9000000001</v>
      </c>
      <c r="J312" s="46">
        <v>1739588.0600000003</v>
      </c>
      <c r="L312" s="46">
        <v>96230.48</v>
      </c>
      <c r="M312" s="46">
        <v>5777779.3399999999</v>
      </c>
      <c r="O312" s="46">
        <v>146440.44</v>
      </c>
      <c r="P312" s="46">
        <v>738223.76</v>
      </c>
      <c r="S312" s="46">
        <v>2659108.36</v>
      </c>
      <c r="T312" s="46">
        <v>400611.39999999997</v>
      </c>
      <c r="U312" s="46">
        <v>33432.380000000005</v>
      </c>
      <c r="Z312" s="46">
        <v>1338025.81</v>
      </c>
      <c r="AA312" s="46">
        <v>241442.80000000002</v>
      </c>
      <c r="AB312" s="46">
        <v>400265.99999999994</v>
      </c>
      <c r="AD312" s="46">
        <v>2813038.6099999989</v>
      </c>
      <c r="AG312" s="46">
        <v>448639.36000000004</v>
      </c>
      <c r="AK312" s="46">
        <v>146986.16999999998</v>
      </c>
      <c r="AL312" s="46">
        <v>1489828.2499999998</v>
      </c>
      <c r="AO312" s="46">
        <v>1060490.1600000001</v>
      </c>
      <c r="AR312" s="46">
        <v>88632.23000000001</v>
      </c>
      <c r="AU312" s="46">
        <v>576006.24000000011</v>
      </c>
      <c r="AY312" s="46">
        <v>599.51</v>
      </c>
      <c r="AZ312" s="46">
        <v>9212176.5200000014</v>
      </c>
      <c r="BA312" s="46">
        <v>3211622.75</v>
      </c>
      <c r="BB312" s="46">
        <v>1622309.7999999998</v>
      </c>
    </row>
    <row r="313" spans="2:54" x14ac:dyDescent="0.25">
      <c r="B313" s="47" t="s">
        <v>161</v>
      </c>
      <c r="C313" s="47" t="s">
        <v>160</v>
      </c>
      <c r="D313" s="46">
        <v>117635726.55000001</v>
      </c>
      <c r="E313" s="46">
        <v>52352297.169999994</v>
      </c>
      <c r="G313" s="46">
        <v>28480.799999999999</v>
      </c>
      <c r="I313" s="46">
        <v>96800.049999999988</v>
      </c>
      <c r="J313" s="46">
        <v>5307443.83</v>
      </c>
      <c r="K313" s="46">
        <v>1121792.83</v>
      </c>
      <c r="L313" s="46">
        <v>32771.22</v>
      </c>
      <c r="M313" s="46">
        <v>10706648.859999998</v>
      </c>
      <c r="O313" s="46">
        <v>312477.94</v>
      </c>
      <c r="P313" s="46">
        <v>1248004.74</v>
      </c>
      <c r="S313" s="46">
        <v>2811029.38</v>
      </c>
      <c r="T313" s="46">
        <v>21535.72</v>
      </c>
      <c r="U313" s="46">
        <v>62110.320000000007</v>
      </c>
      <c r="Z313" s="46">
        <v>2619737.1</v>
      </c>
      <c r="AA313" s="46">
        <v>567564.87999999989</v>
      </c>
      <c r="AB313" s="46">
        <v>3601411.12</v>
      </c>
      <c r="AD313" s="46">
        <v>5543195.5800000001</v>
      </c>
      <c r="AG313" s="46">
        <v>674554.66</v>
      </c>
      <c r="AK313" s="46">
        <v>374301.88</v>
      </c>
      <c r="AL313" s="46">
        <v>2963958.26</v>
      </c>
      <c r="AO313" s="46">
        <v>1030900.1899999997</v>
      </c>
      <c r="AR313" s="46">
        <v>181075.28000000003</v>
      </c>
      <c r="AU313" s="46">
        <v>818256.14</v>
      </c>
      <c r="AY313" s="46">
        <v>11716.01</v>
      </c>
      <c r="AZ313" s="46">
        <v>16660260.149999999</v>
      </c>
      <c r="BA313" s="46">
        <v>5196340.18</v>
      </c>
      <c r="BB313" s="46">
        <v>3291062.26</v>
      </c>
    </row>
    <row r="314" spans="2:54" x14ac:dyDescent="0.25">
      <c r="B314" s="47" t="s">
        <v>159</v>
      </c>
      <c r="C314" s="47" t="s">
        <v>158</v>
      </c>
      <c r="D314" s="46">
        <v>77437674.470000044</v>
      </c>
      <c r="E314" s="46">
        <v>27066625.389999997</v>
      </c>
      <c r="F314" s="46">
        <v>6847675.04</v>
      </c>
      <c r="I314" s="46">
        <v>1926402.11</v>
      </c>
      <c r="J314" s="46">
        <v>106399.94999999998</v>
      </c>
      <c r="K314" s="46">
        <v>415637.25000000006</v>
      </c>
      <c r="L314" s="46">
        <v>239645.64</v>
      </c>
      <c r="M314" s="46">
        <v>5204552.0900000017</v>
      </c>
      <c r="P314" s="46">
        <v>1032023.86</v>
      </c>
      <c r="R314" s="46">
        <v>41636.620000000003</v>
      </c>
      <c r="S314" s="46">
        <v>4337282.42</v>
      </c>
      <c r="T314" s="46">
        <v>1167489.29</v>
      </c>
      <c r="U314" s="46">
        <v>51089.08</v>
      </c>
      <c r="Z314" s="46">
        <v>1940662.4300000002</v>
      </c>
      <c r="AA314" s="46">
        <v>345488.25000000006</v>
      </c>
      <c r="AB314" s="46">
        <v>539955.98</v>
      </c>
      <c r="AD314" s="46">
        <v>3400163.9299999992</v>
      </c>
      <c r="AG314" s="46">
        <v>2239161.6799999992</v>
      </c>
      <c r="AK314" s="46">
        <v>180303.96</v>
      </c>
      <c r="AL314" s="46">
        <v>1775301.58</v>
      </c>
      <c r="AM314" s="46">
        <v>61532.069999999992</v>
      </c>
      <c r="AN314" s="46">
        <v>180468.58</v>
      </c>
      <c r="AO314" s="46">
        <v>1.25</v>
      </c>
      <c r="AP314" s="46">
        <v>26656.53</v>
      </c>
      <c r="AR314" s="46">
        <v>126484.3</v>
      </c>
      <c r="AU314" s="46">
        <v>558399.59</v>
      </c>
      <c r="AW314" s="46">
        <v>390530.09</v>
      </c>
      <c r="AZ314" s="46">
        <v>12199403.889999997</v>
      </c>
      <c r="BA314" s="46">
        <v>3162169.93</v>
      </c>
      <c r="BB314" s="46">
        <v>1874531.6899999995</v>
      </c>
    </row>
    <row r="315" spans="2:54" x14ac:dyDescent="0.25">
      <c r="B315" s="47" t="s">
        <v>157</v>
      </c>
      <c r="C315" s="47" t="s">
        <v>156</v>
      </c>
      <c r="D315" s="46">
        <v>18876682.989999995</v>
      </c>
      <c r="E315" s="46">
        <v>9026712.0099999979</v>
      </c>
      <c r="H315" s="46">
        <v>107282.6</v>
      </c>
      <c r="I315" s="46">
        <v>245840.36999999997</v>
      </c>
      <c r="J315" s="46">
        <v>481707.41999999993</v>
      </c>
      <c r="K315" s="46">
        <v>176663.40999999997</v>
      </c>
      <c r="L315" s="46">
        <v>18372.25</v>
      </c>
      <c r="M315" s="46">
        <v>1558527.77</v>
      </c>
      <c r="O315" s="46">
        <v>14884.41</v>
      </c>
      <c r="P315" s="46">
        <v>257310.58</v>
      </c>
      <c r="S315" s="46">
        <v>445322.76</v>
      </c>
      <c r="U315" s="46">
        <v>10332.73</v>
      </c>
      <c r="Z315" s="46">
        <v>238626.6</v>
      </c>
      <c r="AA315" s="46">
        <v>38685.86</v>
      </c>
      <c r="AB315" s="46">
        <v>101200.92</v>
      </c>
      <c r="AD315" s="46">
        <v>809158.27</v>
      </c>
      <c r="AG315" s="46">
        <v>210249.09</v>
      </c>
      <c r="AK315" s="46">
        <v>41077.99</v>
      </c>
      <c r="AL315" s="46">
        <v>439927.38</v>
      </c>
      <c r="AR315" s="46">
        <v>30234.879999999997</v>
      </c>
      <c r="AZ315" s="46">
        <v>3057915.4599999995</v>
      </c>
      <c r="BA315" s="46">
        <v>774048.10999999987</v>
      </c>
      <c r="BB315" s="46">
        <v>792602.12</v>
      </c>
    </row>
    <row r="316" spans="2:54" x14ac:dyDescent="0.25">
      <c r="B316" s="47" t="s">
        <v>155</v>
      </c>
      <c r="C316" s="47" t="s">
        <v>154</v>
      </c>
      <c r="D316" s="46">
        <v>29082824.319999993</v>
      </c>
      <c r="E316" s="46">
        <v>11964898.769999998</v>
      </c>
      <c r="I316" s="46">
        <v>10890</v>
      </c>
      <c r="J316" s="46">
        <v>1611157.4700000002</v>
      </c>
      <c r="K316" s="46">
        <v>339023.07999999996</v>
      </c>
      <c r="L316" s="46">
        <v>126908.06</v>
      </c>
      <c r="M316" s="46">
        <v>2225210.6699999995</v>
      </c>
      <c r="O316" s="46">
        <v>32663.7</v>
      </c>
      <c r="P316" s="46">
        <v>272516.53999999998</v>
      </c>
      <c r="S316" s="46">
        <v>1343420.4999999998</v>
      </c>
      <c r="T316" s="46">
        <v>220351.19999999998</v>
      </c>
      <c r="U316" s="46">
        <v>18175</v>
      </c>
      <c r="Z316" s="46">
        <v>962917.28000000014</v>
      </c>
      <c r="AA316" s="46">
        <v>185741.93</v>
      </c>
      <c r="AB316" s="46">
        <v>334760.78000000003</v>
      </c>
      <c r="AD316" s="46">
        <v>1290232.28</v>
      </c>
      <c r="AG316" s="46">
        <v>253411.35999999996</v>
      </c>
      <c r="AK316" s="46">
        <v>116897.23000000001</v>
      </c>
      <c r="AL316" s="46">
        <v>985237.77999999991</v>
      </c>
      <c r="AM316" s="46">
        <v>10240.17</v>
      </c>
      <c r="AN316" s="46">
        <v>22830.28</v>
      </c>
      <c r="AO316" s="46">
        <v>25188</v>
      </c>
      <c r="AR316" s="46">
        <v>35915.519999999997</v>
      </c>
      <c r="AU316" s="46">
        <v>321433.78999999998</v>
      </c>
      <c r="AX316" s="46">
        <v>731228.95</v>
      </c>
      <c r="AY316" s="46">
        <v>1158.5400000000002</v>
      </c>
      <c r="AZ316" s="46">
        <v>3726464.7299999991</v>
      </c>
      <c r="BA316" s="46">
        <v>1292586.1700000002</v>
      </c>
      <c r="BB316" s="46">
        <v>621364.54000000015</v>
      </c>
    </row>
    <row r="317" spans="2:54" x14ac:dyDescent="0.25">
      <c r="B317" s="47" t="s">
        <v>153</v>
      </c>
      <c r="C317" s="47" t="s">
        <v>152</v>
      </c>
      <c r="D317" s="46">
        <v>23365056.920000013</v>
      </c>
      <c r="E317" s="46">
        <v>11176885.27</v>
      </c>
      <c r="H317" s="46">
        <v>148330.07999999999</v>
      </c>
      <c r="I317" s="46">
        <v>363329.1</v>
      </c>
      <c r="J317" s="46">
        <v>1760123.87</v>
      </c>
      <c r="K317" s="46">
        <v>141575.37</v>
      </c>
      <c r="M317" s="46">
        <v>1696580.64</v>
      </c>
      <c r="O317" s="46">
        <v>19997.199999999997</v>
      </c>
      <c r="P317" s="46">
        <v>238231.55</v>
      </c>
      <c r="S317" s="46">
        <v>601389.92999999993</v>
      </c>
      <c r="U317" s="46">
        <v>8495.4499999999989</v>
      </c>
      <c r="Z317" s="46">
        <v>343060.1</v>
      </c>
      <c r="AA317" s="46">
        <v>56184.26</v>
      </c>
      <c r="AB317" s="46">
        <v>48557.94</v>
      </c>
      <c r="AD317" s="46">
        <v>868689.97999999986</v>
      </c>
      <c r="AG317" s="46">
        <v>35959.57</v>
      </c>
      <c r="AK317" s="46">
        <v>42118.19</v>
      </c>
      <c r="AL317" s="46">
        <v>265279.95</v>
      </c>
      <c r="AO317" s="46">
        <v>232599.8</v>
      </c>
      <c r="AP317" s="46">
        <v>13211.43</v>
      </c>
      <c r="AR317" s="46">
        <v>31684.07</v>
      </c>
      <c r="AU317" s="46">
        <v>133407.65</v>
      </c>
      <c r="AZ317" s="46">
        <v>3644845.4199999995</v>
      </c>
      <c r="BA317" s="46">
        <v>961062.46000000008</v>
      </c>
      <c r="BB317" s="46">
        <v>533457.6399999999</v>
      </c>
    </row>
    <row r="318" spans="2:54" x14ac:dyDescent="0.25">
      <c r="B318" s="47" t="s">
        <v>151</v>
      </c>
      <c r="C318" s="47" t="s">
        <v>150</v>
      </c>
      <c r="D318" s="46">
        <v>63716274.460000053</v>
      </c>
      <c r="E318" s="46">
        <v>26507366.140000008</v>
      </c>
      <c r="F318" s="46">
        <v>295815.14999999997</v>
      </c>
      <c r="H318" s="46">
        <v>988907.11</v>
      </c>
      <c r="I318" s="46">
        <v>1457251.48</v>
      </c>
      <c r="J318" s="46">
        <v>2205670.6099999994</v>
      </c>
      <c r="K318" s="46">
        <v>715697.63</v>
      </c>
      <c r="L318" s="46">
        <v>153331.24</v>
      </c>
      <c r="M318" s="46">
        <v>4832177.4899999993</v>
      </c>
      <c r="O318" s="46">
        <v>150366.71999999997</v>
      </c>
      <c r="P318" s="46">
        <v>787592.42</v>
      </c>
      <c r="R318" s="46">
        <v>161598.04999999999</v>
      </c>
      <c r="S318" s="46">
        <v>2358838.9899999998</v>
      </c>
      <c r="T318" s="46">
        <v>546149.55000000005</v>
      </c>
      <c r="U318" s="46">
        <v>37375.760000000002</v>
      </c>
      <c r="Z318" s="46">
        <v>2057424.6300000006</v>
      </c>
      <c r="AA318" s="46">
        <v>387581.87</v>
      </c>
      <c r="AB318" s="46">
        <v>758266.83</v>
      </c>
      <c r="AD318" s="46">
        <v>2340399.4900000007</v>
      </c>
      <c r="AG318" s="46">
        <v>133478.41</v>
      </c>
      <c r="AK318" s="46">
        <v>152117.69</v>
      </c>
      <c r="AL318" s="46">
        <v>1362915.75</v>
      </c>
      <c r="AM318" s="46">
        <v>73622.7</v>
      </c>
      <c r="AN318" s="46">
        <v>251278.46999999997</v>
      </c>
      <c r="AR318" s="46">
        <v>80845.960000000006</v>
      </c>
      <c r="AU318" s="46">
        <v>404331.49</v>
      </c>
      <c r="AZ318" s="46">
        <v>10279353.299999997</v>
      </c>
      <c r="BA318" s="46">
        <v>2611462.8199999998</v>
      </c>
      <c r="BB318" s="46">
        <v>1625056.7099999997</v>
      </c>
    </row>
    <row r="319" spans="2:54" x14ac:dyDescent="0.25">
      <c r="B319" s="47" t="s">
        <v>149</v>
      </c>
      <c r="C319" s="47" t="s">
        <v>148</v>
      </c>
      <c r="D319" s="46">
        <v>83584752.020000026</v>
      </c>
      <c r="E319" s="46">
        <v>39572145.459999993</v>
      </c>
      <c r="F319" s="46">
        <v>1178554.3899999999</v>
      </c>
      <c r="G319" s="46">
        <v>135781.56000000003</v>
      </c>
      <c r="H319" s="46">
        <v>1068274.7399999998</v>
      </c>
      <c r="I319" s="46">
        <v>287374.09000000003</v>
      </c>
      <c r="J319" s="46">
        <v>1655340.5299999998</v>
      </c>
      <c r="L319" s="46">
        <v>291796.34999999998</v>
      </c>
      <c r="M319" s="46">
        <v>8751645.1799999997</v>
      </c>
      <c r="O319" s="46">
        <v>17692.500000000004</v>
      </c>
      <c r="P319" s="46">
        <v>1110555.56</v>
      </c>
      <c r="S319" s="46">
        <v>3082348.8100000005</v>
      </c>
      <c r="T319" s="46">
        <v>2399311.5699999998</v>
      </c>
      <c r="U319" s="46">
        <v>42179.26</v>
      </c>
      <c r="Z319" s="46">
        <v>1019403.2100000001</v>
      </c>
      <c r="AA319" s="46">
        <v>51934.47</v>
      </c>
      <c r="AB319" s="46">
        <v>81388.39</v>
      </c>
      <c r="AD319" s="46">
        <v>1888415.4599999997</v>
      </c>
      <c r="AG319" s="46">
        <v>792887.85</v>
      </c>
      <c r="AK319" s="46">
        <v>55936.659999999996</v>
      </c>
      <c r="AL319" s="46">
        <v>656038.40000000002</v>
      </c>
      <c r="AO319" s="46">
        <v>60445.43</v>
      </c>
      <c r="AR319" s="46">
        <v>218715.9</v>
      </c>
      <c r="AU319" s="46">
        <v>121376.13</v>
      </c>
      <c r="AX319" s="46">
        <v>154117.28</v>
      </c>
      <c r="AY319" s="46">
        <v>30059.389999999996</v>
      </c>
      <c r="AZ319" s="46">
        <v>13277876.479999999</v>
      </c>
      <c r="BA319" s="46">
        <v>2884801.8400000008</v>
      </c>
      <c r="BB319" s="46">
        <v>2698355.1299999994</v>
      </c>
    </row>
    <row r="320" spans="2:54" x14ac:dyDescent="0.25">
      <c r="B320" s="47" t="s">
        <v>147</v>
      </c>
      <c r="C320" s="47" t="s">
        <v>146</v>
      </c>
      <c r="D320" s="46">
        <v>21555171.040000029</v>
      </c>
      <c r="E320" s="46">
        <v>8230721.6399999987</v>
      </c>
      <c r="G320" s="46">
        <v>112709.42</v>
      </c>
      <c r="H320" s="46">
        <v>470653.01</v>
      </c>
      <c r="I320" s="46">
        <v>766191.29999999993</v>
      </c>
      <c r="J320" s="46">
        <v>469171.64999999997</v>
      </c>
      <c r="K320" s="46">
        <v>304095.39999999997</v>
      </c>
      <c r="L320" s="46">
        <v>132141.38</v>
      </c>
      <c r="M320" s="46">
        <v>1465563.98</v>
      </c>
      <c r="P320" s="46">
        <v>276186.19</v>
      </c>
      <c r="R320" s="46">
        <v>182763.29</v>
      </c>
      <c r="S320" s="46">
        <v>332606.48</v>
      </c>
      <c r="U320" s="46">
        <v>23480.129999999997</v>
      </c>
      <c r="Z320" s="46">
        <v>592661.38</v>
      </c>
      <c r="AA320" s="46">
        <v>94312.329999999987</v>
      </c>
      <c r="AB320" s="46">
        <v>205621.49999999997</v>
      </c>
      <c r="AD320" s="46">
        <v>840048.09000000008</v>
      </c>
      <c r="AG320" s="46">
        <v>934836.33</v>
      </c>
      <c r="AK320" s="46">
        <v>53484.770000000004</v>
      </c>
      <c r="AL320" s="46">
        <v>214273.71000000002</v>
      </c>
      <c r="AN320" s="46">
        <v>193592.45</v>
      </c>
      <c r="AO320" s="46">
        <v>430428.68999999989</v>
      </c>
      <c r="AR320" s="46">
        <v>18489.760000000002</v>
      </c>
      <c r="AU320" s="46">
        <v>12536.49</v>
      </c>
      <c r="AX320" s="46">
        <v>37.03</v>
      </c>
      <c r="AZ320" s="46">
        <v>3474708.3999999994</v>
      </c>
      <c r="BA320" s="46">
        <v>788020.97</v>
      </c>
      <c r="BB320" s="46">
        <v>935835.27000000014</v>
      </c>
    </row>
    <row r="321" spans="2:54" x14ac:dyDescent="0.25">
      <c r="B321" s="47" t="s">
        <v>145</v>
      </c>
      <c r="C321" s="47" t="s">
        <v>144</v>
      </c>
      <c r="D321" s="46">
        <v>1032876.12</v>
      </c>
      <c r="E321" s="46">
        <v>1032876.12</v>
      </c>
    </row>
    <row r="322" spans="2:54" x14ac:dyDescent="0.25">
      <c r="B322" s="47" t="s">
        <v>936</v>
      </c>
      <c r="C322" s="47" t="s">
        <v>778</v>
      </c>
      <c r="D322" s="46">
        <v>19784149242.429993</v>
      </c>
      <c r="E322" s="46">
        <v>9569855285.6399937</v>
      </c>
      <c r="F322" s="46">
        <v>318815391.66000009</v>
      </c>
      <c r="G322" s="46">
        <v>39790076.830000006</v>
      </c>
      <c r="H322" s="46">
        <v>65636505.839999951</v>
      </c>
      <c r="I322" s="46">
        <v>94392303.259999946</v>
      </c>
      <c r="J322" s="46">
        <v>445228126.02999991</v>
      </c>
      <c r="K322" s="46">
        <v>106580605.7</v>
      </c>
      <c r="L322" s="46">
        <v>44462675.769999988</v>
      </c>
      <c r="M322" s="46">
        <v>2506758340.1499991</v>
      </c>
      <c r="N322" s="46">
        <v>1737051.3399999999</v>
      </c>
      <c r="O322" s="46">
        <v>23373305.489999998</v>
      </c>
      <c r="P322" s="46">
        <v>240356300.28999993</v>
      </c>
      <c r="Q322" s="46">
        <v>2588031.7999999998</v>
      </c>
      <c r="R322" s="46">
        <v>4250627.4399999995</v>
      </c>
      <c r="S322" s="46">
        <v>602995459.51000011</v>
      </c>
      <c r="T322" s="46">
        <v>115506695</v>
      </c>
      <c r="U322" s="46">
        <v>8226614.0199999986</v>
      </c>
      <c r="V322" s="46">
        <v>738469.82</v>
      </c>
      <c r="W322" s="46">
        <v>65259885.210000008</v>
      </c>
      <c r="X322" s="46">
        <v>581995.03999999992</v>
      </c>
      <c r="Y322" s="46">
        <v>157014.26</v>
      </c>
      <c r="Z322" s="46">
        <v>265174352.10999995</v>
      </c>
      <c r="AA322" s="46">
        <v>62477010.959999993</v>
      </c>
      <c r="AB322" s="46">
        <v>23486420.989999998</v>
      </c>
      <c r="AC322" s="46">
        <v>2185.64</v>
      </c>
      <c r="AD322" s="46">
        <v>465249362.38999987</v>
      </c>
      <c r="AE322" s="46">
        <v>9405564.4699999969</v>
      </c>
      <c r="AF322" s="46">
        <v>2274221.6199999996</v>
      </c>
      <c r="AG322" s="46">
        <v>136490952.93000001</v>
      </c>
      <c r="AH322" s="46">
        <v>62850.86</v>
      </c>
      <c r="AI322" s="46">
        <v>20904726.059999999</v>
      </c>
      <c r="AJ322" s="46">
        <v>175905.49</v>
      </c>
      <c r="AK322" s="46">
        <v>17346148.349999998</v>
      </c>
      <c r="AL322" s="46">
        <v>271060551.50999993</v>
      </c>
      <c r="AM322" s="46">
        <v>188120.51</v>
      </c>
      <c r="AN322" s="46">
        <v>4978119.0199999996</v>
      </c>
      <c r="AO322" s="46">
        <v>11189848.280000001</v>
      </c>
      <c r="AP322" s="46">
        <v>1197358.76</v>
      </c>
      <c r="AQ322" s="46">
        <v>3586849.5799999991</v>
      </c>
      <c r="AR322" s="46">
        <v>47461376.139999986</v>
      </c>
      <c r="AS322" s="46">
        <v>738371.2699999999</v>
      </c>
      <c r="AT322" s="46">
        <v>1086463.3999999999</v>
      </c>
      <c r="AU322" s="46">
        <v>136113890.94000003</v>
      </c>
      <c r="AV322" s="46">
        <v>1371262.99</v>
      </c>
      <c r="AW322" s="46">
        <v>3032850.2499999995</v>
      </c>
      <c r="AX322" s="46">
        <v>98112915.869999975</v>
      </c>
      <c r="AY322" s="46">
        <v>46895927.600000009</v>
      </c>
      <c r="AZ322" s="46">
        <v>2577759711.4699988</v>
      </c>
      <c r="BA322" s="46">
        <v>560208450.01999998</v>
      </c>
      <c r="BB322" s="46">
        <v>758826712.85000014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Fund Data by Dist</vt:lpstr>
      <vt:lpstr>District Lists</vt:lpstr>
      <vt:lpstr>Items</vt:lpstr>
      <vt:lpstr>Enrollment</vt:lpstr>
      <vt:lpstr>Revenue</vt:lpstr>
      <vt:lpstr>Activity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Carrie Hert</cp:lastModifiedBy>
  <cp:lastPrinted>2022-12-07T23:41:47Z</cp:lastPrinted>
  <dcterms:created xsi:type="dcterms:W3CDTF">2022-12-07T20:34:38Z</dcterms:created>
  <dcterms:modified xsi:type="dcterms:W3CDTF">2024-01-25T18:23:06Z</dcterms:modified>
</cp:coreProperties>
</file>