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_NEW\Financial Reporting\Reporting Summaries\23-24 Statewide Summaries\Section 3\"/>
    </mc:Choice>
  </mc:AlternateContent>
  <xr:revisionPtr revIDLastSave="0" documentId="8_{192AE0F7-AD04-416F-B0CC-AB7A4B85CD11}" xr6:coauthVersionLast="47" xr6:coauthVersionMax="47" xr10:uidLastSave="{00000000-0000-0000-0000-000000000000}"/>
  <bookViews>
    <workbookView xWindow="-120" yWindow="-120" windowWidth="29040" windowHeight="17640" xr2:uid="{BB0E2773-482F-4A9E-A070-31BB7AEED60B}"/>
  </bookViews>
  <sheets>
    <sheet name="General Fund Data by Dist" sheetId="1" r:id="rId1"/>
    <sheet name="District Lists" sheetId="6" r:id="rId2"/>
    <sheet name="Items" sheetId="8" state="hidden" r:id="rId3"/>
    <sheet name="Enrollment" sheetId="9" state="hidden" r:id="rId4"/>
    <sheet name="Revenue" sheetId="5" state="hidden" r:id="rId5"/>
    <sheet name="Activity" sheetId="3" state="hidden" r:id="rId6"/>
    <sheet name="Program" sheetId="2" state="hidden" r:id="rId7"/>
  </sheets>
  <externalReferences>
    <externalReference r:id="rId8"/>
  </externalReferences>
  <definedNames>
    <definedName name="_xlnm._FilterDatabase" localSheetId="3" hidden="1">Enrollment!$B$7:$F$322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K4" i="1"/>
  <c r="I175" i="1" l="1"/>
  <c r="I157" i="1"/>
  <c r="I143" i="1"/>
  <c r="I124" i="1"/>
  <c r="I173" i="1"/>
  <c r="I154" i="1"/>
  <c r="I141" i="1"/>
  <c r="I123" i="1"/>
  <c r="I171" i="1"/>
  <c r="I153" i="1"/>
  <c r="I140" i="1"/>
  <c r="I122" i="1"/>
  <c r="I168" i="1"/>
  <c r="I152" i="1"/>
  <c r="I139" i="1"/>
  <c r="I121" i="1"/>
  <c r="I120" i="1"/>
  <c r="I166" i="1"/>
  <c r="I150" i="1"/>
  <c r="I135" i="1"/>
  <c r="I119" i="1"/>
  <c r="I130" i="1"/>
  <c r="I146" i="1"/>
  <c r="I128" i="1"/>
  <c r="I144" i="1"/>
  <c r="I136" i="1"/>
  <c r="I165" i="1"/>
  <c r="I149" i="1"/>
  <c r="I134" i="1"/>
  <c r="I116" i="1"/>
  <c r="I147" i="1"/>
  <c r="I160" i="1"/>
  <c r="I112" i="1"/>
  <c r="I159" i="1"/>
  <c r="I111" i="1"/>
  <c r="I158" i="1"/>
  <c r="I167" i="1"/>
  <c r="I162" i="1"/>
  <c r="I148" i="1"/>
  <c r="I131" i="1"/>
  <c r="I114" i="1"/>
  <c r="I161" i="1"/>
  <c r="I113" i="1"/>
  <c r="I129" i="1"/>
  <c r="I145" i="1"/>
  <c r="I125" i="1"/>
  <c r="I151" i="1"/>
  <c r="M175" i="1"/>
  <c r="M157" i="1"/>
  <c r="M143" i="1"/>
  <c r="M123" i="1"/>
  <c r="M116" i="1"/>
  <c r="M173" i="1"/>
  <c r="M154" i="1"/>
  <c r="M141" i="1"/>
  <c r="M122" i="1"/>
  <c r="M114" i="1"/>
  <c r="M171" i="1"/>
  <c r="M131" i="1"/>
  <c r="M113" i="1"/>
  <c r="M130" i="1"/>
  <c r="M166" i="1"/>
  <c r="M150" i="1"/>
  <c r="M128" i="1"/>
  <c r="M134" i="1"/>
  <c r="M144" i="1"/>
  <c r="M140" i="1"/>
  <c r="M168" i="1"/>
  <c r="M167" i="1"/>
  <c r="M165" i="1"/>
  <c r="M149" i="1"/>
  <c r="M158" i="1"/>
  <c r="M139" i="1"/>
  <c r="M119" i="1"/>
  <c r="M162" i="1"/>
  <c r="M148" i="1"/>
  <c r="M125" i="1"/>
  <c r="M124" i="1"/>
  <c r="M153" i="1"/>
  <c r="M152" i="1"/>
  <c r="M151" i="1"/>
  <c r="M111" i="1"/>
  <c r="M161" i="1"/>
  <c r="M147" i="1"/>
  <c r="M136" i="1"/>
  <c r="M145" i="1"/>
  <c r="M121" i="1"/>
  <c r="M112" i="1"/>
  <c r="M160" i="1"/>
  <c r="M146" i="1"/>
  <c r="M135" i="1"/>
  <c r="M159" i="1"/>
  <c r="M120" i="1"/>
  <c r="M129" i="1"/>
  <c r="M97" i="1"/>
  <c r="M108" i="1"/>
  <c r="M107" i="1"/>
  <c r="M106" i="1"/>
  <c r="M105" i="1"/>
  <c r="I93" i="1"/>
  <c r="I105" i="1"/>
  <c r="I106" i="1"/>
  <c r="I107" i="1"/>
  <c r="I108" i="1"/>
  <c r="M50" i="1"/>
  <c r="M64" i="1"/>
  <c r="M82" i="1"/>
  <c r="M70" i="1"/>
  <c r="M78" i="1"/>
  <c r="M63" i="1"/>
  <c r="M51" i="1"/>
  <c r="M65" i="1"/>
  <c r="M83" i="1"/>
  <c r="M86" i="1"/>
  <c r="M48" i="1"/>
  <c r="M79" i="1"/>
  <c r="M52" i="1"/>
  <c r="M66" i="1"/>
  <c r="M84" i="1"/>
  <c r="M90" i="1"/>
  <c r="M92" i="1"/>
  <c r="M62" i="1"/>
  <c r="M49" i="1"/>
  <c r="M53" i="1"/>
  <c r="M69" i="1"/>
  <c r="M85" i="1"/>
  <c r="M91" i="1"/>
  <c r="M87" i="1"/>
  <c r="M58" i="1"/>
  <c r="M43" i="1"/>
  <c r="M59" i="1"/>
  <c r="M73" i="1"/>
  <c r="M95" i="1"/>
  <c r="M54" i="1"/>
  <c r="M55" i="1"/>
  <c r="M71" i="1"/>
  <c r="M94" i="1"/>
  <c r="M44" i="1"/>
  <c r="M60" i="1"/>
  <c r="M76" i="1"/>
  <c r="M96" i="1"/>
  <c r="M38" i="1"/>
  <c r="M39" i="1"/>
  <c r="M93" i="1"/>
  <c r="M40" i="1"/>
  <c r="M72" i="1"/>
  <c r="M47" i="1"/>
  <c r="M61" i="1"/>
  <c r="M77" i="1"/>
  <c r="I44" i="1"/>
  <c r="I61" i="1"/>
  <c r="I85" i="1"/>
  <c r="I97" i="1"/>
  <c r="I82" i="1"/>
  <c r="I83" i="1"/>
  <c r="I43" i="1"/>
  <c r="I84" i="1"/>
  <c r="I62" i="1"/>
  <c r="I76" i="1"/>
  <c r="I86" i="1"/>
  <c r="I53" i="1"/>
  <c r="I94" i="1"/>
  <c r="I59" i="1"/>
  <c r="I55" i="1"/>
  <c r="I96" i="1"/>
  <c r="I63" i="1"/>
  <c r="I77" i="1"/>
  <c r="I87" i="1"/>
  <c r="I58" i="1"/>
  <c r="I54" i="1"/>
  <c r="I95" i="1"/>
  <c r="I60" i="1"/>
  <c r="I47" i="1"/>
  <c r="I64" i="1"/>
  <c r="I69" i="1"/>
  <c r="I78" i="1"/>
  <c r="I48" i="1"/>
  <c r="I79" i="1"/>
  <c r="I49" i="1"/>
  <c r="I66" i="1"/>
  <c r="I90" i="1"/>
  <c r="I50" i="1"/>
  <c r="I72" i="1"/>
  <c r="I40" i="1"/>
  <c r="I51" i="1"/>
  <c r="I73" i="1"/>
  <c r="I92" i="1"/>
  <c r="I65" i="1"/>
  <c r="I70" i="1"/>
  <c r="I38" i="1"/>
  <c r="I71" i="1"/>
  <c r="I39" i="1"/>
  <c r="I91" i="1"/>
  <c r="I52" i="1"/>
  <c r="I155" i="1" l="1"/>
  <c r="I163" i="1"/>
  <c r="I169" i="1"/>
  <c r="M155" i="1"/>
  <c r="M169" i="1"/>
  <c r="M163" i="1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C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C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C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8" i="9" s="1"/>
  <c r="D12" i="9"/>
  <c r="D11" i="9"/>
  <c r="D10" i="9"/>
  <c r="D9" i="9"/>
  <c r="F8" i="9"/>
  <c r="E8" i="9"/>
  <c r="G4" i="1" l="1"/>
  <c r="E175" i="1" l="1"/>
  <c r="E157" i="1"/>
  <c r="E143" i="1"/>
  <c r="E123" i="1"/>
  <c r="E107" i="1"/>
  <c r="E153" i="1"/>
  <c r="E140" i="1"/>
  <c r="E105" i="1"/>
  <c r="E152" i="1"/>
  <c r="E121" i="1"/>
  <c r="E173" i="1"/>
  <c r="E154" i="1"/>
  <c r="E141" i="1"/>
  <c r="E124" i="1"/>
  <c r="E106" i="1"/>
  <c r="E171" i="1"/>
  <c r="E122" i="1"/>
  <c r="E168" i="1"/>
  <c r="E139" i="1"/>
  <c r="E166" i="1"/>
  <c r="E150" i="1"/>
  <c r="E135" i="1"/>
  <c r="E119" i="1"/>
  <c r="E112" i="1"/>
  <c r="E111" i="1"/>
  <c r="E125" i="1"/>
  <c r="E151" i="1"/>
  <c r="E165" i="1"/>
  <c r="E149" i="1"/>
  <c r="E134" i="1"/>
  <c r="E116" i="1"/>
  <c r="E129" i="1"/>
  <c r="E128" i="1"/>
  <c r="E158" i="1"/>
  <c r="E136" i="1"/>
  <c r="E162" i="1"/>
  <c r="E148" i="1"/>
  <c r="E131" i="1"/>
  <c r="E114" i="1"/>
  <c r="E146" i="1"/>
  <c r="E159" i="1"/>
  <c r="E108" i="1"/>
  <c r="E120" i="1"/>
  <c r="E161" i="1"/>
  <c r="E147" i="1"/>
  <c r="E130" i="1"/>
  <c r="E113" i="1"/>
  <c r="E160" i="1"/>
  <c r="E145" i="1"/>
  <c r="E144" i="1"/>
  <c r="E167" i="1"/>
  <c r="E54" i="1"/>
  <c r="E90" i="1"/>
  <c r="E91" i="1"/>
  <c r="E52" i="1"/>
  <c r="E86" i="1"/>
  <c r="E70" i="1"/>
  <c r="E53" i="1"/>
  <c r="E92" i="1"/>
  <c r="E51" i="1"/>
  <c r="E85" i="1"/>
  <c r="E69" i="1"/>
  <c r="E55" i="1"/>
  <c r="E93" i="1"/>
  <c r="E50" i="1"/>
  <c r="E84" i="1"/>
  <c r="E66" i="1"/>
  <c r="E76" i="1"/>
  <c r="E73" i="1"/>
  <c r="E87" i="1"/>
  <c r="E94" i="1"/>
  <c r="E49" i="1"/>
  <c r="E83" i="1"/>
  <c r="E65" i="1"/>
  <c r="E63" i="1"/>
  <c r="E39" i="1"/>
  <c r="E95" i="1"/>
  <c r="E48" i="1"/>
  <c r="E82" i="1"/>
  <c r="E64" i="1"/>
  <c r="E79" i="1"/>
  <c r="E38" i="1"/>
  <c r="E71" i="1"/>
  <c r="E96" i="1"/>
  <c r="E47" i="1"/>
  <c r="E72" i="1"/>
  <c r="E97" i="1"/>
  <c r="E44" i="1"/>
  <c r="E78" i="1"/>
  <c r="E62" i="1"/>
  <c r="E40" i="1"/>
  <c r="E59" i="1"/>
  <c r="E43" i="1"/>
  <c r="E77" i="1"/>
  <c r="E61" i="1"/>
  <c r="E58" i="1"/>
  <c r="E60" i="1"/>
  <c r="E7" i="1"/>
  <c r="E5" i="1"/>
  <c r="E8" i="1"/>
  <c r="F199" i="6"/>
  <c r="F235" i="6"/>
  <c r="F106" i="6"/>
  <c r="D4" i="5"/>
  <c r="M100" i="1" l="1"/>
  <c r="M33" i="1"/>
  <c r="M11" i="1"/>
  <c r="M5" i="1"/>
  <c r="I5" i="1"/>
  <c r="I100" i="1"/>
  <c r="I33" i="1"/>
  <c r="I11" i="1"/>
  <c r="M8" i="1" l="1"/>
  <c r="M7" i="1"/>
  <c r="I7" i="1"/>
  <c r="K7" i="1" s="1"/>
  <c r="I8" i="1"/>
  <c r="M30" i="1"/>
  <c r="M29" i="1"/>
  <c r="M17" i="1"/>
  <c r="M28" i="1"/>
  <c r="M25" i="1"/>
  <c r="M20" i="1"/>
  <c r="M16" i="1"/>
  <c r="M24" i="1"/>
  <c r="M21" i="1"/>
  <c r="I21" i="1"/>
  <c r="I17" i="1"/>
  <c r="I16" i="1"/>
  <c r="I20" i="1"/>
  <c r="I29" i="1"/>
  <c r="I30" i="1"/>
  <c r="I28" i="1"/>
  <c r="I24" i="1"/>
  <c r="I25" i="1"/>
  <c r="I18" i="1" l="1"/>
  <c r="M137" i="1"/>
  <c r="M109" i="1"/>
  <c r="M117" i="1"/>
  <c r="M126" i="1"/>
  <c r="M132" i="1"/>
  <c r="I137" i="1"/>
  <c r="I132" i="1"/>
  <c r="I126" i="1"/>
  <c r="I117" i="1"/>
  <c r="I109" i="1"/>
  <c r="I22" i="1"/>
  <c r="M45" i="1"/>
  <c r="O45" i="1" s="1"/>
  <c r="I26" i="1"/>
  <c r="O7" i="1"/>
  <c r="M22" i="1"/>
  <c r="O22" i="1" s="1"/>
  <c r="O8" i="1"/>
  <c r="K8" i="1"/>
  <c r="O175" i="1"/>
  <c r="O173" i="1"/>
  <c r="O171" i="1"/>
  <c r="K173" i="1"/>
  <c r="K175" i="1"/>
  <c r="K171" i="1"/>
  <c r="M41" i="1"/>
  <c r="M26" i="1"/>
  <c r="M9" i="1"/>
  <c r="N9" i="1" s="1"/>
  <c r="M56" i="1"/>
  <c r="M18" i="1"/>
  <c r="M67" i="1"/>
  <c r="M88" i="1"/>
  <c r="M31" i="1"/>
  <c r="M98" i="1"/>
  <c r="M74" i="1"/>
  <c r="M80" i="1"/>
  <c r="I45" i="1"/>
  <c r="I88" i="1"/>
  <c r="I98" i="1"/>
  <c r="I56" i="1"/>
  <c r="I74" i="1"/>
  <c r="I67" i="1"/>
  <c r="I9" i="1"/>
  <c r="J9" i="1" s="1"/>
  <c r="I80" i="1"/>
  <c r="I41" i="1"/>
  <c r="M103" i="1" l="1"/>
  <c r="N137" i="1" s="1"/>
  <c r="E29" i="1"/>
  <c r="E28" i="1"/>
  <c r="E25" i="1"/>
  <c r="E24" i="1"/>
  <c r="E20" i="1"/>
  <c r="E16" i="1"/>
  <c r="E21" i="1"/>
  <c r="E17" i="1"/>
  <c r="E30" i="1"/>
  <c r="I103" i="1"/>
  <c r="J132" i="1" s="1"/>
  <c r="I31" i="1"/>
  <c r="I14" i="1" s="1"/>
  <c r="K9" i="1"/>
  <c r="O80" i="1"/>
  <c r="O56" i="1"/>
  <c r="O74" i="1"/>
  <c r="O98" i="1"/>
  <c r="O132" i="1"/>
  <c r="O26" i="1"/>
  <c r="O117" i="1"/>
  <c r="O155" i="1"/>
  <c r="O41" i="1"/>
  <c r="O137" i="1"/>
  <c r="O31" i="1"/>
  <c r="O88" i="1"/>
  <c r="O163" i="1"/>
  <c r="O169" i="1"/>
  <c r="O67" i="1"/>
  <c r="O109" i="1"/>
  <c r="O18" i="1"/>
  <c r="O126" i="1"/>
  <c r="K74" i="1"/>
  <c r="K56" i="1"/>
  <c r="K41" i="1"/>
  <c r="K163" i="1"/>
  <c r="K169" i="1"/>
  <c r="K98" i="1"/>
  <c r="K80" i="1"/>
  <c r="K88" i="1"/>
  <c r="K109" i="1"/>
  <c r="K22" i="1"/>
  <c r="K132" i="1"/>
  <c r="K45" i="1"/>
  <c r="K126" i="1"/>
  <c r="K26" i="1"/>
  <c r="K155" i="1"/>
  <c r="K117" i="1"/>
  <c r="K18" i="1"/>
  <c r="K67" i="1"/>
  <c r="K137" i="1"/>
  <c r="M14" i="1"/>
  <c r="N26" i="1" s="1"/>
  <c r="M36" i="1"/>
  <c r="N45" i="1" s="1"/>
  <c r="I36" i="1"/>
  <c r="E56" i="1" l="1"/>
  <c r="E31" i="1"/>
  <c r="K31" i="1"/>
  <c r="G8" i="1"/>
  <c r="G7" i="1"/>
  <c r="N18" i="1"/>
  <c r="O9" i="1"/>
  <c r="N31" i="1"/>
  <c r="N67" i="1"/>
  <c r="N155" i="1"/>
  <c r="N169" i="1"/>
  <c r="N117" i="1"/>
  <c r="N163" i="1"/>
  <c r="N132" i="1"/>
  <c r="G173" i="1"/>
  <c r="G175" i="1"/>
  <c r="G171" i="1"/>
  <c r="N56" i="1"/>
  <c r="O103" i="1"/>
  <c r="N171" i="1"/>
  <c r="N175" i="1"/>
  <c r="N173" i="1"/>
  <c r="N126" i="1"/>
  <c r="N88" i="1"/>
  <c r="O14" i="1"/>
  <c r="N14" i="1"/>
  <c r="N22" i="1"/>
  <c r="N109" i="1"/>
  <c r="N98" i="1"/>
  <c r="N41" i="1"/>
  <c r="N74" i="1"/>
  <c r="N80" i="1"/>
  <c r="J56" i="1"/>
  <c r="K36" i="1"/>
  <c r="J117" i="1"/>
  <c r="J169" i="1"/>
  <c r="J155" i="1"/>
  <c r="J163" i="1"/>
  <c r="J109" i="1"/>
  <c r="J126" i="1"/>
  <c r="J137" i="1"/>
  <c r="J14" i="1"/>
  <c r="K14" i="1"/>
  <c r="J31" i="1"/>
  <c r="J45" i="1"/>
  <c r="J98" i="1"/>
  <c r="J74" i="1"/>
  <c r="J67" i="1"/>
  <c r="J80" i="1"/>
  <c r="J18" i="1"/>
  <c r="J22" i="1"/>
  <c r="J41" i="1"/>
  <c r="J26" i="1"/>
  <c r="J88" i="1"/>
  <c r="K103" i="1"/>
  <c r="J175" i="1"/>
  <c r="J171" i="1"/>
  <c r="J173" i="1"/>
  <c r="O36" i="1"/>
  <c r="N36" i="1"/>
  <c r="J36" i="1"/>
  <c r="E98" i="1"/>
  <c r="E109" i="1"/>
  <c r="E88" i="1"/>
  <c r="E80" i="1"/>
  <c r="E67" i="1"/>
  <c r="E45" i="1"/>
  <c r="E9" i="1"/>
  <c r="F9" i="1" s="1"/>
  <c r="G88" i="1" l="1"/>
  <c r="G109" i="1"/>
  <c r="G98" i="1"/>
  <c r="G45" i="1"/>
  <c r="G67" i="1"/>
  <c r="G80" i="1"/>
  <c r="G9" i="1"/>
  <c r="F5" i="6"/>
  <c r="O4" i="6"/>
  <c r="F6" i="6"/>
  <c r="I5" i="6"/>
  <c r="O5" i="6"/>
  <c r="F7" i="6"/>
  <c r="I6" i="6"/>
  <c r="O6" i="6"/>
  <c r="F8" i="6"/>
  <c r="I7" i="6"/>
  <c r="O8" i="6"/>
  <c r="F9" i="6"/>
  <c r="I8" i="6"/>
  <c r="O9" i="6"/>
  <c r="F10" i="6"/>
  <c r="I9" i="6"/>
  <c r="O10" i="6"/>
  <c r="F11" i="6"/>
  <c r="O11" i="6"/>
  <c r="F12" i="6"/>
  <c r="I11" i="6"/>
  <c r="F13" i="6"/>
  <c r="I12" i="6"/>
  <c r="F14" i="6"/>
  <c r="F15" i="6"/>
  <c r="I14" i="6"/>
  <c r="F16" i="6"/>
  <c r="I15" i="6"/>
  <c r="F17" i="6"/>
  <c r="I16" i="6"/>
  <c r="F18" i="6"/>
  <c r="I17" i="6"/>
  <c r="O18" i="6"/>
  <c r="F19" i="6"/>
  <c r="I18" i="6"/>
  <c r="O20" i="6"/>
  <c r="F20" i="6"/>
  <c r="I19" i="6"/>
  <c r="O21" i="6"/>
  <c r="F21" i="6"/>
  <c r="O22" i="6"/>
  <c r="F22" i="6"/>
  <c r="I21" i="6"/>
  <c r="O23" i="6"/>
  <c r="F23" i="6"/>
  <c r="I22" i="6"/>
  <c r="O24" i="6"/>
  <c r="F24" i="6"/>
  <c r="I23" i="6"/>
  <c r="O25" i="6"/>
  <c r="F25" i="6"/>
  <c r="I24" i="6"/>
  <c r="O26" i="6"/>
  <c r="F26" i="6"/>
  <c r="I25" i="6"/>
  <c r="O27" i="6"/>
  <c r="F27" i="6"/>
  <c r="I26" i="6"/>
  <c r="O29" i="6"/>
  <c r="F28" i="6"/>
  <c r="I27" i="6"/>
  <c r="O30" i="6"/>
  <c r="F29" i="6"/>
  <c r="I28" i="6"/>
  <c r="O31" i="6"/>
  <c r="F30" i="6"/>
  <c r="O32" i="6"/>
  <c r="F31" i="6"/>
  <c r="I30" i="6"/>
  <c r="O33" i="6"/>
  <c r="F32" i="6"/>
  <c r="I31" i="6"/>
  <c r="O34" i="6"/>
  <c r="F33" i="6"/>
  <c r="I32" i="6"/>
  <c r="O35" i="6"/>
  <c r="F34" i="6"/>
  <c r="I33" i="6"/>
  <c r="F35" i="6"/>
  <c r="I34" i="6"/>
  <c r="F36" i="6"/>
  <c r="I35" i="6"/>
  <c r="F37" i="6"/>
  <c r="F38" i="6"/>
  <c r="I37" i="6"/>
  <c r="F39" i="6"/>
  <c r="I38" i="6"/>
  <c r="F40" i="6"/>
  <c r="I39" i="6"/>
  <c r="F41" i="6"/>
  <c r="I40" i="6"/>
  <c r="F42" i="6"/>
  <c r="I41" i="6"/>
  <c r="F43" i="6"/>
  <c r="I42" i="6"/>
  <c r="F44" i="6"/>
  <c r="I43" i="6"/>
  <c r="F45" i="6"/>
  <c r="I44" i="6"/>
  <c r="F46" i="6"/>
  <c r="I45" i="6"/>
  <c r="F47" i="6"/>
  <c r="F48" i="6"/>
  <c r="I48" i="6"/>
  <c r="F49" i="6"/>
  <c r="I49" i="6"/>
  <c r="F50" i="6"/>
  <c r="F51" i="6"/>
  <c r="I51" i="6"/>
  <c r="F52" i="6"/>
  <c r="I52" i="6"/>
  <c r="F53" i="6"/>
  <c r="I53" i="6"/>
  <c r="F54" i="6"/>
  <c r="I54" i="6"/>
  <c r="F55" i="6"/>
  <c r="I55" i="6"/>
  <c r="F56" i="6"/>
  <c r="I56" i="6"/>
  <c r="F57" i="6"/>
  <c r="F58" i="6"/>
  <c r="I58" i="6"/>
  <c r="F59" i="6"/>
  <c r="I59" i="6"/>
  <c r="F60" i="6"/>
  <c r="I60" i="6"/>
  <c r="F61" i="6"/>
  <c r="I61" i="6"/>
  <c r="F62" i="6"/>
  <c r="I62" i="6"/>
  <c r="F63" i="6"/>
  <c r="I63" i="6"/>
  <c r="F64" i="6"/>
  <c r="F65" i="6"/>
  <c r="I65" i="6"/>
  <c r="F66" i="6"/>
  <c r="I66" i="6"/>
  <c r="F67" i="6"/>
  <c r="I67" i="6"/>
  <c r="F68" i="6"/>
  <c r="I68" i="6"/>
  <c r="F69" i="6"/>
  <c r="I69" i="6"/>
  <c r="F70" i="6"/>
  <c r="F71" i="6"/>
  <c r="I71" i="6"/>
  <c r="F72" i="6"/>
  <c r="I72" i="6"/>
  <c r="F73" i="6"/>
  <c r="I73" i="6"/>
  <c r="F74" i="6"/>
  <c r="I74" i="6"/>
  <c r="F75" i="6"/>
  <c r="F76" i="6"/>
  <c r="I76" i="6"/>
  <c r="F77" i="6"/>
  <c r="F78" i="6"/>
  <c r="I78" i="6"/>
  <c r="F79" i="6"/>
  <c r="I79" i="6"/>
  <c r="F80" i="6"/>
  <c r="I80" i="6"/>
  <c r="F81" i="6"/>
  <c r="I81" i="6"/>
  <c r="F82" i="6"/>
  <c r="I82" i="6"/>
  <c r="F83" i="6"/>
  <c r="I83" i="6"/>
  <c r="F84" i="6"/>
  <c r="I84" i="6"/>
  <c r="F85" i="6"/>
  <c r="I85" i="6"/>
  <c r="F86" i="6"/>
  <c r="I86" i="6"/>
  <c r="F87" i="6"/>
  <c r="I87" i="6"/>
  <c r="F88" i="6"/>
  <c r="F89" i="6"/>
  <c r="I89" i="6"/>
  <c r="F90" i="6"/>
  <c r="I90" i="6"/>
  <c r="F91" i="6"/>
  <c r="I91" i="6"/>
  <c r="F92" i="6"/>
  <c r="I92" i="6"/>
  <c r="F93" i="6"/>
  <c r="I93" i="6"/>
  <c r="F94" i="6"/>
  <c r="I94" i="6"/>
  <c r="F95" i="6"/>
  <c r="I95" i="6"/>
  <c r="F96" i="6"/>
  <c r="I96" i="6"/>
  <c r="F97" i="6"/>
  <c r="I97" i="6"/>
  <c r="F98" i="6"/>
  <c r="I98" i="6"/>
  <c r="F99" i="6"/>
  <c r="I99" i="6"/>
  <c r="F100" i="6"/>
  <c r="I100" i="6"/>
  <c r="F101" i="6"/>
  <c r="I101" i="6"/>
  <c r="F102" i="6"/>
  <c r="F103" i="6"/>
  <c r="I103" i="6"/>
  <c r="F104" i="6"/>
  <c r="I104" i="6"/>
  <c r="F105" i="6"/>
  <c r="I105" i="6"/>
  <c r="F107" i="6"/>
  <c r="F108" i="6"/>
  <c r="I107" i="6"/>
  <c r="F109" i="6"/>
  <c r="I108" i="6"/>
  <c r="F110" i="6"/>
  <c r="I109" i="6"/>
  <c r="F111" i="6"/>
  <c r="I110" i="6"/>
  <c r="F112" i="6"/>
  <c r="I111" i="6"/>
  <c r="F113" i="6"/>
  <c r="F114" i="6"/>
  <c r="I113" i="6"/>
  <c r="F115" i="6"/>
  <c r="I114" i="6"/>
  <c r="F116" i="6"/>
  <c r="I115" i="6"/>
  <c r="F117" i="6"/>
  <c r="I116" i="6"/>
  <c r="F118" i="6"/>
  <c r="I117" i="6"/>
  <c r="F119" i="6"/>
  <c r="I118" i="6"/>
  <c r="F120" i="6"/>
  <c r="I119" i="6"/>
  <c r="F121" i="6"/>
  <c r="I120" i="6"/>
  <c r="F122" i="6"/>
  <c r="I121" i="6"/>
  <c r="F123" i="6"/>
  <c r="I122" i="6"/>
  <c r="F124" i="6"/>
  <c r="I123" i="6"/>
  <c r="F125" i="6"/>
  <c r="I124" i="6"/>
  <c r="F126" i="6"/>
  <c r="I125" i="6"/>
  <c r="F127" i="6"/>
  <c r="I126" i="6"/>
  <c r="F128" i="6"/>
  <c r="I127" i="6"/>
  <c r="F129" i="6"/>
  <c r="I128" i="6"/>
  <c r="F130" i="6"/>
  <c r="I129" i="6"/>
  <c r="F131" i="6"/>
  <c r="I130" i="6"/>
  <c r="F132" i="6"/>
  <c r="I131" i="6"/>
  <c r="F133" i="6"/>
  <c r="I132" i="6"/>
  <c r="F134" i="6"/>
  <c r="I133" i="6"/>
  <c r="F135" i="6"/>
  <c r="I134" i="6"/>
  <c r="F136" i="6"/>
  <c r="I135" i="6"/>
  <c r="F137" i="6"/>
  <c r="I136" i="6"/>
  <c r="F138" i="6"/>
  <c r="I137" i="6"/>
  <c r="F139" i="6"/>
  <c r="I138" i="6"/>
  <c r="F140" i="6"/>
  <c r="I139" i="6"/>
  <c r="F141" i="6"/>
  <c r="F142" i="6"/>
  <c r="I142" i="6"/>
  <c r="F143" i="6"/>
  <c r="I143" i="6"/>
  <c r="F144" i="6"/>
  <c r="I144" i="6"/>
  <c r="F145" i="6"/>
  <c r="I145" i="6"/>
  <c r="F146" i="6"/>
  <c r="I146" i="6"/>
  <c r="F147" i="6"/>
  <c r="I147" i="6"/>
  <c r="F148" i="6"/>
  <c r="I148" i="6"/>
  <c r="F149" i="6"/>
  <c r="F150" i="6"/>
  <c r="I150" i="6"/>
  <c r="F151" i="6"/>
  <c r="I151" i="6"/>
  <c r="F152" i="6"/>
  <c r="I152" i="6"/>
  <c r="F153" i="6"/>
  <c r="I153" i="6"/>
  <c r="F154" i="6"/>
  <c r="I154" i="6"/>
  <c r="F155" i="6"/>
  <c r="I155" i="6"/>
  <c r="F156" i="6"/>
  <c r="F157" i="6"/>
  <c r="I157" i="6"/>
  <c r="F158" i="6"/>
  <c r="I158" i="6"/>
  <c r="F159" i="6"/>
  <c r="I159" i="6"/>
  <c r="F160" i="6"/>
  <c r="I160" i="6"/>
  <c r="F161" i="6"/>
  <c r="I161" i="6"/>
  <c r="F162" i="6"/>
  <c r="I162" i="6"/>
  <c r="F163" i="6"/>
  <c r="I163" i="6"/>
  <c r="F164" i="6"/>
  <c r="I164" i="6"/>
  <c r="F165" i="6"/>
  <c r="I165" i="6"/>
  <c r="F166" i="6"/>
  <c r="I166" i="6"/>
  <c r="F167" i="6"/>
  <c r="F168" i="6"/>
  <c r="I168" i="6"/>
  <c r="F169" i="6"/>
  <c r="I169" i="6"/>
  <c r="F170" i="6"/>
  <c r="I170" i="6"/>
  <c r="F171" i="6"/>
  <c r="I171" i="6"/>
  <c r="F172" i="6"/>
  <c r="I172" i="6"/>
  <c r="F173" i="6"/>
  <c r="I173" i="6"/>
  <c r="F174" i="6"/>
  <c r="I174" i="6"/>
  <c r="F175" i="6"/>
  <c r="I175" i="6"/>
  <c r="F176" i="6"/>
  <c r="I176" i="6"/>
  <c r="F177" i="6"/>
  <c r="I177" i="6"/>
  <c r="F178" i="6"/>
  <c r="I178" i="6"/>
  <c r="F179" i="6"/>
  <c r="I179" i="6"/>
  <c r="F180" i="6"/>
  <c r="I180" i="6"/>
  <c r="F181" i="6"/>
  <c r="F182" i="6"/>
  <c r="I182" i="6"/>
  <c r="F183" i="6"/>
  <c r="I183" i="6"/>
  <c r="F184" i="6"/>
  <c r="I184" i="6"/>
  <c r="F185" i="6"/>
  <c r="I185" i="6"/>
  <c r="F186" i="6"/>
  <c r="I186" i="6"/>
  <c r="F187" i="6"/>
  <c r="I187" i="6"/>
  <c r="F188" i="6"/>
  <c r="I188" i="6"/>
  <c r="F189" i="6"/>
  <c r="I189" i="6"/>
  <c r="F190" i="6"/>
  <c r="F191" i="6"/>
  <c r="I191" i="6"/>
  <c r="F192" i="6"/>
  <c r="I192" i="6"/>
  <c r="F193" i="6"/>
  <c r="I193" i="6"/>
  <c r="F194" i="6"/>
  <c r="I194" i="6"/>
  <c r="F195" i="6"/>
  <c r="I195" i="6"/>
  <c r="F196" i="6"/>
  <c r="I196" i="6"/>
  <c r="F197" i="6"/>
  <c r="I197" i="6"/>
  <c r="F198" i="6"/>
  <c r="F200" i="6"/>
  <c r="I199" i="6"/>
  <c r="F201" i="6"/>
  <c r="I200" i="6"/>
  <c r="F202" i="6"/>
  <c r="I201" i="6"/>
  <c r="F203" i="6"/>
  <c r="I202" i="6"/>
  <c r="F204" i="6"/>
  <c r="I203" i="6"/>
  <c r="F205" i="6"/>
  <c r="I204" i="6"/>
  <c r="F206" i="6"/>
  <c r="I205" i="6"/>
  <c r="F207" i="6"/>
  <c r="I206" i="6"/>
  <c r="F208" i="6"/>
  <c r="F209" i="6"/>
  <c r="I209" i="6"/>
  <c r="F210" i="6"/>
  <c r="I210" i="6"/>
  <c r="F211" i="6"/>
  <c r="I211" i="6"/>
  <c r="F212" i="6"/>
  <c r="I212" i="6"/>
  <c r="F213" i="6"/>
  <c r="I213" i="6"/>
  <c r="F214" i="6"/>
  <c r="I214" i="6"/>
  <c r="F215" i="6"/>
  <c r="F216" i="6"/>
  <c r="I216" i="6"/>
  <c r="F217" i="6"/>
  <c r="I217" i="6"/>
  <c r="F218" i="6"/>
  <c r="I218" i="6"/>
  <c r="F219" i="6"/>
  <c r="F220" i="6"/>
  <c r="I220" i="6"/>
  <c r="F221" i="6"/>
  <c r="I221" i="6"/>
  <c r="F222" i="6"/>
  <c r="I222" i="6"/>
  <c r="F223" i="6"/>
  <c r="I223" i="6"/>
  <c r="F224" i="6"/>
  <c r="I224" i="6"/>
  <c r="F225" i="6"/>
  <c r="I225" i="6"/>
  <c r="F226" i="6"/>
  <c r="I226" i="6"/>
  <c r="F227" i="6"/>
  <c r="I227" i="6"/>
  <c r="F228" i="6"/>
  <c r="I228" i="6"/>
  <c r="F229" i="6"/>
  <c r="I229" i="6"/>
  <c r="F230" i="6"/>
  <c r="I230" i="6"/>
  <c r="F231" i="6"/>
  <c r="I231" i="6"/>
  <c r="F232" i="6"/>
  <c r="I232" i="6"/>
  <c r="F233" i="6"/>
  <c r="I233" i="6"/>
  <c r="F234" i="6"/>
  <c r="I234" i="6"/>
  <c r="F236" i="6"/>
  <c r="I235" i="6"/>
  <c r="F237" i="6"/>
  <c r="I236" i="6"/>
  <c r="F238" i="6"/>
  <c r="I237" i="6"/>
  <c r="F239" i="6"/>
  <c r="F240" i="6"/>
  <c r="I239" i="6"/>
  <c r="F241" i="6"/>
  <c r="I240" i="6"/>
  <c r="F242" i="6"/>
  <c r="I241" i="6"/>
  <c r="F243" i="6"/>
  <c r="I242" i="6"/>
  <c r="F244" i="6"/>
  <c r="F245" i="6"/>
  <c r="I244" i="6"/>
  <c r="F246" i="6"/>
  <c r="I245" i="6"/>
  <c r="F247" i="6"/>
  <c r="I246" i="6"/>
  <c r="F248" i="6"/>
  <c r="I247" i="6"/>
  <c r="F249" i="6"/>
  <c r="I248" i="6"/>
  <c r="F250" i="6"/>
  <c r="I249" i="6"/>
  <c r="F251" i="6"/>
  <c r="I250" i="6"/>
  <c r="F252" i="6"/>
  <c r="F253" i="6"/>
  <c r="I252" i="6"/>
  <c r="F254" i="6"/>
  <c r="I253" i="6"/>
  <c r="F255" i="6"/>
  <c r="I254" i="6"/>
  <c r="F256" i="6"/>
  <c r="I255" i="6"/>
  <c r="F257" i="6"/>
  <c r="F258" i="6"/>
  <c r="I257" i="6"/>
  <c r="F259" i="6"/>
  <c r="I258" i="6"/>
  <c r="F260" i="6"/>
  <c r="I259" i="6"/>
  <c r="F261" i="6"/>
  <c r="I260" i="6"/>
  <c r="F262" i="6"/>
  <c r="I261" i="6"/>
  <c r="F263" i="6"/>
  <c r="I262" i="6"/>
  <c r="F264" i="6"/>
  <c r="I263" i="6"/>
  <c r="F265" i="6"/>
  <c r="I264" i="6"/>
  <c r="F266" i="6"/>
  <c r="I265" i="6"/>
  <c r="F267" i="6"/>
  <c r="I266" i="6"/>
  <c r="F268" i="6"/>
  <c r="I267" i="6"/>
  <c r="F269" i="6"/>
  <c r="I268" i="6"/>
  <c r="F270" i="6"/>
  <c r="I269" i="6"/>
  <c r="F271" i="6"/>
  <c r="I270" i="6"/>
  <c r="F272" i="6"/>
  <c r="F273" i="6"/>
  <c r="I272" i="6"/>
  <c r="F274" i="6"/>
  <c r="I273" i="6"/>
  <c r="F275" i="6"/>
  <c r="I274" i="6"/>
  <c r="F276" i="6"/>
  <c r="I275" i="6"/>
  <c r="F277" i="6"/>
  <c r="I276" i="6"/>
  <c r="F278" i="6"/>
  <c r="I277" i="6"/>
  <c r="F279" i="6"/>
  <c r="I278" i="6"/>
  <c r="F280" i="6"/>
  <c r="I279" i="6"/>
  <c r="F281" i="6"/>
  <c r="I280" i="6"/>
  <c r="F282" i="6"/>
  <c r="I281" i="6"/>
  <c r="F283" i="6"/>
  <c r="I282" i="6"/>
  <c r="F284" i="6"/>
  <c r="I283" i="6"/>
  <c r="F285" i="6"/>
  <c r="I284" i="6"/>
  <c r="F286" i="6"/>
  <c r="I285" i="6"/>
  <c r="F287" i="6"/>
  <c r="I286" i="6"/>
  <c r="F288" i="6"/>
  <c r="I287" i="6"/>
  <c r="F289" i="6"/>
  <c r="I288" i="6"/>
  <c r="F290" i="6"/>
  <c r="F291" i="6"/>
  <c r="I290" i="6"/>
  <c r="F292" i="6"/>
  <c r="I291" i="6"/>
  <c r="F293" i="6"/>
  <c r="I292" i="6"/>
  <c r="F294" i="6"/>
  <c r="I293" i="6"/>
  <c r="F295" i="6"/>
  <c r="I294" i="6"/>
  <c r="F296" i="6"/>
  <c r="I295" i="6"/>
  <c r="F297" i="6"/>
  <c r="I296" i="6"/>
  <c r="F298" i="6"/>
  <c r="I297" i="6"/>
  <c r="F299" i="6"/>
  <c r="I298" i="6"/>
  <c r="F300" i="6"/>
  <c r="I299" i="6"/>
  <c r="F301" i="6"/>
  <c r="I300" i="6"/>
  <c r="F302" i="6"/>
  <c r="I301" i="6"/>
  <c r="F303" i="6"/>
  <c r="F304" i="6"/>
  <c r="I303" i="6"/>
  <c r="F305" i="6"/>
  <c r="I304" i="6"/>
  <c r="F306" i="6"/>
  <c r="I305" i="6"/>
  <c r="F307" i="6"/>
  <c r="I306" i="6"/>
  <c r="F308" i="6"/>
  <c r="I307" i="6"/>
  <c r="F309" i="6"/>
  <c r="I308" i="6"/>
  <c r="F310" i="6"/>
  <c r="I309" i="6"/>
  <c r="F311" i="6"/>
  <c r="I310" i="6"/>
  <c r="F312" i="6"/>
  <c r="I311" i="6"/>
  <c r="F313" i="6"/>
  <c r="F314" i="6"/>
  <c r="I313" i="6"/>
  <c r="F315" i="6"/>
  <c r="F316" i="6"/>
  <c r="I315" i="6"/>
  <c r="F317" i="6"/>
  <c r="I316" i="6"/>
  <c r="F318" i="6"/>
  <c r="I317" i="6"/>
  <c r="F319" i="6"/>
  <c r="I318" i="6"/>
  <c r="F320" i="6"/>
  <c r="I319" i="6"/>
  <c r="F321" i="6"/>
  <c r="I320" i="6"/>
  <c r="F322" i="6"/>
  <c r="I321" i="6"/>
  <c r="F323" i="6"/>
  <c r="F324" i="6"/>
  <c r="I323" i="6"/>
  <c r="F325" i="6"/>
  <c r="I324" i="6"/>
  <c r="I325" i="6"/>
  <c r="I326" i="6"/>
  <c r="I327" i="6"/>
  <c r="I328" i="6"/>
  <c r="I329" i="6"/>
  <c r="I330" i="6"/>
  <c r="I331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E11" i="1"/>
  <c r="E18" i="1"/>
  <c r="E22" i="1"/>
  <c r="E33" i="1"/>
  <c r="E100" i="1"/>
  <c r="E126" i="1"/>
  <c r="E132" i="1"/>
  <c r="E155" i="1"/>
  <c r="G126" i="1" l="1"/>
  <c r="G56" i="1"/>
  <c r="G155" i="1"/>
  <c r="G31" i="1"/>
  <c r="G22" i="1"/>
  <c r="G132" i="1"/>
  <c r="G18" i="1"/>
  <c r="E169" i="1"/>
  <c r="E26" i="1"/>
  <c r="E14" i="1" s="1"/>
  <c r="E137" i="1"/>
  <c r="E117" i="1"/>
  <c r="E74" i="1"/>
  <c r="E163" i="1"/>
  <c r="E103" i="1" l="1"/>
  <c r="F163" i="1" s="1"/>
  <c r="G26" i="1"/>
  <c r="G163" i="1"/>
  <c r="G117" i="1"/>
  <c r="G74" i="1"/>
  <c r="G137" i="1"/>
  <c r="G169" i="1"/>
  <c r="E41" i="1"/>
  <c r="F26" i="1" l="1"/>
  <c r="G14" i="1"/>
  <c r="F137" i="1"/>
  <c r="F169" i="1"/>
  <c r="F117" i="1"/>
  <c r="F173" i="1"/>
  <c r="F175" i="1"/>
  <c r="F171" i="1"/>
  <c r="F109" i="1"/>
  <c r="F155" i="1"/>
  <c r="F132" i="1"/>
  <c r="F126" i="1"/>
  <c r="F14" i="1"/>
  <c r="F18" i="1"/>
  <c r="F31" i="1"/>
  <c r="F22" i="1"/>
  <c r="G41" i="1"/>
  <c r="E36" i="1"/>
  <c r="G103" i="1"/>
  <c r="F98" i="1" l="1"/>
  <c r="F45" i="1"/>
  <c r="F67" i="1"/>
  <c r="F88" i="1"/>
  <c r="F80" i="1"/>
  <c r="F56" i="1"/>
  <c r="F74" i="1"/>
  <c r="F41" i="1"/>
  <c r="G36" i="1"/>
  <c r="F36" i="1"/>
</calcChain>
</file>

<file path=xl/sharedStrings.xml><?xml version="1.0" encoding="utf-8"?>
<sst xmlns="http://schemas.openxmlformats.org/spreadsheetml/2006/main" count="5978" uniqueCount="1216">
  <si>
    <t>Food</t>
  </si>
  <si>
    <t>1000</t>
  </si>
  <si>
    <t>Total District Expenditures</t>
  </si>
  <si>
    <t>Per Pupil</t>
  </si>
  <si>
    <t>Percent</t>
  </si>
  <si>
    <t>Expenditures</t>
  </si>
  <si>
    <t>Pupil Transportation</t>
  </si>
  <si>
    <t>School Food Services</t>
  </si>
  <si>
    <t>Districtwide Support</t>
  </si>
  <si>
    <t>Community Services</t>
  </si>
  <si>
    <t>Other Community Services</t>
  </si>
  <si>
    <t>Child Care</t>
  </si>
  <si>
    <t>Community Schools</t>
  </si>
  <si>
    <t>Public Radio and Television</t>
  </si>
  <si>
    <t>Other Instructional</t>
  </si>
  <si>
    <t>Instructional Programs - Other</t>
  </si>
  <si>
    <t>Youth Training Programs - Federal</t>
  </si>
  <si>
    <t>Targeted Assistance - Federal</t>
  </si>
  <si>
    <t>Highly Capable</t>
  </si>
  <si>
    <t>Summer School</t>
  </si>
  <si>
    <t>Traffic Safety</t>
  </si>
  <si>
    <t>Compensatory Education</t>
  </si>
  <si>
    <t>Compensatory - Other</t>
  </si>
  <si>
    <t>Indian Education - Federal - ED</t>
  </si>
  <si>
    <t>Indian Education - Federal - JOM</t>
  </si>
  <si>
    <t>Transitional Bilingual - State</t>
  </si>
  <si>
    <t>Limited English Proficiency - Federal</t>
  </si>
  <si>
    <t>Math and Science - Professional Development - Federal</t>
  </si>
  <si>
    <t>Head Start - Federal</t>
  </si>
  <si>
    <t>Institutions - Juveniles in Adult Jails</t>
  </si>
  <si>
    <t>Special and Pilot Programs - State</t>
  </si>
  <si>
    <t>State Institutions - Neglected and Delinquent - Federal</t>
  </si>
  <si>
    <t>State Institutions, Centers, and Homes - Delinquent</t>
  </si>
  <si>
    <t>Learning Assistance Program (LAP) - State</t>
  </si>
  <si>
    <t>ESEA Migrant - Federal</t>
  </si>
  <si>
    <t>Other Title Grants Under ESEA</t>
  </si>
  <si>
    <t>ESEA Disadvantaged - Federal</t>
  </si>
  <si>
    <t>Skills Center</t>
  </si>
  <si>
    <t>Skills Center - Facility Upgrades</t>
  </si>
  <si>
    <t>Skills Center - Federal</t>
  </si>
  <si>
    <t>Skills Center - Basic - State</t>
  </si>
  <si>
    <t xml:space="preserve">Vocational Education </t>
  </si>
  <si>
    <t>Vocational - Other Categorical</t>
  </si>
  <si>
    <t>Vocational - Federal</t>
  </si>
  <si>
    <t>Middle School Career and Technical Education - State</t>
  </si>
  <si>
    <t>Vocational - Basic - State</t>
  </si>
  <si>
    <t xml:space="preserve">Special Education </t>
  </si>
  <si>
    <t>Special Education - Other - Federal</t>
  </si>
  <si>
    <t>Special Education - Institutions - State</t>
  </si>
  <si>
    <t>Special Education - Infants and Toddlers - Federal</t>
  </si>
  <si>
    <t>Special Education - Supplemental - Federal</t>
  </si>
  <si>
    <t>Special Education - Infants and Toddlers - State</t>
  </si>
  <si>
    <t>Special Education - Supplemental - State</t>
  </si>
  <si>
    <t>Total CARES Act - Covid-19</t>
  </si>
  <si>
    <t>Special Purpose - Reserved</t>
  </si>
  <si>
    <t>Special Purpose - ESSER III - Learning Loss</t>
  </si>
  <si>
    <t>Special Purpose - ESSER III</t>
  </si>
  <si>
    <t>Special Purpose - ESSER II</t>
  </si>
  <si>
    <t>Basic Education - Dropout Reengagement</t>
  </si>
  <si>
    <t>03</t>
  </si>
  <si>
    <t>Basic Education - Alternative learning Experience</t>
  </si>
  <si>
    <t>02</t>
  </si>
  <si>
    <t>Basic Education</t>
  </si>
  <si>
    <t>01</t>
  </si>
  <si>
    <t>Expenditure by Program</t>
  </si>
  <si>
    <t>Total Other</t>
  </si>
  <si>
    <t>Public Activities</t>
  </si>
  <si>
    <t>Debt Service</t>
  </si>
  <si>
    <t xml:space="preserve">Principal </t>
  </si>
  <si>
    <t>Interest</t>
  </si>
  <si>
    <t>Motor pool</t>
  </si>
  <si>
    <t>Warehousing and Distribution</t>
  </si>
  <si>
    <t>Printing</t>
  </si>
  <si>
    <t>Informational Systems</t>
  </si>
  <si>
    <t>Insurance - Maintenance and Operations</t>
  </si>
  <si>
    <t>Total Transportation</t>
  </si>
  <si>
    <t>Transfers - Transportation</t>
  </si>
  <si>
    <t>58</t>
  </si>
  <si>
    <t>Insurance - Transportation</t>
  </si>
  <si>
    <t>Maintenance - Transportation</t>
  </si>
  <si>
    <t>Operations - Transportation</t>
  </si>
  <si>
    <t>Building and Property Security</t>
  </si>
  <si>
    <t>Utilities</t>
  </si>
  <si>
    <t>Maintenance</t>
  </si>
  <si>
    <t>Operations of Buildings</t>
  </si>
  <si>
    <t>Grounds Maintenance</t>
  </si>
  <si>
    <t>Total Food Service</t>
  </si>
  <si>
    <t>Transfers - Food Service</t>
  </si>
  <si>
    <t>Operations - Food Service</t>
  </si>
  <si>
    <t>Professional Learning - State</t>
  </si>
  <si>
    <t>Curriculum</t>
  </si>
  <si>
    <t>Instructional Technology</t>
  </si>
  <si>
    <t>Instructional Professional Development</t>
  </si>
  <si>
    <t>Health and Related Services</t>
  </si>
  <si>
    <t>Pupil Management and Safety</t>
  </si>
  <si>
    <t>Guidance and Counseling</t>
  </si>
  <si>
    <t>Learning Resources</t>
  </si>
  <si>
    <t>Total Teaching</t>
  </si>
  <si>
    <t>Payments to School Districts</t>
  </si>
  <si>
    <t>Extracurricular</t>
  </si>
  <si>
    <t>Teaching</t>
  </si>
  <si>
    <t>Total Building Administration</t>
  </si>
  <si>
    <t>Principal's Office</t>
  </si>
  <si>
    <t>Total Central Administration</t>
  </si>
  <si>
    <t>Supervision - Maintenance and Operations</t>
  </si>
  <si>
    <t>Supervision - Transportation</t>
  </si>
  <si>
    <t>Supervision - Food Service</t>
  </si>
  <si>
    <t>Supervision - Instruction</t>
  </si>
  <si>
    <t>Public Relations</t>
  </si>
  <si>
    <t>Human Resources</t>
  </si>
  <si>
    <t>Business Office</t>
  </si>
  <si>
    <t>Superintendent's Office</t>
  </si>
  <si>
    <t>Board of Directors</t>
  </si>
  <si>
    <t>Total Other Funding Sources</t>
  </si>
  <si>
    <t>Other Financing Sources</t>
  </si>
  <si>
    <t>9000</t>
  </si>
  <si>
    <t>Other Entities</t>
  </si>
  <si>
    <t>8000</t>
  </si>
  <si>
    <t>Other School Districts</t>
  </si>
  <si>
    <t>7000</t>
  </si>
  <si>
    <t xml:space="preserve">Total Federal Funding </t>
  </si>
  <si>
    <t>Federal Revenue - Special Purpose</t>
  </si>
  <si>
    <t>6000</t>
  </si>
  <si>
    <t>Federal Revenue - General Purpose</t>
  </si>
  <si>
    <t>5000</t>
  </si>
  <si>
    <t>Total State Funding</t>
  </si>
  <si>
    <t>State Revenue - Special Purpose</t>
  </si>
  <si>
    <t>4000</t>
  </si>
  <si>
    <t>State Revenue - General Purpose</t>
  </si>
  <si>
    <t>3000</t>
  </si>
  <si>
    <t xml:space="preserve">Total Local Funding </t>
  </si>
  <si>
    <t>Local Support Non-Tax</t>
  </si>
  <si>
    <t>2000</t>
  </si>
  <si>
    <t>Local Taxes</t>
  </si>
  <si>
    <t>Total District Revenue</t>
  </si>
  <si>
    <t>Revenues</t>
  </si>
  <si>
    <t>Revenues by Source</t>
  </si>
  <si>
    <t>Total Ending Fund Balance</t>
  </si>
  <si>
    <t>Total District Enrollment</t>
  </si>
  <si>
    <t>(Select the District from the pull-down list above)</t>
  </si>
  <si>
    <t>Puyallup</t>
  </si>
  <si>
    <t>Pride Prep Charter</t>
  </si>
  <si>
    <t>Yakama Nation Tribal</t>
  </si>
  <si>
    <t>39901</t>
  </si>
  <si>
    <t>Mount Adams</t>
  </si>
  <si>
    <t>39209</t>
  </si>
  <si>
    <t>West Valley (Yakima)</t>
  </si>
  <si>
    <t>39208</t>
  </si>
  <si>
    <t>Wapato</t>
  </si>
  <si>
    <t>39207</t>
  </si>
  <si>
    <t>Zillah</t>
  </si>
  <si>
    <t>39205</t>
  </si>
  <si>
    <t>Granger</t>
  </si>
  <si>
    <t>39204</t>
  </si>
  <si>
    <t>Highland</t>
  </si>
  <si>
    <t>39203</t>
  </si>
  <si>
    <t>Toppenish</t>
  </si>
  <si>
    <t>39202</t>
  </si>
  <si>
    <t>Sunnyside</t>
  </si>
  <si>
    <t>39201</t>
  </si>
  <si>
    <t>Grandview</t>
  </si>
  <si>
    <t>39200</t>
  </si>
  <si>
    <t>Mabton</t>
  </si>
  <si>
    <t>39120</t>
  </si>
  <si>
    <t>Selah</t>
  </si>
  <si>
    <t>39119</t>
  </si>
  <si>
    <t>East Valley (Yakima)</t>
  </si>
  <si>
    <t>39090</t>
  </si>
  <si>
    <t>Yakima</t>
  </si>
  <si>
    <t>39007</t>
  </si>
  <si>
    <t>Naches Valley</t>
  </si>
  <si>
    <t>39003</t>
  </si>
  <si>
    <t>Union Gap</t>
  </si>
  <si>
    <t>39002</t>
  </si>
  <si>
    <t>Pullman Mont Charter</t>
  </si>
  <si>
    <t>38901</t>
  </si>
  <si>
    <t>Oakesdale</t>
  </si>
  <si>
    <t>38324</t>
  </si>
  <si>
    <t>St John</t>
  </si>
  <si>
    <t>38322</t>
  </si>
  <si>
    <t>Rosalia</t>
  </si>
  <si>
    <t>38320</t>
  </si>
  <si>
    <t>Endicott</t>
  </si>
  <si>
    <t>38308</t>
  </si>
  <si>
    <t>Colton</t>
  </si>
  <si>
    <t>38306</t>
  </si>
  <si>
    <t>Steptoe</t>
  </si>
  <si>
    <t>38304</t>
  </si>
  <si>
    <t>Garfield</t>
  </si>
  <si>
    <t>38302</t>
  </si>
  <si>
    <t>Palouse</t>
  </si>
  <si>
    <t>38301</t>
  </si>
  <si>
    <t>Colfax</t>
  </si>
  <si>
    <t>38300</t>
  </si>
  <si>
    <t>Pullman</t>
  </si>
  <si>
    <t>38267</t>
  </si>
  <si>
    <t>Tekoa</t>
  </si>
  <si>
    <t>38265</t>
  </si>
  <si>
    <t>Lamont</t>
  </si>
  <si>
    <t>38264</t>
  </si>
  <si>
    <t>Lacrosse Joint</t>
  </si>
  <si>
    <t>38126</t>
  </si>
  <si>
    <t>Lummi Tribal</t>
  </si>
  <si>
    <t>37903</t>
  </si>
  <si>
    <t>Whatcom Int'g Charter</t>
  </si>
  <si>
    <t>37902</t>
  </si>
  <si>
    <t>Mount Baker</t>
  </si>
  <si>
    <t>37507</t>
  </si>
  <si>
    <t>Nooksack Valley</t>
  </si>
  <si>
    <t>37506</t>
  </si>
  <si>
    <t>Meridian</t>
  </si>
  <si>
    <t>37505</t>
  </si>
  <si>
    <t>Lynden</t>
  </si>
  <si>
    <t>37504</t>
  </si>
  <si>
    <t>Blaine</t>
  </si>
  <si>
    <t>37503</t>
  </si>
  <si>
    <t>Ferndale</t>
  </si>
  <si>
    <t>37502</t>
  </si>
  <si>
    <t>Bellingham</t>
  </si>
  <si>
    <t>37501</t>
  </si>
  <si>
    <t>Prescott</t>
  </si>
  <si>
    <t>36402</t>
  </si>
  <si>
    <t>Waitsburg</t>
  </si>
  <si>
    <t>36401</t>
  </si>
  <si>
    <t>Columbia (Walla)</t>
  </si>
  <si>
    <t>36400</t>
  </si>
  <si>
    <t>Touchet</t>
  </si>
  <si>
    <t>36300</t>
  </si>
  <si>
    <t>College Place</t>
  </si>
  <si>
    <t>36250</t>
  </si>
  <si>
    <t>Walla Walla</t>
  </si>
  <si>
    <t>36140</t>
  </si>
  <si>
    <t>Dixie</t>
  </si>
  <si>
    <t>36101</t>
  </si>
  <si>
    <t>Wahkiakum</t>
  </si>
  <si>
    <t>35200</t>
  </si>
  <si>
    <t>Wa He Lut Tribal</t>
  </si>
  <si>
    <t>34901</t>
  </si>
  <si>
    <t>Tenino</t>
  </si>
  <si>
    <t>34402</t>
  </si>
  <si>
    <t>Rochester</t>
  </si>
  <si>
    <t>34401</t>
  </si>
  <si>
    <t>Griffin</t>
  </si>
  <si>
    <t>34324</t>
  </si>
  <si>
    <t>Rainier</t>
  </si>
  <si>
    <t>34307</t>
  </si>
  <si>
    <t>Olympia</t>
  </si>
  <si>
    <t>34111</t>
  </si>
  <si>
    <t>Tumwater</t>
  </si>
  <si>
    <t>34033</t>
  </si>
  <si>
    <t>North Thurston</t>
  </si>
  <si>
    <t>34003</t>
  </si>
  <si>
    <t>Yelm</t>
  </si>
  <si>
    <t>34002</t>
  </si>
  <si>
    <t>Kettle Falls</t>
  </si>
  <si>
    <t>33212</t>
  </si>
  <si>
    <t>Northport</t>
  </si>
  <si>
    <t>33211</t>
  </si>
  <si>
    <t>Mary Walker</t>
  </si>
  <si>
    <t>33207</t>
  </si>
  <si>
    <t>Columbia (Stevenson)</t>
  </si>
  <si>
    <t>33206</t>
  </si>
  <si>
    <t>Evergreen (Stevevenson)</t>
  </si>
  <si>
    <t>33205</t>
  </si>
  <si>
    <t>Summit Valley</t>
  </si>
  <si>
    <t>33202</t>
  </si>
  <si>
    <t>Loon Lake</t>
  </si>
  <si>
    <t>33183</t>
  </si>
  <si>
    <t>Colville</t>
  </si>
  <si>
    <t>33115</t>
  </si>
  <si>
    <t>Valley</t>
  </si>
  <si>
    <t>33070</t>
  </si>
  <si>
    <t>Wellpinit</t>
  </si>
  <si>
    <t>33049</t>
  </si>
  <si>
    <t>Chewelah</t>
  </si>
  <si>
    <t>33036</t>
  </si>
  <si>
    <t>Onion Creek</t>
  </si>
  <si>
    <t>33030</t>
  </si>
  <si>
    <t>32907</t>
  </si>
  <si>
    <t>Lumen Charter</t>
  </si>
  <si>
    <t>32903</t>
  </si>
  <si>
    <t>Spokane Int'l Charter</t>
  </si>
  <si>
    <t>32901</t>
  </si>
  <si>
    <t>Riverside</t>
  </si>
  <si>
    <t>32416</t>
  </si>
  <si>
    <t>Deer Park</t>
  </si>
  <si>
    <t>32414</t>
  </si>
  <si>
    <t>West Valley (Spokane)</t>
  </si>
  <si>
    <t>32363</t>
  </si>
  <si>
    <t>Liberty</t>
  </si>
  <si>
    <t>32362</t>
  </si>
  <si>
    <t>East Valley (Spokane)</t>
  </si>
  <si>
    <t>32361</t>
  </si>
  <si>
    <t>Cheney</t>
  </si>
  <si>
    <t>32360</t>
  </si>
  <si>
    <t>Freeman</t>
  </si>
  <si>
    <t>32358</t>
  </si>
  <si>
    <t>Central Valley</t>
  </si>
  <si>
    <t>32356</t>
  </si>
  <si>
    <t>Mead</t>
  </si>
  <si>
    <t>32354</t>
  </si>
  <si>
    <t>Medical Lake</t>
  </si>
  <si>
    <t>32326</t>
  </si>
  <si>
    <t>Nine Mile Falls</t>
  </si>
  <si>
    <t>32325</t>
  </si>
  <si>
    <t>Great Northern</t>
  </si>
  <si>
    <t>32312</t>
  </si>
  <si>
    <t>Orchard Prairie</t>
  </si>
  <si>
    <t>32123</t>
  </si>
  <si>
    <t>Spokane</t>
  </si>
  <si>
    <t>32081</t>
  </si>
  <si>
    <t>Stanwood</t>
  </si>
  <si>
    <t>31401</t>
  </si>
  <si>
    <t>Granite Falls</t>
  </si>
  <si>
    <t>31332</t>
  </si>
  <si>
    <t>Darrington</t>
  </si>
  <si>
    <t>31330</t>
  </si>
  <si>
    <t>Sultan</t>
  </si>
  <si>
    <t>31311</t>
  </si>
  <si>
    <t>Lakewood</t>
  </si>
  <si>
    <t>31306</t>
  </si>
  <si>
    <t>Snohomish</t>
  </si>
  <si>
    <t>31201</t>
  </si>
  <si>
    <t>Monroe</t>
  </si>
  <si>
    <t>31103</t>
  </si>
  <si>
    <t>Index</t>
  </si>
  <si>
    <t>31063</t>
  </si>
  <si>
    <t>Marysville</t>
  </si>
  <si>
    <t>31025</t>
  </si>
  <si>
    <t>Arlington</t>
  </si>
  <si>
    <t>31016</t>
  </si>
  <si>
    <t>Edmonds</t>
  </si>
  <si>
    <t>31015</t>
  </si>
  <si>
    <t>Mukilteo</t>
  </si>
  <si>
    <t>31006</t>
  </si>
  <si>
    <t>Lake Stevens</t>
  </si>
  <si>
    <t>31004</t>
  </si>
  <si>
    <t>Everett</t>
  </si>
  <si>
    <t>31002</t>
  </si>
  <si>
    <t>Stevenson-Carson</t>
  </si>
  <si>
    <t>30303</t>
  </si>
  <si>
    <t>Mill A</t>
  </si>
  <si>
    <t>30031</t>
  </si>
  <si>
    <t>Mount Pleasant</t>
  </si>
  <si>
    <t>30029</t>
  </si>
  <si>
    <t>Skamania</t>
  </si>
  <si>
    <t>30002</t>
  </si>
  <si>
    <t>Mt Vernon</t>
  </si>
  <si>
    <t>29320</t>
  </si>
  <si>
    <t>Conway</t>
  </si>
  <si>
    <t>29317</t>
  </si>
  <si>
    <t>La Conner</t>
  </si>
  <si>
    <t>29311</t>
  </si>
  <si>
    <t>Anacortes</t>
  </si>
  <si>
    <t>29103</t>
  </si>
  <si>
    <t>Sedro Woolley</t>
  </si>
  <si>
    <t>29101</t>
  </si>
  <si>
    <t>Burlington Edison</t>
  </si>
  <si>
    <t>29100</t>
  </si>
  <si>
    <t>Concrete</t>
  </si>
  <si>
    <t>29011</t>
  </si>
  <si>
    <t>San Juan</t>
  </si>
  <si>
    <t>28149</t>
  </si>
  <si>
    <t>Lopez</t>
  </si>
  <si>
    <t>28144</t>
  </si>
  <si>
    <t>Orcas</t>
  </si>
  <si>
    <t>28137</t>
  </si>
  <si>
    <t>Shaw</t>
  </si>
  <si>
    <t>28010</t>
  </si>
  <si>
    <t>Summit Olympus Charter</t>
  </si>
  <si>
    <t>27905</t>
  </si>
  <si>
    <t>Impact Comm Bay Charter</t>
  </si>
  <si>
    <t>27902</t>
  </si>
  <si>
    <t>Chief Leschi Tribal</t>
  </si>
  <si>
    <t>27901</t>
  </si>
  <si>
    <t>Fife</t>
  </si>
  <si>
    <t>27417</t>
  </si>
  <si>
    <t>White River</t>
  </si>
  <si>
    <t>27416</t>
  </si>
  <si>
    <t>Eatonville</t>
  </si>
  <si>
    <t>27404</t>
  </si>
  <si>
    <t>Bethel</t>
  </si>
  <si>
    <t>27403</t>
  </si>
  <si>
    <t>Franklin Pierce</t>
  </si>
  <si>
    <t>27402</t>
  </si>
  <si>
    <t>Peninsula</t>
  </si>
  <si>
    <t>27401</t>
  </si>
  <si>
    <t>Clover Park</t>
  </si>
  <si>
    <t>27400</t>
  </si>
  <si>
    <t>Orting</t>
  </si>
  <si>
    <t>27344</t>
  </si>
  <si>
    <t>Dieringer</t>
  </si>
  <si>
    <t>27343</t>
  </si>
  <si>
    <t>Sumner</t>
  </si>
  <si>
    <t>27320</t>
  </si>
  <si>
    <t>University Place</t>
  </si>
  <si>
    <t>27083</t>
  </si>
  <si>
    <t>Carbonado</t>
  </si>
  <si>
    <t>27019</t>
  </si>
  <si>
    <t>Tacoma</t>
  </si>
  <si>
    <t>27010</t>
  </si>
  <si>
    <t>27003</t>
  </si>
  <si>
    <t>Steilacoom Hist.</t>
  </si>
  <si>
    <t>27001</t>
  </si>
  <si>
    <t>Selkirk</t>
  </si>
  <si>
    <t>26070</t>
  </si>
  <si>
    <t>Cusick</t>
  </si>
  <si>
    <t>26059</t>
  </si>
  <si>
    <t>Newport</t>
  </si>
  <si>
    <t>26056</t>
  </si>
  <si>
    <t>North River</t>
  </si>
  <si>
    <t>25200</t>
  </si>
  <si>
    <t>Willapa Valley</t>
  </si>
  <si>
    <t>25160</t>
  </si>
  <si>
    <t>Naselle Grays Riv</t>
  </si>
  <si>
    <t>25155</t>
  </si>
  <si>
    <t>South Bend</t>
  </si>
  <si>
    <t>25118</t>
  </si>
  <si>
    <t>Raymond</t>
  </si>
  <si>
    <t>25116</t>
  </si>
  <si>
    <t>Ocean Beach</t>
  </si>
  <si>
    <t>25101</t>
  </si>
  <si>
    <t>Oroville</t>
  </si>
  <si>
    <t>24410</t>
  </si>
  <si>
    <t>Tonasket</t>
  </si>
  <si>
    <t>24404</t>
  </si>
  <si>
    <t>Methow Valley</t>
  </si>
  <si>
    <t>24350</t>
  </si>
  <si>
    <t>Pateros</t>
  </si>
  <si>
    <t>24122</t>
  </si>
  <si>
    <t>Brewster</t>
  </si>
  <si>
    <t>24111</t>
  </si>
  <si>
    <t>Okanogan</t>
  </si>
  <si>
    <t>24105</t>
  </si>
  <si>
    <t>Omak</t>
  </si>
  <si>
    <t>24019</t>
  </si>
  <si>
    <t>Nespelem</t>
  </si>
  <si>
    <t>24014</t>
  </si>
  <si>
    <t>Hood Canal</t>
  </si>
  <si>
    <t>23404</t>
  </si>
  <si>
    <t>North Mason</t>
  </si>
  <si>
    <t>23403</t>
  </si>
  <si>
    <t>Pioneer</t>
  </si>
  <si>
    <t>23402</t>
  </si>
  <si>
    <t>Mary M Knight</t>
  </si>
  <si>
    <t>23311</t>
  </si>
  <si>
    <t>Shelton</t>
  </si>
  <si>
    <t>23309</t>
  </si>
  <si>
    <t>Grapeview</t>
  </si>
  <si>
    <t>23054</t>
  </si>
  <si>
    <t>Southside</t>
  </si>
  <si>
    <t>23042</t>
  </si>
  <si>
    <t>Davenport</t>
  </si>
  <si>
    <t>22207</t>
  </si>
  <si>
    <t>Harrington</t>
  </si>
  <si>
    <t>22204</t>
  </si>
  <si>
    <t>Wilbur</t>
  </si>
  <si>
    <t>22200</t>
  </si>
  <si>
    <t>Odessa</t>
  </si>
  <si>
    <t>22105</t>
  </si>
  <si>
    <t>Creston</t>
  </si>
  <si>
    <t>22073</t>
  </si>
  <si>
    <t>Almira</t>
  </si>
  <si>
    <t>22017</t>
  </si>
  <si>
    <t>Reardan</t>
  </si>
  <si>
    <t>22009</t>
  </si>
  <si>
    <t>Sprague</t>
  </si>
  <si>
    <t>22008</t>
  </si>
  <si>
    <t>Centralia</t>
  </si>
  <si>
    <t>21401</t>
  </si>
  <si>
    <t>White Pass</t>
  </si>
  <si>
    <t>21303</t>
  </si>
  <si>
    <t>Chehalis</t>
  </si>
  <si>
    <t>21302</t>
  </si>
  <si>
    <t>Pe Ell</t>
  </si>
  <si>
    <t>21301</t>
  </si>
  <si>
    <t>Onalaska</t>
  </si>
  <si>
    <t>21300</t>
  </si>
  <si>
    <t>Toledo</t>
  </si>
  <si>
    <t>21237</t>
  </si>
  <si>
    <t>Boistfort</t>
  </si>
  <si>
    <t>21234</t>
  </si>
  <si>
    <t>Winlock</t>
  </si>
  <si>
    <t>21232</t>
  </si>
  <si>
    <t>Adna</t>
  </si>
  <si>
    <t>21226</t>
  </si>
  <si>
    <t>Morton</t>
  </si>
  <si>
    <t>21214</t>
  </si>
  <si>
    <t>Mossyrock</t>
  </si>
  <si>
    <t>21206</t>
  </si>
  <si>
    <t>Evaline</t>
  </si>
  <si>
    <t>21036</t>
  </si>
  <si>
    <t>Napavine</t>
  </si>
  <si>
    <t>21014</t>
  </si>
  <si>
    <t>Lyle</t>
  </si>
  <si>
    <t>20406</t>
  </si>
  <si>
    <t>White Salmon</t>
  </si>
  <si>
    <t>20405</t>
  </si>
  <si>
    <t>Goldendale</t>
  </si>
  <si>
    <t>20404</t>
  </si>
  <si>
    <t>Roosevelt</t>
  </si>
  <si>
    <t>20403</t>
  </si>
  <si>
    <t>Klickitat</t>
  </si>
  <si>
    <t>20402</t>
  </si>
  <si>
    <t>Glenwood</t>
  </si>
  <si>
    <t>20401</t>
  </si>
  <si>
    <t>Trout Lake</t>
  </si>
  <si>
    <t>20400</t>
  </si>
  <si>
    <t>Centerville</t>
  </si>
  <si>
    <t>20215</t>
  </si>
  <si>
    <t>Bickleton</t>
  </si>
  <si>
    <t>20203</t>
  </si>
  <si>
    <t>Wishram</t>
  </si>
  <si>
    <t>20094</t>
  </si>
  <si>
    <t>Cle Elum-Roslyn</t>
  </si>
  <si>
    <t>19404</t>
  </si>
  <si>
    <t>Kittitas</t>
  </si>
  <si>
    <t>19403</t>
  </si>
  <si>
    <t>Ellensburg</t>
  </si>
  <si>
    <t>19401</t>
  </si>
  <si>
    <t>Thorp</t>
  </si>
  <si>
    <t>19400</t>
  </si>
  <si>
    <t>Easton</t>
  </si>
  <si>
    <t>19028</t>
  </si>
  <si>
    <t>Damman</t>
  </si>
  <si>
    <t>19007</t>
  </si>
  <si>
    <t>Suquamish (Chief Kitsap) Tribal</t>
  </si>
  <si>
    <t>18902</t>
  </si>
  <si>
    <t>Catalyst Charter</t>
  </si>
  <si>
    <t>18901</t>
  </si>
  <si>
    <t>South Kitsap</t>
  </si>
  <si>
    <t>18402</t>
  </si>
  <si>
    <t>Central Kitsap</t>
  </si>
  <si>
    <t>18401</t>
  </si>
  <si>
    <t>North Kitsap</t>
  </si>
  <si>
    <t>18400</t>
  </si>
  <si>
    <t>Bainbridge</t>
  </si>
  <si>
    <t>18303</t>
  </si>
  <si>
    <t>Bremerton</t>
  </si>
  <si>
    <t>18100</t>
  </si>
  <si>
    <t>Why Not You Charter</t>
  </si>
  <si>
    <t>17917</t>
  </si>
  <si>
    <t>Impact Salish Sea Charter</t>
  </si>
  <si>
    <t>17916</t>
  </si>
  <si>
    <t>Impact Puget Sound Charter</t>
  </si>
  <si>
    <t>17911</t>
  </si>
  <si>
    <t>RVLA Charter</t>
  </si>
  <si>
    <t>17910</t>
  </si>
  <si>
    <t>Rainier Prep Charter</t>
  </si>
  <si>
    <t>17908</t>
  </si>
  <si>
    <t>Summit Atlas Charter</t>
  </si>
  <si>
    <t>17905</t>
  </si>
  <si>
    <t>Muckleshoot Tribal</t>
  </si>
  <si>
    <t>17903</t>
  </si>
  <si>
    <t>Summit Sierra Charter</t>
  </si>
  <si>
    <t>17902</t>
  </si>
  <si>
    <t>Northshore</t>
  </si>
  <si>
    <t>17417</t>
  </si>
  <si>
    <t>Kent</t>
  </si>
  <si>
    <t>17415</t>
  </si>
  <si>
    <t>Lake Washington</t>
  </si>
  <si>
    <t>17414</t>
  </si>
  <si>
    <t>Shoreline</t>
  </si>
  <si>
    <t>17412</t>
  </si>
  <si>
    <t>Issaquah</t>
  </si>
  <si>
    <t>17411</t>
  </si>
  <si>
    <t>Snoqualmie Valley</t>
  </si>
  <si>
    <t>17410</t>
  </si>
  <si>
    <t>Tahoma</t>
  </si>
  <si>
    <t>17409</t>
  </si>
  <si>
    <t>Auburn</t>
  </si>
  <si>
    <t>17408</t>
  </si>
  <si>
    <t>Riverview</t>
  </si>
  <si>
    <t>17407</t>
  </si>
  <si>
    <t>Tukwila</t>
  </si>
  <si>
    <t>17406</t>
  </si>
  <si>
    <t>Bellevue</t>
  </si>
  <si>
    <t>17405</t>
  </si>
  <si>
    <t>Skykomish</t>
  </si>
  <si>
    <t>17404</t>
  </si>
  <si>
    <t>Renton</t>
  </si>
  <si>
    <t>17403</t>
  </si>
  <si>
    <t>Vashon Island</t>
  </si>
  <si>
    <t>17402</t>
  </si>
  <si>
    <t>Highline</t>
  </si>
  <si>
    <t>17401</t>
  </si>
  <si>
    <t>Mercer Island</t>
  </si>
  <si>
    <t>17400</t>
  </si>
  <si>
    <t>Enumclaw</t>
  </si>
  <si>
    <t>17216</t>
  </si>
  <si>
    <t>Federal Way</t>
  </si>
  <si>
    <t>17210</t>
  </si>
  <si>
    <t>Seattle</t>
  </si>
  <si>
    <t>17001</t>
  </si>
  <si>
    <t>Port Townsend</t>
  </si>
  <si>
    <t>16050</t>
  </si>
  <si>
    <t>Chimacum</t>
  </si>
  <si>
    <t>16049</t>
  </si>
  <si>
    <t>Quilcene</t>
  </si>
  <si>
    <t>16048</t>
  </si>
  <si>
    <t>Brinnon</t>
  </si>
  <si>
    <t>16046</t>
  </si>
  <si>
    <t>Queets-Clearwater</t>
  </si>
  <si>
    <t>16020</t>
  </si>
  <si>
    <t>South Whidbey</t>
  </si>
  <si>
    <t>15206</t>
  </si>
  <si>
    <t>Coupeville</t>
  </si>
  <si>
    <t>15204</t>
  </si>
  <si>
    <t>Oak Harbor</t>
  </si>
  <si>
    <t>15201</t>
  </si>
  <si>
    <t>Oakville</t>
  </si>
  <si>
    <t>14400</t>
  </si>
  <si>
    <t>Ocosta</t>
  </si>
  <si>
    <t>14172</t>
  </si>
  <si>
    <t>Wishkah Valley</t>
  </si>
  <si>
    <t>14117</t>
  </si>
  <si>
    <t>Satsop</t>
  </si>
  <si>
    <t>14104</t>
  </si>
  <si>
    <t>Cosmopolis</t>
  </si>
  <si>
    <t>14099</t>
  </si>
  <si>
    <t>Quinault</t>
  </si>
  <si>
    <t>14097</t>
  </si>
  <si>
    <t>Taholah</t>
  </si>
  <si>
    <t>14077</t>
  </si>
  <si>
    <t>Elma</t>
  </si>
  <si>
    <t>14068</t>
  </si>
  <si>
    <t>Montesano</t>
  </si>
  <si>
    <t>14066</t>
  </si>
  <si>
    <t>Mc Cleary</t>
  </si>
  <si>
    <t>14065</t>
  </si>
  <si>
    <t>North Beach</t>
  </si>
  <si>
    <t>14064</t>
  </si>
  <si>
    <t>Hoquiam</t>
  </si>
  <si>
    <t>14028</t>
  </si>
  <si>
    <t>Aberdeen</t>
  </si>
  <si>
    <t>14005</t>
  </si>
  <si>
    <t>Grand Coulee Dam</t>
  </si>
  <si>
    <t>13301</t>
  </si>
  <si>
    <t>Wilson Creek</t>
  </si>
  <si>
    <t>13167</t>
  </si>
  <si>
    <t>Ephrata</t>
  </si>
  <si>
    <t>13165</t>
  </si>
  <si>
    <t>Moses Lake</t>
  </si>
  <si>
    <t>13161</t>
  </si>
  <si>
    <t>Royal</t>
  </si>
  <si>
    <t>13160</t>
  </si>
  <si>
    <t>Soap Lake</t>
  </si>
  <si>
    <t>13156</t>
  </si>
  <si>
    <t>Coulee/Hartline</t>
  </si>
  <si>
    <t>13151</t>
  </si>
  <si>
    <t>Warden</t>
  </si>
  <si>
    <t>13146</t>
  </si>
  <si>
    <t>Quincy</t>
  </si>
  <si>
    <t>13144</t>
  </si>
  <si>
    <t>Wahluke</t>
  </si>
  <si>
    <t>13073</t>
  </si>
  <si>
    <t>Pomeroy</t>
  </si>
  <si>
    <t>12110</t>
  </si>
  <si>
    <t>Kahlotus</t>
  </si>
  <si>
    <t>11056</t>
  </si>
  <si>
    <t>Star</t>
  </si>
  <si>
    <t>11054</t>
  </si>
  <si>
    <t>North Franklin</t>
  </si>
  <si>
    <t>11051</t>
  </si>
  <si>
    <t>Pasco</t>
  </si>
  <si>
    <t>11001</t>
  </si>
  <si>
    <t>Republic</t>
  </si>
  <si>
    <t>10309</t>
  </si>
  <si>
    <t>Inchelium</t>
  </si>
  <si>
    <t>10070</t>
  </si>
  <si>
    <t>Orient</t>
  </si>
  <si>
    <t>10065</t>
  </si>
  <si>
    <t>Curlew</t>
  </si>
  <si>
    <t>10050</t>
  </si>
  <si>
    <t>Keller</t>
  </si>
  <si>
    <t>10003</t>
  </si>
  <si>
    <t>Waterville</t>
  </si>
  <si>
    <t>09209</t>
  </si>
  <si>
    <t>Mansfield</t>
  </si>
  <si>
    <t>09207</t>
  </si>
  <si>
    <t>Eastmont</t>
  </si>
  <si>
    <t>09206</t>
  </si>
  <si>
    <t>Palisades</t>
  </si>
  <si>
    <t>09102</t>
  </si>
  <si>
    <t>Bridgeport</t>
  </si>
  <si>
    <t>09075</t>
  </si>
  <si>
    <t>Orondo</t>
  </si>
  <si>
    <t>09013</t>
  </si>
  <si>
    <t>Kelso</t>
  </si>
  <si>
    <t>08458</t>
  </si>
  <si>
    <t>Woodland</t>
  </si>
  <si>
    <t>08404</t>
  </si>
  <si>
    <t>Kalama</t>
  </si>
  <si>
    <t>08402</t>
  </si>
  <si>
    <t>Castle Rock</t>
  </si>
  <si>
    <t>08401</t>
  </si>
  <si>
    <t>Toutle Lake</t>
  </si>
  <si>
    <t>08130</t>
  </si>
  <si>
    <t>Longview</t>
  </si>
  <si>
    <t>08122</t>
  </si>
  <si>
    <t>Starbuck</t>
  </si>
  <si>
    <t>07035</t>
  </si>
  <si>
    <t>Dayton</t>
  </si>
  <si>
    <t>07002</t>
  </si>
  <si>
    <t>Ridgefield</t>
  </si>
  <si>
    <t>06122</t>
  </si>
  <si>
    <t>Battle Ground</t>
  </si>
  <si>
    <t>06119</t>
  </si>
  <si>
    <t>Camas</t>
  </si>
  <si>
    <t>06117</t>
  </si>
  <si>
    <t>Evergreen (Clark)</t>
  </si>
  <si>
    <t>06114</t>
  </si>
  <si>
    <t>Washougal</t>
  </si>
  <si>
    <t>06112</t>
  </si>
  <si>
    <t>Green Mountain</t>
  </si>
  <si>
    <t>06103</t>
  </si>
  <si>
    <t>Lacenter</t>
  </si>
  <si>
    <t>06101</t>
  </si>
  <si>
    <t>Hockinson</t>
  </si>
  <si>
    <t>06098</t>
  </si>
  <si>
    <t>Vancouver</t>
  </si>
  <si>
    <t>06037</t>
  </si>
  <si>
    <t>Quileute Tribal</t>
  </si>
  <si>
    <t>05903</t>
  </si>
  <si>
    <t>Quillayute Valley</t>
  </si>
  <si>
    <t>05402</t>
  </si>
  <si>
    <t>Cape Flattery</t>
  </si>
  <si>
    <t>05401</t>
  </si>
  <si>
    <t>Sequim</t>
  </si>
  <si>
    <t>05323</t>
  </si>
  <si>
    <t>Crescent</t>
  </si>
  <si>
    <t>05313</t>
  </si>
  <si>
    <t>Port Angeles</t>
  </si>
  <si>
    <t>05121</t>
  </si>
  <si>
    <t>Pinnacle Prep Charter</t>
  </si>
  <si>
    <t>04901</t>
  </si>
  <si>
    <t>Wenatchee</t>
  </si>
  <si>
    <t>04246</t>
  </si>
  <si>
    <t>Cascade</t>
  </si>
  <si>
    <t>04228</t>
  </si>
  <si>
    <t>Cashmere</t>
  </si>
  <si>
    <t>04222</t>
  </si>
  <si>
    <t>Lake Chelan</t>
  </si>
  <si>
    <t>04129</t>
  </si>
  <si>
    <t>Entiat</t>
  </si>
  <si>
    <t>04127</t>
  </si>
  <si>
    <t>Stehekin</t>
  </si>
  <si>
    <t>04069</t>
  </si>
  <si>
    <t>Manson</t>
  </si>
  <si>
    <t>04019</t>
  </si>
  <si>
    <t>Richland</t>
  </si>
  <si>
    <t>03400</t>
  </si>
  <si>
    <t>Prosser</t>
  </si>
  <si>
    <t>03116</t>
  </si>
  <si>
    <t>Finley</t>
  </si>
  <si>
    <t>03053</t>
  </si>
  <si>
    <t>Kiona Benton</t>
  </si>
  <si>
    <t>03052</t>
  </si>
  <si>
    <t>Paterson</t>
  </si>
  <si>
    <t>03050</t>
  </si>
  <si>
    <t>Kennewick</t>
  </si>
  <si>
    <t>03017</t>
  </si>
  <si>
    <t>Asotin-Anatone</t>
  </si>
  <si>
    <t>02420</t>
  </si>
  <si>
    <t>Clarkston</t>
  </si>
  <si>
    <t>02250</t>
  </si>
  <si>
    <t>Ritzville</t>
  </si>
  <si>
    <t>01160</t>
  </si>
  <si>
    <t>Lind</t>
  </si>
  <si>
    <t>01158</t>
  </si>
  <si>
    <t>Othello</t>
  </si>
  <si>
    <t>01147</t>
  </si>
  <si>
    <t>Benge</t>
  </si>
  <si>
    <t>01122</t>
  </si>
  <si>
    <t>Washtucna</t>
  </si>
  <si>
    <t>01109</t>
  </si>
  <si>
    <t>Statewide</t>
  </si>
  <si>
    <t>Special Purpose - SLFRF Enrollment Stabilization</t>
  </si>
  <si>
    <t>Total</t>
  </si>
  <si>
    <t>District Name</t>
  </si>
  <si>
    <t>County District Code</t>
  </si>
  <si>
    <t>99</t>
  </si>
  <si>
    <t>98</t>
  </si>
  <si>
    <t>97</t>
  </si>
  <si>
    <t>89</t>
  </si>
  <si>
    <t>88</t>
  </si>
  <si>
    <t>86</t>
  </si>
  <si>
    <t>81</t>
  </si>
  <si>
    <t>79</t>
  </si>
  <si>
    <t>78</t>
  </si>
  <si>
    <t>76</t>
  </si>
  <si>
    <t>74</t>
  </si>
  <si>
    <t>73</t>
  </si>
  <si>
    <t>71</t>
  </si>
  <si>
    <t>69</t>
  </si>
  <si>
    <t>68</t>
  </si>
  <si>
    <t>67</t>
  </si>
  <si>
    <t>65</t>
  </si>
  <si>
    <t>64</t>
  </si>
  <si>
    <t>62</t>
  </si>
  <si>
    <t>61</t>
  </si>
  <si>
    <t>59</t>
  </si>
  <si>
    <t>57</t>
  </si>
  <si>
    <t>56</t>
  </si>
  <si>
    <t>55</t>
  </si>
  <si>
    <t>53</t>
  </si>
  <si>
    <t>52</t>
  </si>
  <si>
    <t>51</t>
  </si>
  <si>
    <t>47</t>
  </si>
  <si>
    <t>46</t>
  </si>
  <si>
    <t>45</t>
  </si>
  <si>
    <t>39</t>
  </si>
  <si>
    <t>38</t>
  </si>
  <si>
    <t>34</t>
  </si>
  <si>
    <t>31</t>
  </si>
  <si>
    <t>29</t>
  </si>
  <si>
    <t>26</t>
  </si>
  <si>
    <t>24</t>
  </si>
  <si>
    <t>23</t>
  </si>
  <si>
    <t>22</t>
  </si>
  <si>
    <t>21</t>
  </si>
  <si>
    <t>19</t>
  </si>
  <si>
    <t>14</t>
  </si>
  <si>
    <t>13</t>
  </si>
  <si>
    <t>12</t>
  </si>
  <si>
    <t>11</t>
  </si>
  <si>
    <t>Principal</t>
  </si>
  <si>
    <t>91</t>
  </si>
  <si>
    <t>85</t>
  </si>
  <si>
    <t>84</t>
  </si>
  <si>
    <t>83</t>
  </si>
  <si>
    <t>75</t>
  </si>
  <si>
    <t>72</t>
  </si>
  <si>
    <t>63</t>
  </si>
  <si>
    <t>49</t>
  </si>
  <si>
    <t>44</t>
  </si>
  <si>
    <t>42</t>
  </si>
  <si>
    <t>41</t>
  </si>
  <si>
    <t>33</t>
  </si>
  <si>
    <t>32</t>
  </si>
  <si>
    <t>28</t>
  </si>
  <si>
    <t>27</t>
  </si>
  <si>
    <t>25</t>
  </si>
  <si>
    <t>15</t>
  </si>
  <si>
    <t>Other Financing Sources (GL 965)</t>
  </si>
  <si>
    <t>Other Entities (GL 960)</t>
  </si>
  <si>
    <t>Other School Districts (GL 960)</t>
  </si>
  <si>
    <t>Federal Revenue—Special Purpose (GL 960)</t>
  </si>
  <si>
    <t>Federal Revenue—General Purpose (GL 960)</t>
  </si>
  <si>
    <t>State Revenue—Special Purpose (GL 960)</t>
  </si>
  <si>
    <t>State Revenue—General Purpose (GL 960)</t>
  </si>
  <si>
    <t>Local Support Non-Tax (GL 960)</t>
  </si>
  <si>
    <t>Local Taxes (GL 960)</t>
  </si>
  <si>
    <t>Whitman</t>
  </si>
  <si>
    <t>Whatcom</t>
  </si>
  <si>
    <t>Thurston</t>
  </si>
  <si>
    <t>Stevens</t>
  </si>
  <si>
    <t>Skagit</t>
  </si>
  <si>
    <t>Pierce</t>
  </si>
  <si>
    <t>Pend Oreille</t>
  </si>
  <si>
    <t>100-499</t>
  </si>
  <si>
    <t>Pacific</t>
  </si>
  <si>
    <t>Mason</t>
  </si>
  <si>
    <t>Lincoln</t>
  </si>
  <si>
    <t>Lewis</t>
  </si>
  <si>
    <t>500-999</t>
  </si>
  <si>
    <t>Kitsap</t>
  </si>
  <si>
    <t>Suquamish (Chef Kitsap) Tribal</t>
  </si>
  <si>
    <t>1,000-1,999</t>
  </si>
  <si>
    <t>King</t>
  </si>
  <si>
    <t>Jefferson</t>
  </si>
  <si>
    <t>Island</t>
  </si>
  <si>
    <t>2,000-2,999</t>
  </si>
  <si>
    <t>Grays Harbor</t>
  </si>
  <si>
    <t>Grant</t>
  </si>
  <si>
    <t>Franklin</t>
  </si>
  <si>
    <t>3,000-4,999</t>
  </si>
  <si>
    <t>Ferry</t>
  </si>
  <si>
    <t>Douglas</t>
  </si>
  <si>
    <t>Cowlitz</t>
  </si>
  <si>
    <t>Columbia</t>
  </si>
  <si>
    <t>5,000-9,999</t>
  </si>
  <si>
    <t>Clark</t>
  </si>
  <si>
    <t>Clallam</t>
  </si>
  <si>
    <t>Chelan</t>
  </si>
  <si>
    <t>10,000-19,999</t>
  </si>
  <si>
    <t xml:space="preserve">District </t>
  </si>
  <si>
    <t>CCDDD</t>
  </si>
  <si>
    <t xml:space="preserve">Charter Schools </t>
  </si>
  <si>
    <t>Benton</t>
  </si>
  <si>
    <t>Asotin</t>
  </si>
  <si>
    <t>20,000 and over</t>
  </si>
  <si>
    <t>Adams</t>
  </si>
  <si>
    <t>District</t>
  </si>
  <si>
    <t xml:space="preserve">Tribal Schools </t>
  </si>
  <si>
    <t>Enrollment (20-21)</t>
  </si>
  <si>
    <t>County</t>
  </si>
  <si>
    <t>Alphabetical</t>
  </si>
  <si>
    <t>275</t>
  </si>
  <si>
    <t>439</t>
  </si>
  <si>
    <r>
      <rPr>
        <i/>
        <u/>
        <sz val="11"/>
        <rFont val="Calibri"/>
        <family val="2"/>
      </rPr>
      <t>Other Enrollment</t>
    </r>
    <r>
      <rPr>
        <i/>
        <sz val="11"/>
        <rFont val="Calibri"/>
        <family val="2"/>
      </rPr>
      <t xml:space="preserve"> includes 3-5 SPED and Institution Ed programs.</t>
    </r>
  </si>
  <si>
    <t>Total Full Enrollment</t>
  </si>
  <si>
    <t>K-12 Enrollment</t>
  </si>
  <si>
    <t>Other Enrollment</t>
  </si>
  <si>
    <t>State Summary</t>
  </si>
  <si>
    <t>Columbia (Stev)</t>
  </si>
  <si>
    <t>East Valley (Spok</t>
  </si>
  <si>
    <t>East Valley (Yak)</t>
  </si>
  <si>
    <t>Evergreen (Stev)</t>
  </si>
  <si>
    <t>Green Dot Seattle Charter</t>
  </si>
  <si>
    <t>Impact CB Charter</t>
  </si>
  <si>
    <t>Impact Charter</t>
  </si>
  <si>
    <t>Pullman Com Monte Charter</t>
  </si>
  <si>
    <t>Suquamish Tribal</t>
  </si>
  <si>
    <t>West Valley (Spok</t>
  </si>
  <si>
    <t>West Valley (Yak)</t>
  </si>
  <si>
    <t>Whatcom Interg'l Charter</t>
  </si>
  <si>
    <t>Change in Fund Balance</t>
  </si>
  <si>
    <t>Total Beginning Fund Balance</t>
  </si>
  <si>
    <t>CCDDD#</t>
  </si>
  <si>
    <t>Annual Finacial Report</t>
  </si>
  <si>
    <t>Special Education - ARP - IDEA - Federal</t>
  </si>
  <si>
    <t>Total Student and Teaching Support</t>
  </si>
  <si>
    <t>Total Maintenance and Operations</t>
  </si>
  <si>
    <t>Expenditure by Activity</t>
  </si>
  <si>
    <t>Remote Learning Operations</t>
  </si>
  <si>
    <t>OSPI</t>
  </si>
  <si>
    <t>54</t>
  </si>
  <si>
    <t>Special Purpose - CARES Act Other</t>
  </si>
  <si>
    <t>Reading First - Federal</t>
  </si>
  <si>
    <t>Innovation Spokane (Pride) Charter</t>
  </si>
  <si>
    <t>Paschal Sherman Tribal</t>
  </si>
  <si>
    <t>24915</t>
  </si>
  <si>
    <t>Impact Black River Charter</t>
  </si>
  <si>
    <t>17919</t>
  </si>
  <si>
    <t>Rooted Schools Charter</t>
  </si>
  <si>
    <t>06901</t>
  </si>
  <si>
    <t>Grand Total</t>
  </si>
  <si>
    <t>Transfers – Other Resources</t>
  </si>
  <si>
    <t>Transfers – Redirection of Apportionment</t>
  </si>
  <si>
    <t>Long-Term Financing</t>
  </si>
  <si>
    <t>Compensated Loss of Capital Assets</t>
  </si>
  <si>
    <t>Sale of Equipment</t>
  </si>
  <si>
    <t>Sale of Bonds</t>
  </si>
  <si>
    <t>Educational Service Districts—Special Education</t>
  </si>
  <si>
    <t>Educational Service Districts</t>
  </si>
  <si>
    <t>Private Foundations</t>
  </si>
  <si>
    <t>Transportation</t>
  </si>
  <si>
    <t>Early Learning</t>
  </si>
  <si>
    <t>Governmental Entities—Enrichment</t>
  </si>
  <si>
    <t>Governmental Entities</t>
  </si>
  <si>
    <t>Nonhigh Participation</t>
  </si>
  <si>
    <t>Support Services</t>
  </si>
  <si>
    <t>Skill Center–Facility Upgrades</t>
  </si>
  <si>
    <t>Skill Center</t>
  </si>
  <si>
    <t>Vocational Education</t>
  </si>
  <si>
    <t>Special Education</t>
  </si>
  <si>
    <t>Program Participation—Unassigned</t>
  </si>
  <si>
    <t>USDA Commodities</t>
  </si>
  <si>
    <t>Youth Training Programs</t>
  </si>
  <si>
    <t>Targeted Assistance</t>
  </si>
  <si>
    <t>Indian Education—ED</t>
  </si>
  <si>
    <t>Indian Education—JOM</t>
  </si>
  <si>
    <t>Limited English Proficiency</t>
  </si>
  <si>
    <t>Math and Science—Professional Development</t>
  </si>
  <si>
    <t>Head Start</t>
  </si>
  <si>
    <t>ESEA Migrant—Federal</t>
  </si>
  <si>
    <t>Other Title Grants Under ESEA—Federal</t>
  </si>
  <si>
    <t>ESEA Disadvantaged—Federal</t>
  </si>
  <si>
    <t>Secondary Vocational Education</t>
  </si>
  <si>
    <t>Special Education—Infants and Toddlers—Federal</t>
  </si>
  <si>
    <t>Special Education—Supplemental</t>
  </si>
  <si>
    <t>Special Education—Infants and Toddlers—Medicaid Reimbursements</t>
  </si>
  <si>
    <t>Special Education—Medicaid Reimbursements</t>
  </si>
  <si>
    <t>Special Purpose—CARES Act - Other</t>
  </si>
  <si>
    <t>Special Purpose—ESSER III</t>
  </si>
  <si>
    <t>Special Purpose—ESSER II</t>
  </si>
  <si>
    <t>Special Purpose—SLRF</t>
  </si>
  <si>
    <t>Medicaid Administrative Match</t>
  </si>
  <si>
    <t>Federal Grants Through Other Entities—Unassigned</t>
  </si>
  <si>
    <t>E-Rate - Federal</t>
  </si>
  <si>
    <t>Direct Special Purpose Grants</t>
  </si>
  <si>
    <t>Institutions—Neglected and Delinquent</t>
  </si>
  <si>
    <t>Special Education—ARP—IDEA—Federal</t>
  </si>
  <si>
    <t>Special Purpose—CARES Act Other</t>
  </si>
  <si>
    <t>Special Purpose—ESSER III–Supplemental—Learning Loss</t>
  </si>
  <si>
    <t>Special Pourpose - Transition to Kindegarten</t>
  </si>
  <si>
    <t>Special Purpose—OSPI Unassigned</t>
  </si>
  <si>
    <t>Qualified Bond Interest Credit—Federal</t>
  </si>
  <si>
    <t>Federal Forests</t>
  </si>
  <si>
    <t>Federal in Lieu of Taxes</t>
  </si>
  <si>
    <t>Impact Aid—Special Education Funding</t>
  </si>
  <si>
    <t>Impact Aid—Maintenance and Operations</t>
  </si>
  <si>
    <t>General Purpose Direct Federal Grants—Unassigned</t>
  </si>
  <si>
    <t>Transportation—Operations</t>
  </si>
  <si>
    <t>Early Learning—Other State Agencies</t>
  </si>
  <si>
    <t>Special and Pilot Programs</t>
  </si>
  <si>
    <t>Special Education—Infants and Toddlers—State</t>
  </si>
  <si>
    <t>Other State Agencies—Unassigned</t>
  </si>
  <si>
    <t>Transitional Bilingual</t>
  </si>
  <si>
    <t>Institutions—Juveniles in Adult Jails</t>
  </si>
  <si>
    <t>State Institutions, Centers, and Homes—Delinquent</t>
  </si>
  <si>
    <t>Learning Assistance</t>
  </si>
  <si>
    <t>State Institutions—Special Education</t>
  </si>
  <si>
    <t>Special Purpose - Transition to Kindergarten</t>
  </si>
  <si>
    <t>Special Purpose—Unassigned</t>
  </si>
  <si>
    <t>Other State General Purpose—Unassigned</t>
  </si>
  <si>
    <t>State Forests</t>
  </si>
  <si>
    <t>Local Effort Assistance</t>
  </si>
  <si>
    <t>Special Education—General Apportionment</t>
  </si>
  <si>
    <t>Apportionment</t>
  </si>
  <si>
    <t>Local School Food Services – non NSLP</t>
  </si>
  <si>
    <t>E-Rate</t>
  </si>
  <si>
    <t>Local Support Non-Tax—Unassigned</t>
  </si>
  <si>
    <t>Insurance Recoveries</t>
  </si>
  <si>
    <t>Rentals and Leases</t>
  </si>
  <si>
    <t>Fines and Damages</t>
  </si>
  <si>
    <t>Gifts, Grants, and Donations (Local)</t>
  </si>
  <si>
    <t>Other Interest Earnings</t>
  </si>
  <si>
    <t>Interfund Loan Interest Earnings</t>
  </si>
  <si>
    <t>Investment Earnings</t>
  </si>
  <si>
    <t>School Food Services—Sales of Goods, Supplies, and Services</t>
  </si>
  <si>
    <t>Other Community Services—Sales of Goods, Supplies, and Services</t>
  </si>
  <si>
    <t>Early Learning—Sales of Goods, Supplies, and Services</t>
  </si>
  <si>
    <t>Skill Center—Sales of Goods, Supplies, and Services</t>
  </si>
  <si>
    <t>Secondary Vocational Education—Sales of Goods, Supplies, and Services</t>
  </si>
  <si>
    <t>Sales of Goods, Supplies, and Services—Unassigned</t>
  </si>
  <si>
    <t>Early Learning—Tuition and Fees</t>
  </si>
  <si>
    <t>Community School—Tuition and Fees</t>
  </si>
  <si>
    <t>Summer School—Tuition and Fees</t>
  </si>
  <si>
    <t>Traffic Safety—Education Fees</t>
  </si>
  <si>
    <t>Skill Center—Tuition and Fees</t>
  </si>
  <si>
    <t>Secondary Vocational Education—Tuition and Fees</t>
  </si>
  <si>
    <t>Tuition and Fees—Unassigned</t>
  </si>
  <si>
    <t>Other Local Taxes</t>
  </si>
  <si>
    <t>County-Administered Forests</t>
  </si>
  <si>
    <t>Timber Excise Tax</t>
  </si>
  <si>
    <t>Local in Lieu of Taxes</t>
  </si>
  <si>
    <t>Sale of Tax Title Property</t>
  </si>
  <si>
    <t>Local Property Tax</t>
  </si>
  <si>
    <t>CountyDistrictCode</t>
  </si>
  <si>
    <t>9901</t>
  </si>
  <si>
    <t>9900</t>
  </si>
  <si>
    <t>9500</t>
  </si>
  <si>
    <t>9400</t>
  </si>
  <si>
    <t>9300</t>
  </si>
  <si>
    <t>9100</t>
  </si>
  <si>
    <t>8521</t>
  </si>
  <si>
    <t>8500</t>
  </si>
  <si>
    <t>8200</t>
  </si>
  <si>
    <t>8199</t>
  </si>
  <si>
    <t>8198</t>
  </si>
  <si>
    <t>8189</t>
  </si>
  <si>
    <t>8188</t>
  </si>
  <si>
    <t>8101</t>
  </si>
  <si>
    <t>8100</t>
  </si>
  <si>
    <t>7301</t>
  </si>
  <si>
    <t>7199</t>
  </si>
  <si>
    <t>7198</t>
  </si>
  <si>
    <t>7197</t>
  </si>
  <si>
    <t>7189</t>
  </si>
  <si>
    <t>7147</t>
  </si>
  <si>
    <t>7145</t>
  </si>
  <si>
    <t>7131</t>
  </si>
  <si>
    <t>7121</t>
  </si>
  <si>
    <t>7100</t>
  </si>
  <si>
    <t>6998</t>
  </si>
  <si>
    <t>6398</t>
  </si>
  <si>
    <t>6389</t>
  </si>
  <si>
    <t>6388</t>
  </si>
  <si>
    <t>6378</t>
  </si>
  <si>
    <t>6376</t>
  </si>
  <si>
    <t>6368</t>
  </si>
  <si>
    <t>6367</t>
  </si>
  <si>
    <t>6364</t>
  </si>
  <si>
    <t>6362</t>
  </si>
  <si>
    <t>6361</t>
  </si>
  <si>
    <t>6353</t>
  </si>
  <si>
    <t>6352</t>
  </si>
  <si>
    <t>6351</t>
  </si>
  <si>
    <t>6338</t>
  </si>
  <si>
    <t>6325</t>
  </si>
  <si>
    <t>6324</t>
  </si>
  <si>
    <t>6322</t>
  </si>
  <si>
    <t>6321</t>
  </si>
  <si>
    <t>6319</t>
  </si>
  <si>
    <t>6313</t>
  </si>
  <si>
    <t>6312</t>
  </si>
  <si>
    <t>6311</t>
  </si>
  <si>
    <t>6310</t>
  </si>
  <si>
    <t>6300</t>
  </si>
  <si>
    <t>6298</t>
  </si>
  <si>
    <t>6289</t>
  </si>
  <si>
    <t>6288</t>
  </si>
  <si>
    <t>6278</t>
  </si>
  <si>
    <t>6276</t>
  </si>
  <si>
    <t>6268</t>
  </si>
  <si>
    <t>6267</t>
  </si>
  <si>
    <t>6262</t>
  </si>
  <si>
    <t>6261</t>
  </si>
  <si>
    <t>6252</t>
  </si>
  <si>
    <t>6251</t>
  </si>
  <si>
    <t>6238</t>
  </si>
  <si>
    <t>6224</t>
  </si>
  <si>
    <t>6222</t>
  </si>
  <si>
    <t>6221</t>
  </si>
  <si>
    <t>6219</t>
  </si>
  <si>
    <t>6213</t>
  </si>
  <si>
    <t>6210</t>
  </si>
  <si>
    <t>6200</t>
  </si>
  <si>
    <t>6198</t>
  </si>
  <si>
    <t>6189</t>
  </si>
  <si>
    <t>6188</t>
  </si>
  <si>
    <t>6176</t>
  </si>
  <si>
    <t>6168</t>
  </si>
  <si>
    <t>6164</t>
  </si>
  <si>
    <t>6162</t>
  </si>
  <si>
    <t>6161</t>
  </si>
  <si>
    <t>6157</t>
  </si>
  <si>
    <t>6153</t>
  </si>
  <si>
    <t>6152</t>
  </si>
  <si>
    <t>6151</t>
  </si>
  <si>
    <t>6146</t>
  </si>
  <si>
    <t>6138</t>
  </si>
  <si>
    <t>6124</t>
  </si>
  <si>
    <t>6123</t>
  </si>
  <si>
    <t>6121</t>
  </si>
  <si>
    <t>6119</t>
  </si>
  <si>
    <t>6114</t>
  </si>
  <si>
    <t>6113</t>
  </si>
  <si>
    <t>6112</t>
  </si>
  <si>
    <t>6111</t>
  </si>
  <si>
    <t>6109</t>
  </si>
  <si>
    <t>6100</t>
  </si>
  <si>
    <t>5600</t>
  </si>
  <si>
    <t>5500</t>
  </si>
  <si>
    <t>5400</t>
  </si>
  <si>
    <t>5329</t>
  </si>
  <si>
    <t>5300</t>
  </si>
  <si>
    <t>5200</t>
  </si>
  <si>
    <t>4399</t>
  </si>
  <si>
    <t>4398</t>
  </si>
  <si>
    <t>4388</t>
  </si>
  <si>
    <t>4358</t>
  </si>
  <si>
    <t>4322</t>
  </si>
  <si>
    <t>4321</t>
  </si>
  <si>
    <t>4300</t>
  </si>
  <si>
    <t>4199</t>
  </si>
  <si>
    <t>4198</t>
  </si>
  <si>
    <t>4188</t>
  </si>
  <si>
    <t>4174</t>
  </si>
  <si>
    <t>4165</t>
  </si>
  <si>
    <t>4159</t>
  </si>
  <si>
    <t>4158</t>
  </si>
  <si>
    <t>4156</t>
  </si>
  <si>
    <t>4155</t>
  </si>
  <si>
    <t>4126</t>
  </si>
  <si>
    <t>4121</t>
  </si>
  <si>
    <t>4109</t>
  </si>
  <si>
    <t>4100</t>
  </si>
  <si>
    <t>3900</t>
  </si>
  <si>
    <t>3600</t>
  </si>
  <si>
    <t>3300</t>
  </si>
  <si>
    <t>3121</t>
  </si>
  <si>
    <t>3100</t>
  </si>
  <si>
    <t>2998</t>
  </si>
  <si>
    <t>2910</t>
  </si>
  <si>
    <t>2900</t>
  </si>
  <si>
    <t>2800</t>
  </si>
  <si>
    <t>2700</t>
  </si>
  <si>
    <t>2600</t>
  </si>
  <si>
    <t>2500</t>
  </si>
  <si>
    <t>2450</t>
  </si>
  <si>
    <t>2400</t>
  </si>
  <si>
    <t>2300</t>
  </si>
  <si>
    <t>2298</t>
  </si>
  <si>
    <t>2289</t>
  </si>
  <si>
    <t>2288</t>
  </si>
  <si>
    <t>2245</t>
  </si>
  <si>
    <t>2231</t>
  </si>
  <si>
    <t>2200</t>
  </si>
  <si>
    <t>2188</t>
  </si>
  <si>
    <t>2186</t>
  </si>
  <si>
    <t>2173</t>
  </si>
  <si>
    <t>2171</t>
  </si>
  <si>
    <t>2145</t>
  </si>
  <si>
    <t>2131</t>
  </si>
  <si>
    <t>2100</t>
  </si>
  <si>
    <t>1900</t>
  </si>
  <si>
    <t>1600</t>
  </si>
  <si>
    <t>1500</t>
  </si>
  <si>
    <t>1400</t>
  </si>
  <si>
    <t>1300</t>
  </si>
  <si>
    <t>1100</t>
  </si>
  <si>
    <t>ospi</t>
  </si>
  <si>
    <t>23-24</t>
  </si>
  <si>
    <t>Net Position - Prior Year August Beginning *</t>
  </si>
  <si>
    <t>Net Position - Ending *</t>
  </si>
  <si>
    <t>2023-24 Full Enrollment By Serving District</t>
  </si>
  <si>
    <r>
      <rPr>
        <i/>
        <u/>
        <sz val="11"/>
        <rFont val="Calibri"/>
        <family val="2"/>
      </rPr>
      <t>Districts</t>
    </r>
    <r>
      <rPr>
        <i/>
        <sz val="11"/>
        <rFont val="Calibri"/>
        <family val="2"/>
      </rPr>
      <t xml:space="preserve"> include  Tribal Compact and Charter Schools. Excludes DFTC and ESA/ESD</t>
    </r>
  </si>
  <si>
    <r>
      <rPr>
        <i/>
        <u/>
        <sz val="11"/>
        <rFont val="Calibri"/>
        <family val="2"/>
      </rPr>
      <t>K-12 Enrollment</t>
    </r>
    <r>
      <rPr>
        <i/>
        <sz val="11"/>
        <rFont val="Calibri"/>
        <family val="2"/>
      </rPr>
      <t xml:space="preserve"> includes TK, RS, Open Doors, Ancillary, and Nonstandard SY.</t>
    </r>
  </si>
  <si>
    <t>2023-24 General Fund Expenditures by Activity</t>
  </si>
  <si>
    <t>35</t>
  </si>
  <si>
    <t>66</t>
  </si>
  <si>
    <t>Pupil Management</t>
  </si>
  <si>
    <t>Pupil Safety</t>
  </si>
  <si>
    <t>Remote Learning Opperations</t>
  </si>
  <si>
    <t>Depreciation Sub-Fund Facility Maintenance</t>
  </si>
  <si>
    <t>Depreciation Sub-Fund</t>
  </si>
  <si>
    <t>1-100</t>
  </si>
  <si>
    <t>2023-24 General Fund Expenditures by Program</t>
  </si>
  <si>
    <t>09</t>
  </si>
  <si>
    <t>Transition to Kindergarten</t>
  </si>
  <si>
    <t>Total Regular Instruction</t>
  </si>
  <si>
    <t>Special Purpose - SLRF</t>
  </si>
  <si>
    <t>2023-24 F-196 Comparison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</si>
</sst>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666666"/>
      <name val="Arial"/>
      <family val="2"/>
    </font>
    <font>
      <b/>
      <sz val="9"/>
      <color rgb="FF666666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/>
    <xf numFmtId="0" fontId="18" fillId="0" borderId="0"/>
  </cellStyleXfs>
  <cellXfs count="168">
    <xf numFmtId="0" fontId="0" fillId="0" borderId="0" xfId="0"/>
    <xf numFmtId="43" fontId="0" fillId="0" borderId="0" xfId="1" applyFont="1"/>
    <xf numFmtId="10" fontId="0" fillId="0" borderId="0" xfId="2" applyNumberFormat="1" applyFont="1"/>
    <xf numFmtId="49" fontId="0" fillId="0" borderId="0" xfId="0" applyNumberFormat="1"/>
    <xf numFmtId="43" fontId="3" fillId="0" borderId="1" xfId="1" applyFont="1" applyBorder="1"/>
    <xf numFmtId="10" fontId="3" fillId="0" borderId="1" xfId="2" applyNumberFormat="1" applyFont="1" applyBorder="1"/>
    <xf numFmtId="0" fontId="2" fillId="0" borderId="0" xfId="3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0" xfId="0" applyFont="1"/>
    <xf numFmtId="43" fontId="3" fillId="4" borderId="0" xfId="1" applyFont="1" applyFill="1" applyAlignment="1">
      <alignment horizontal="center"/>
    </xf>
    <xf numFmtId="10" fontId="3" fillId="4" borderId="0" xfId="2" applyNumberFormat="1" applyFont="1" applyFill="1" applyAlignment="1">
      <alignment horizontal="center"/>
    </xf>
    <xf numFmtId="0" fontId="0" fillId="5" borderId="0" xfId="0" applyFill="1"/>
    <xf numFmtId="0" fontId="3" fillId="5" borderId="0" xfId="0" applyFont="1" applyFill="1"/>
    <xf numFmtId="0" fontId="6" fillId="0" borderId="0" xfId="0" applyFont="1"/>
    <xf numFmtId="43" fontId="6" fillId="6" borderId="0" xfId="1" applyFont="1" applyFill="1"/>
    <xf numFmtId="10" fontId="6" fillId="6" borderId="0" xfId="2" applyNumberFormat="1" applyFont="1" applyFill="1"/>
    <xf numFmtId="43" fontId="7" fillId="6" borderId="0" xfId="1" applyFont="1" applyFill="1"/>
    <xf numFmtId="0" fontId="8" fillId="7" borderId="0" xfId="0" applyFont="1" applyFill="1" applyAlignment="1" applyProtection="1">
      <alignment horizontal="center" vertical="center"/>
      <protection locked="0"/>
    </xf>
    <xf numFmtId="49" fontId="7" fillId="7" borderId="0" xfId="0" applyNumberFormat="1" applyFont="1" applyFill="1"/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left"/>
    </xf>
    <xf numFmtId="10" fontId="0" fillId="0" borderId="0" xfId="2" applyNumberFormat="1" applyFont="1" applyFill="1" applyBorder="1"/>
    <xf numFmtId="43" fontId="0" fillId="0" borderId="0" xfId="1" applyFont="1" applyFill="1" applyBorder="1"/>
    <xf numFmtId="43" fontId="3" fillId="0" borderId="0" xfId="1" applyFont="1" applyBorder="1"/>
    <xf numFmtId="43" fontId="3" fillId="3" borderId="1" xfId="1" applyFont="1" applyFill="1" applyBorder="1"/>
    <xf numFmtId="10" fontId="3" fillId="3" borderId="1" xfId="2" applyNumberFormat="1" applyFont="1" applyFill="1" applyBorder="1"/>
    <xf numFmtId="43" fontId="3" fillId="0" borderId="0" xfId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43" fontId="3" fillId="0" borderId="0" xfId="1" applyFont="1" applyAlignment="1">
      <alignment horizontal="center"/>
    </xf>
    <xf numFmtId="10" fontId="0" fillId="0" borderId="0" xfId="0" applyNumberFormat="1"/>
    <xf numFmtId="10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10" fontId="3" fillId="3" borderId="1" xfId="0" applyNumberFormat="1" applyFont="1" applyFill="1" applyBorder="1"/>
    <xf numFmtId="43" fontId="0" fillId="0" borderId="0" xfId="1" applyFont="1" applyBorder="1"/>
    <xf numFmtId="43" fontId="3" fillId="0" borderId="1" xfId="1" applyFont="1" applyFill="1" applyBorder="1"/>
    <xf numFmtId="49" fontId="3" fillId="0" borderId="1" xfId="0" applyNumberFormat="1" applyFont="1" applyBorder="1"/>
    <xf numFmtId="0" fontId="9" fillId="0" borderId="0" xfId="0" applyFont="1"/>
    <xf numFmtId="43" fontId="10" fillId="4" borderId="0" xfId="1" applyFont="1" applyFill="1" applyAlignment="1">
      <alignment horizontal="center"/>
    </xf>
    <xf numFmtId="10" fontId="10" fillId="4" borderId="0" xfId="2" applyNumberFormat="1" applyFont="1" applyFill="1" applyAlignment="1">
      <alignment horizontal="center"/>
    </xf>
    <xf numFmtId="49" fontId="0" fillId="8" borderId="0" xfId="0" applyNumberFormat="1" applyFill="1"/>
    <xf numFmtId="0" fontId="11" fillId="0" borderId="0" xfId="0" applyFont="1"/>
    <xf numFmtId="0" fontId="11" fillId="5" borderId="0" xfId="0" applyFont="1" applyFill="1"/>
    <xf numFmtId="49" fontId="13" fillId="5" borderId="0" xfId="0" applyNumberFormat="1" applyFont="1" applyFill="1"/>
    <xf numFmtId="164" fontId="14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left" vertical="top"/>
    </xf>
    <xf numFmtId="164" fontId="15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4" applyFont="1"/>
    <xf numFmtId="0" fontId="5" fillId="0" borderId="0" xfId="4" quotePrefix="1" applyFont="1"/>
    <xf numFmtId="0" fontId="3" fillId="0" borderId="0" xfId="0" applyFont="1" applyAlignment="1">
      <alignment vertical="center"/>
    </xf>
    <xf numFmtId="49" fontId="4" fillId="0" borderId="0" xfId="4" applyNumberFormat="1" applyFont="1"/>
    <xf numFmtId="49" fontId="0" fillId="0" borderId="0" xfId="0" applyNumberFormat="1" applyAlignment="1">
      <alignment horizontal="left"/>
    </xf>
    <xf numFmtId="0" fontId="0" fillId="0" borderId="0" xfId="4" applyFont="1"/>
    <xf numFmtId="49" fontId="5" fillId="0" borderId="0" xfId="4" applyNumberFormat="1" applyFont="1" applyAlignment="1">
      <alignment horizontal="left"/>
    </xf>
    <xf numFmtId="49" fontId="3" fillId="0" borderId="0" xfId="4" applyNumberFormat="1" applyFont="1"/>
    <xf numFmtId="49" fontId="5" fillId="0" borderId="0" xfId="4" applyNumberFormat="1" applyFont="1"/>
    <xf numFmtId="4" fontId="3" fillId="0" borderId="0" xfId="4" applyNumberFormat="1" applyFont="1"/>
    <xf numFmtId="0" fontId="5" fillId="0" borderId="0" xfId="4" quotePrefix="1" applyFont="1" applyAlignment="1">
      <alignment horizontal="left"/>
    </xf>
    <xf numFmtId="0" fontId="0" fillId="0" borderId="0" xfId="4" quotePrefix="1" applyFont="1"/>
    <xf numFmtId="0" fontId="5" fillId="0" borderId="0" xfId="4" applyFont="1" applyAlignment="1">
      <alignment horizontal="left"/>
    </xf>
    <xf numFmtId="49" fontId="5" fillId="0" borderId="0" xfId="4" quotePrefix="1" applyNumberFormat="1" applyFont="1"/>
    <xf numFmtId="49" fontId="5" fillId="0" borderId="0" xfId="4" quotePrefix="1" applyNumberFormat="1" applyFont="1" applyAlignment="1">
      <alignment horizontal="left"/>
    </xf>
    <xf numFmtId="49" fontId="1" fillId="0" borderId="0" xfId="4" applyNumberFormat="1" applyFont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3" fillId="4" borderId="0" xfId="0" applyFont="1" applyFill="1"/>
    <xf numFmtId="0" fontId="0" fillId="4" borderId="0" xfId="0" applyFill="1" applyAlignment="1">
      <alignment horizontal="left"/>
    </xf>
    <xf numFmtId="0" fontId="3" fillId="0" borderId="0" xfId="4" applyFont="1"/>
    <xf numFmtId="0" fontId="3" fillId="4" borderId="0" xfId="0" applyFont="1" applyFill="1" applyAlignment="1">
      <alignment horizontal="left"/>
    </xf>
    <xf numFmtId="0" fontId="5" fillId="0" borderId="0" xfId="0" applyFont="1"/>
    <xf numFmtId="43" fontId="3" fillId="0" borderId="0" xfId="1" applyFont="1" applyFill="1" applyBorder="1"/>
    <xf numFmtId="10" fontId="3" fillId="0" borderId="0" xfId="2" applyNumberFormat="1" applyFont="1" applyFill="1" applyBorder="1"/>
    <xf numFmtId="43" fontId="1" fillId="0" borderId="0" xfId="1" applyFont="1" applyFill="1" applyBorder="1"/>
    <xf numFmtId="10" fontId="0" fillId="10" borderId="0" xfId="2" applyNumberFormat="1" applyFont="1" applyFill="1"/>
    <xf numFmtId="43" fontId="0" fillId="10" borderId="0" xfId="1" applyFont="1" applyFill="1"/>
    <xf numFmtId="0" fontId="0" fillId="0" borderId="0" xfId="0" applyAlignment="1">
      <alignment horizontal="center" vertical="center"/>
    </xf>
    <xf numFmtId="0" fontId="23" fillId="8" borderId="0" xfId="0" applyFont="1" applyFill="1" applyAlignment="1">
      <alignment horizontal="left"/>
    </xf>
    <xf numFmtId="10" fontId="24" fillId="10" borderId="0" xfId="2" applyNumberFormat="1" applyFont="1" applyFill="1"/>
    <xf numFmtId="43" fontId="24" fillId="10" borderId="0" xfId="1" applyFont="1" applyFill="1"/>
    <xf numFmtId="43" fontId="7" fillId="11" borderId="0" xfId="1" applyFont="1" applyFill="1"/>
    <xf numFmtId="10" fontId="6" fillId="11" borderId="0" xfId="2" applyNumberFormat="1" applyFont="1" applyFill="1"/>
    <xf numFmtId="43" fontId="6" fillId="11" borderId="0" xfId="1" applyFont="1" applyFill="1"/>
    <xf numFmtId="43" fontId="3" fillId="12" borderId="0" xfId="1" applyFont="1" applyFill="1" applyAlignment="1">
      <alignment horizontal="center"/>
    </xf>
    <xf numFmtId="10" fontId="3" fillId="12" borderId="0" xfId="2" applyNumberFormat="1" applyFont="1" applyFill="1" applyAlignment="1">
      <alignment horizontal="center"/>
    </xf>
    <xf numFmtId="43" fontId="10" fillId="12" borderId="0" xfId="1" applyFont="1" applyFill="1" applyAlignment="1">
      <alignment horizontal="center"/>
    </xf>
    <xf numFmtId="10" fontId="10" fillId="12" borderId="0" xfId="2" applyNumberFormat="1" applyFont="1" applyFill="1" applyAlignment="1">
      <alignment horizontal="center"/>
    </xf>
    <xf numFmtId="43" fontId="7" fillId="13" borderId="0" xfId="1" applyFont="1" applyFill="1"/>
    <xf numFmtId="10" fontId="6" fillId="13" borderId="0" xfId="2" applyNumberFormat="1" applyFont="1" applyFill="1"/>
    <xf numFmtId="43" fontId="6" fillId="13" borderId="0" xfId="1" applyFont="1" applyFill="1"/>
    <xf numFmtId="43" fontId="3" fillId="14" borderId="0" xfId="1" applyFont="1" applyFill="1" applyAlignment="1">
      <alignment horizontal="center"/>
    </xf>
    <xf numFmtId="10" fontId="3" fillId="14" borderId="0" xfId="2" applyNumberFormat="1" applyFont="1" applyFill="1" applyAlignment="1">
      <alignment horizontal="center"/>
    </xf>
    <xf numFmtId="43" fontId="10" fillId="14" borderId="0" xfId="1" applyFont="1" applyFill="1" applyAlignment="1">
      <alignment horizontal="center"/>
    </xf>
    <xf numFmtId="10" fontId="10" fillId="14" borderId="0" xfId="2" applyNumberFormat="1" applyFont="1" applyFill="1" applyAlignment="1">
      <alignment horizontal="center"/>
    </xf>
    <xf numFmtId="10" fontId="25" fillId="10" borderId="0" xfId="2" applyNumberFormat="1" applyFont="1" applyFill="1"/>
    <xf numFmtId="43" fontId="25" fillId="10" borderId="0" xfId="1" applyFont="1" applyFill="1"/>
    <xf numFmtId="0" fontId="17" fillId="0" borderId="1" xfId="0" quotePrefix="1" applyFont="1" applyBorder="1" applyAlignment="1">
      <alignment horizontal="left" vertical="top"/>
    </xf>
    <xf numFmtId="0" fontId="19" fillId="0" borderId="0" xfId="0" quotePrefix="1" applyFont="1"/>
    <xf numFmtId="43" fontId="19" fillId="0" borderId="0" xfId="0" applyNumberFormat="1" applyFont="1" applyAlignment="1">
      <alignment horizontal="center"/>
    </xf>
    <xf numFmtId="43" fontId="5" fillId="0" borderId="0" xfId="0" applyNumberFormat="1" applyFont="1"/>
    <xf numFmtId="0" fontId="5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5" fillId="0" borderId="0" xfId="0" quotePrefix="1" applyFont="1"/>
    <xf numFmtId="0" fontId="22" fillId="0" borderId="0" xfId="0" quotePrefix="1" applyFont="1" applyAlignment="1">
      <alignment horizontal="left"/>
    </xf>
    <xf numFmtId="49" fontId="22" fillId="0" borderId="0" xfId="0" applyNumberFormat="1" applyFont="1" applyAlignment="1">
      <alignment horizontal="left"/>
    </xf>
    <xf numFmtId="49" fontId="5" fillId="0" borderId="0" xfId="0" applyNumberFormat="1" applyFont="1"/>
    <xf numFmtId="0" fontId="26" fillId="0" borderId="0" xfId="0" applyFont="1"/>
    <xf numFmtId="43" fontId="23" fillId="10" borderId="0" xfId="1" applyFont="1" applyFill="1" applyAlignment="1">
      <alignment horizontal="left"/>
    </xf>
    <xf numFmtId="10" fontId="5" fillId="0" borderId="0" xfId="2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43" fontId="27" fillId="3" borderId="1" xfId="1" applyFont="1" applyFill="1" applyBorder="1"/>
    <xf numFmtId="49" fontId="17" fillId="0" borderId="1" xfId="0" quotePrefix="1" applyNumberFormat="1" applyFont="1" applyBorder="1" applyAlignment="1">
      <alignment horizontal="left" vertical="top"/>
    </xf>
    <xf numFmtId="49" fontId="16" fillId="0" borderId="0" xfId="0" quotePrefix="1" applyNumberFormat="1" applyFont="1" applyAlignment="1">
      <alignment horizontal="left" vertical="top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11" borderId="3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/>
      <protection locked="0"/>
    </xf>
    <xf numFmtId="0" fontId="12" fillId="11" borderId="2" xfId="0" applyFont="1" applyFill="1" applyBorder="1" applyAlignment="1" applyProtection="1">
      <alignment horizontal="center" vertical="center"/>
      <protection locked="0"/>
    </xf>
    <xf numFmtId="0" fontId="12" fillId="13" borderId="3" xfId="0" applyFont="1" applyFill="1" applyBorder="1" applyAlignment="1" applyProtection="1">
      <alignment horizontal="center" vertical="center"/>
      <protection locked="0"/>
    </xf>
    <xf numFmtId="0" fontId="12" fillId="13" borderId="1" xfId="0" applyFont="1" applyFill="1" applyBorder="1" applyAlignment="1" applyProtection="1">
      <alignment horizontal="center" vertical="center"/>
      <protection locked="0"/>
    </xf>
    <xf numFmtId="0" fontId="12" fillId="13" borderId="2" xfId="0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Alignment="1">
      <alignment vertical="top"/>
    </xf>
    <xf numFmtId="0" fontId="16" fillId="0" borderId="0" xfId="0" quotePrefix="1" applyFont="1" applyAlignment="1">
      <alignment horizontal="center"/>
    </xf>
    <xf numFmtId="0" fontId="14" fillId="0" borderId="0" xfId="0" quotePrefix="1" applyFont="1" applyAlignment="1">
      <alignment horizontal="left"/>
    </xf>
    <xf numFmtId="0" fontId="16" fillId="0" borderId="0" xfId="0" quotePrefix="1" applyFont="1"/>
    <xf numFmtId="0" fontId="14" fillId="0" borderId="0" xfId="0" quotePrefix="1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9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 wrapText="1"/>
    </xf>
    <xf numFmtId="0" fontId="16" fillId="0" borderId="0" xfId="0" quotePrefix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9" fontId="28" fillId="0" borderId="0" xfId="4" applyNumberFormat="1" applyFont="1"/>
    <xf numFmtId="0" fontId="28" fillId="0" borderId="0" xfId="4" applyFont="1"/>
    <xf numFmtId="49" fontId="28" fillId="0" borderId="0" xfId="5" applyNumberFormat="1" applyFont="1"/>
    <xf numFmtId="0" fontId="28" fillId="0" borderId="0" xfId="5" applyFont="1"/>
    <xf numFmtId="49" fontId="28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4" xfId="0" applyFont="1" applyBorder="1"/>
    <xf numFmtId="0" fontId="19" fillId="0" borderId="5" xfId="0" applyFont="1" applyBorder="1"/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0" fillId="0" borderId="0" xfId="0" quotePrefix="1"/>
    <xf numFmtId="0" fontId="0" fillId="0" borderId="0" xfId="0" applyFill="1"/>
    <xf numFmtId="0" fontId="16" fillId="0" borderId="0" xfId="0" quotePrefix="1" applyFont="1" applyFill="1" applyAlignment="1">
      <alignment horizontal="center" vertical="center"/>
    </xf>
    <xf numFmtId="0" fontId="14" fillId="0" borderId="0" xfId="0" quotePrefix="1" applyFont="1" applyFill="1" applyAlignment="1">
      <alignment horizontal="center" vertical="center" wrapText="1"/>
    </xf>
    <xf numFmtId="0" fontId="16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4" applyFont="1"/>
    <xf numFmtId="4" fontId="1" fillId="0" borderId="0" xfId="4" applyNumberFormat="1" applyFont="1"/>
    <xf numFmtId="0" fontId="0" fillId="4" borderId="0" xfId="0" applyFont="1" applyFill="1" applyAlignment="1">
      <alignment horizontal="left"/>
    </xf>
    <xf numFmtId="0" fontId="0" fillId="9" borderId="0" xfId="0" applyFont="1" applyFill="1" applyAlignment="1">
      <alignment horizontal="left"/>
    </xf>
    <xf numFmtId="0" fontId="1" fillId="0" borderId="0" xfId="4" applyFont="1"/>
    <xf numFmtId="0" fontId="1" fillId="0" borderId="0" xfId="4" quotePrefix="1" applyFont="1"/>
    <xf numFmtId="0" fontId="0" fillId="0" borderId="0" xfId="0" applyFont="1" applyAlignment="1">
      <alignment horizontal="left"/>
    </xf>
    <xf numFmtId="43" fontId="14" fillId="0" borderId="0" xfId="1" quotePrefix="1" applyFont="1" applyAlignment="1">
      <alignment horizontal="center" vertical="center"/>
    </xf>
    <xf numFmtId="43" fontId="16" fillId="0" borderId="0" xfId="1" quotePrefix="1" applyFont="1" applyFill="1" applyAlignment="1">
      <alignment horizontal="center"/>
    </xf>
    <xf numFmtId="43" fontId="0" fillId="0" borderId="0" xfId="1" applyFont="1" applyFill="1"/>
    <xf numFmtId="43" fontId="0" fillId="0" borderId="0" xfId="1" applyFont="1" applyFill="1" applyAlignment="1">
      <alignment horizontal="center" vertical="center" wrapText="1"/>
    </xf>
    <xf numFmtId="43" fontId="16" fillId="0" borderId="0" xfId="1" quotePrefix="1" applyFont="1" applyFill="1" applyAlignment="1">
      <alignment horizontal="center" vertical="center" wrapText="1"/>
    </xf>
    <xf numFmtId="43" fontId="14" fillId="0" borderId="0" xfId="1" applyFont="1" applyAlignment="1">
      <alignment vertical="center"/>
    </xf>
  </cellXfs>
  <cellStyles count="6">
    <cellStyle name="Comma" xfId="1" builtinId="3"/>
    <cellStyle name="Good" xfId="3" builtinId="26"/>
    <cellStyle name="Normal" xfId="0" builtinId="0"/>
    <cellStyle name="Normal 2" xfId="4" xr:uid="{8EFBF2B9-4B52-440B-A8EE-88FD4BDC482E}"/>
    <cellStyle name="Normal 2 2" xfId="5" xr:uid="{53EBAF8C-7B8B-4E98-9BB3-7A1F50A85B5C}"/>
    <cellStyle name="Percent" xfId="2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Enrollment\Extracts\23-24\New%20Schools%20and%20Rosetta\Rosetta%202024-25.xlsx" TargetMode="External"/><Relationship Id="rId1" Type="http://schemas.openxmlformats.org/officeDocument/2006/relationships/externalLinkPath" Target="/Apportionment_NEW/Enrollment/Extracts/23-24/New%20Schools%20and%20Rosetta/Rosetta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y"/>
      <sheetName val="CCDDD - CEDARS - ESD"/>
      <sheetName val="Sheet1"/>
      <sheetName val="Schools"/>
      <sheetName val="Non Instructional Locations"/>
    </sheetNames>
    <sheetDataSet>
      <sheetData sheetId="0"/>
      <sheetData sheetId="1">
        <row r="2">
          <cell r="C2" t="str">
            <v>14005</v>
          </cell>
          <cell r="D2" t="str">
            <v>Aberdeen</v>
          </cell>
        </row>
        <row r="3">
          <cell r="C3" t="str">
            <v>21226</v>
          </cell>
          <cell r="D3" t="str">
            <v>Adna</v>
          </cell>
        </row>
        <row r="4">
          <cell r="C4" t="str">
            <v>22017</v>
          </cell>
          <cell r="D4" t="str">
            <v>Almira</v>
          </cell>
        </row>
        <row r="5">
          <cell r="C5" t="str">
            <v>29103</v>
          </cell>
          <cell r="D5" t="str">
            <v>Anacortes</v>
          </cell>
        </row>
        <row r="6">
          <cell r="C6" t="str">
            <v>31016</v>
          </cell>
          <cell r="D6" t="str">
            <v>Arlington</v>
          </cell>
        </row>
        <row r="7">
          <cell r="C7" t="str">
            <v>02420</v>
          </cell>
          <cell r="D7" t="str">
            <v>Asotin-Anatone</v>
          </cell>
        </row>
        <row r="8">
          <cell r="C8" t="str">
            <v>17408</v>
          </cell>
          <cell r="D8" t="str">
            <v>Auburn</v>
          </cell>
        </row>
        <row r="9">
          <cell r="C9" t="str">
            <v>18303</v>
          </cell>
          <cell r="D9" t="str">
            <v>Bainbridge</v>
          </cell>
        </row>
        <row r="10">
          <cell r="C10" t="str">
            <v>06119</v>
          </cell>
          <cell r="D10" t="str">
            <v>Battle Ground</v>
          </cell>
        </row>
        <row r="11">
          <cell r="C11" t="str">
            <v>17405</v>
          </cell>
          <cell r="D11" t="str">
            <v>Bellevue</v>
          </cell>
        </row>
        <row r="12">
          <cell r="C12" t="str">
            <v>37501</v>
          </cell>
          <cell r="D12" t="str">
            <v>Bellingham</v>
          </cell>
        </row>
        <row r="13">
          <cell r="C13" t="str">
            <v>01122</v>
          </cell>
          <cell r="D13" t="str">
            <v>Benge</v>
          </cell>
        </row>
        <row r="14">
          <cell r="C14" t="str">
            <v>27403</v>
          </cell>
          <cell r="D14" t="str">
            <v>Bethel</v>
          </cell>
        </row>
        <row r="15">
          <cell r="C15" t="str">
            <v>20203</v>
          </cell>
          <cell r="D15" t="str">
            <v>Bickleton</v>
          </cell>
        </row>
        <row r="16">
          <cell r="C16" t="str">
            <v>37503</v>
          </cell>
          <cell r="D16" t="str">
            <v>Blaine</v>
          </cell>
        </row>
        <row r="17">
          <cell r="C17" t="str">
            <v>21234</v>
          </cell>
          <cell r="D17" t="str">
            <v>Boistfort</v>
          </cell>
        </row>
        <row r="18">
          <cell r="C18" t="str">
            <v>18100</v>
          </cell>
          <cell r="D18" t="str">
            <v>Bremerton</v>
          </cell>
        </row>
        <row r="19">
          <cell r="C19" t="str">
            <v>24111</v>
          </cell>
          <cell r="D19" t="str">
            <v>Brewster</v>
          </cell>
        </row>
        <row r="20">
          <cell r="C20" t="str">
            <v>09075</v>
          </cell>
          <cell r="D20" t="str">
            <v>Bridgeport</v>
          </cell>
        </row>
        <row r="21">
          <cell r="C21" t="str">
            <v>16046</v>
          </cell>
          <cell r="D21" t="str">
            <v>Brinnon</v>
          </cell>
        </row>
        <row r="22">
          <cell r="C22" t="str">
            <v>29100</v>
          </cell>
          <cell r="D22" t="str">
            <v>Burlington Edison</v>
          </cell>
        </row>
        <row r="23">
          <cell r="C23" t="str">
            <v>06117</v>
          </cell>
          <cell r="D23" t="str">
            <v>Camas</v>
          </cell>
        </row>
        <row r="24">
          <cell r="C24" t="str">
            <v>05401</v>
          </cell>
          <cell r="D24" t="str">
            <v>Cape Flattery</v>
          </cell>
        </row>
        <row r="25">
          <cell r="C25" t="str">
            <v>27019</v>
          </cell>
          <cell r="D25" t="str">
            <v>Carbonado</v>
          </cell>
        </row>
        <row r="26">
          <cell r="C26" t="str">
            <v>04228</v>
          </cell>
          <cell r="D26" t="str">
            <v>Cascade</v>
          </cell>
        </row>
        <row r="27">
          <cell r="C27" t="str">
            <v>04222</v>
          </cell>
          <cell r="D27" t="str">
            <v>Cashmere</v>
          </cell>
        </row>
        <row r="28">
          <cell r="C28" t="str">
            <v>08401</v>
          </cell>
          <cell r="D28" t="str">
            <v>Castle Rock</v>
          </cell>
        </row>
        <row r="29">
          <cell r="C29" t="str">
            <v>20215</v>
          </cell>
          <cell r="D29" t="str">
            <v>Centerville</v>
          </cell>
        </row>
        <row r="30">
          <cell r="C30" t="str">
            <v>18401</v>
          </cell>
          <cell r="D30" t="str">
            <v>Central Kitsap</v>
          </cell>
        </row>
        <row r="31">
          <cell r="C31" t="str">
            <v>32356</v>
          </cell>
          <cell r="D31" t="str">
            <v>Central Valley</v>
          </cell>
        </row>
        <row r="32">
          <cell r="C32" t="str">
            <v>21401</v>
          </cell>
          <cell r="D32" t="str">
            <v>Centralia</v>
          </cell>
        </row>
        <row r="33">
          <cell r="C33" t="str">
            <v>21302</v>
          </cell>
          <cell r="D33" t="str">
            <v>Chehalis</v>
          </cell>
        </row>
        <row r="34">
          <cell r="C34" t="str">
            <v>32360</v>
          </cell>
          <cell r="D34" t="str">
            <v>Cheney</v>
          </cell>
        </row>
        <row r="35">
          <cell r="C35" t="str">
            <v>33036</v>
          </cell>
          <cell r="D35" t="str">
            <v>Chewelah</v>
          </cell>
        </row>
        <row r="36">
          <cell r="C36" t="str">
            <v>16049</v>
          </cell>
          <cell r="D36" t="str">
            <v>Chimacum</v>
          </cell>
        </row>
        <row r="37">
          <cell r="C37" t="str">
            <v>02250</v>
          </cell>
          <cell r="D37" t="str">
            <v>Clarkston</v>
          </cell>
        </row>
        <row r="38">
          <cell r="C38" t="str">
            <v>19404</v>
          </cell>
          <cell r="D38" t="str">
            <v>Cle Elum-Roslyn</v>
          </cell>
        </row>
        <row r="39">
          <cell r="C39" t="str">
            <v>27400</v>
          </cell>
          <cell r="D39" t="str">
            <v>Clover Park</v>
          </cell>
        </row>
        <row r="40">
          <cell r="C40" t="str">
            <v>38300</v>
          </cell>
          <cell r="D40" t="str">
            <v>Colfax</v>
          </cell>
        </row>
        <row r="41">
          <cell r="C41" t="str">
            <v>36250</v>
          </cell>
          <cell r="D41" t="str">
            <v>College Place</v>
          </cell>
        </row>
        <row r="42">
          <cell r="C42" t="str">
            <v>38306</v>
          </cell>
          <cell r="D42" t="str">
            <v>Colton</v>
          </cell>
        </row>
        <row r="43">
          <cell r="C43" t="str">
            <v>33206</v>
          </cell>
          <cell r="D43" t="str">
            <v>Columbia (Stev)</v>
          </cell>
        </row>
        <row r="44">
          <cell r="C44" t="str">
            <v>36400</v>
          </cell>
          <cell r="D44" t="str">
            <v>Columbia (Walla)</v>
          </cell>
        </row>
        <row r="45">
          <cell r="C45" t="str">
            <v>33115</v>
          </cell>
          <cell r="D45" t="str">
            <v>Colville</v>
          </cell>
        </row>
        <row r="46">
          <cell r="C46" t="str">
            <v>29011</v>
          </cell>
          <cell r="D46" t="str">
            <v>Concrete</v>
          </cell>
        </row>
        <row r="47">
          <cell r="C47" t="str">
            <v>29317</v>
          </cell>
          <cell r="D47" t="str">
            <v>Conway</v>
          </cell>
        </row>
        <row r="48">
          <cell r="C48" t="str">
            <v>14099</v>
          </cell>
          <cell r="D48" t="str">
            <v>Cosmopolis</v>
          </cell>
        </row>
        <row r="49">
          <cell r="C49" t="str">
            <v>13151</v>
          </cell>
          <cell r="D49" t="str">
            <v>Coulee/Hartline</v>
          </cell>
        </row>
        <row r="50">
          <cell r="C50" t="str">
            <v>15204</v>
          </cell>
          <cell r="D50" t="str">
            <v>Coupeville</v>
          </cell>
        </row>
        <row r="51">
          <cell r="C51" t="str">
            <v>05313</v>
          </cell>
          <cell r="D51" t="str">
            <v>Crescent</v>
          </cell>
        </row>
        <row r="52">
          <cell r="C52" t="str">
            <v>22073</v>
          </cell>
          <cell r="D52" t="str">
            <v>Creston</v>
          </cell>
        </row>
        <row r="53">
          <cell r="C53" t="str">
            <v>10050</v>
          </cell>
          <cell r="D53" t="str">
            <v>Curlew</v>
          </cell>
        </row>
        <row r="54">
          <cell r="C54" t="str">
            <v>26059</v>
          </cell>
          <cell r="D54" t="str">
            <v>Cusick</v>
          </cell>
        </row>
        <row r="55">
          <cell r="C55" t="str">
            <v>19007</v>
          </cell>
          <cell r="D55" t="str">
            <v>Damman</v>
          </cell>
        </row>
        <row r="56">
          <cell r="C56" t="str">
            <v>31330</v>
          </cell>
          <cell r="D56" t="str">
            <v>Darrington</v>
          </cell>
        </row>
        <row r="57">
          <cell r="C57" t="str">
            <v>22207</v>
          </cell>
          <cell r="D57" t="str">
            <v>Davenport</v>
          </cell>
        </row>
        <row r="58">
          <cell r="C58" t="str">
            <v>07002</v>
          </cell>
          <cell r="D58" t="str">
            <v>Dayton</v>
          </cell>
        </row>
        <row r="59">
          <cell r="C59" t="str">
            <v>32414</v>
          </cell>
          <cell r="D59" t="str">
            <v>Deer Park</v>
          </cell>
        </row>
        <row r="60">
          <cell r="C60" t="str">
            <v>27343</v>
          </cell>
          <cell r="D60" t="str">
            <v>Dieringer</v>
          </cell>
        </row>
        <row r="61">
          <cell r="C61" t="str">
            <v>36101</v>
          </cell>
          <cell r="D61" t="str">
            <v>Dixie</v>
          </cell>
        </row>
        <row r="62">
          <cell r="C62" t="str">
            <v>32361</v>
          </cell>
          <cell r="D62" t="str">
            <v>East Valley (Spok</v>
          </cell>
        </row>
        <row r="63">
          <cell r="C63" t="str">
            <v>39090</v>
          </cell>
          <cell r="D63" t="str">
            <v>East Valley (Yak)</v>
          </cell>
        </row>
        <row r="64">
          <cell r="C64" t="str">
            <v>09206</v>
          </cell>
          <cell r="D64" t="str">
            <v>Eastmont</v>
          </cell>
        </row>
        <row r="65">
          <cell r="C65" t="str">
            <v>19028</v>
          </cell>
          <cell r="D65" t="str">
            <v>Easton</v>
          </cell>
        </row>
        <row r="66">
          <cell r="C66" t="str">
            <v>27404</v>
          </cell>
          <cell r="D66" t="str">
            <v>Eatonville</v>
          </cell>
        </row>
        <row r="67">
          <cell r="C67" t="str">
            <v>31015</v>
          </cell>
          <cell r="D67" t="str">
            <v>Edmonds</v>
          </cell>
        </row>
        <row r="68">
          <cell r="C68" t="str">
            <v>19401</v>
          </cell>
          <cell r="D68" t="str">
            <v>Ellensburg</v>
          </cell>
        </row>
        <row r="69">
          <cell r="C69" t="str">
            <v>14068</v>
          </cell>
          <cell r="D69" t="str">
            <v>Elma</v>
          </cell>
        </row>
        <row r="70">
          <cell r="C70" t="str">
            <v>38308</v>
          </cell>
          <cell r="D70" t="str">
            <v>Endicott</v>
          </cell>
        </row>
        <row r="71">
          <cell r="C71" t="str">
            <v>04127</v>
          </cell>
          <cell r="D71" t="str">
            <v>Entiat</v>
          </cell>
        </row>
        <row r="72">
          <cell r="C72" t="str">
            <v>17216</v>
          </cell>
          <cell r="D72" t="str">
            <v>Enumclaw</v>
          </cell>
        </row>
        <row r="73">
          <cell r="C73" t="str">
            <v>13165</v>
          </cell>
          <cell r="D73" t="str">
            <v>Ephrata</v>
          </cell>
        </row>
        <row r="74">
          <cell r="C74" t="str">
            <v>21036</v>
          </cell>
          <cell r="D74" t="str">
            <v>Evaline</v>
          </cell>
        </row>
        <row r="75">
          <cell r="C75" t="str">
            <v>31002</v>
          </cell>
          <cell r="D75" t="str">
            <v>Everett</v>
          </cell>
        </row>
        <row r="76">
          <cell r="C76" t="str">
            <v>06114</v>
          </cell>
          <cell r="D76" t="str">
            <v>Evergreen (Clark)</v>
          </cell>
        </row>
        <row r="77">
          <cell r="C77" t="str">
            <v>33205</v>
          </cell>
          <cell r="D77" t="str">
            <v>Evergreen (Stev)</v>
          </cell>
        </row>
        <row r="78">
          <cell r="C78" t="str">
            <v>17210</v>
          </cell>
          <cell r="D78" t="str">
            <v>Federal Way</v>
          </cell>
        </row>
        <row r="79">
          <cell r="C79" t="str">
            <v>37502</v>
          </cell>
          <cell r="D79" t="str">
            <v>Ferndale</v>
          </cell>
        </row>
        <row r="80">
          <cell r="C80" t="str">
            <v>27417</v>
          </cell>
          <cell r="D80" t="str">
            <v>Fife</v>
          </cell>
        </row>
        <row r="81">
          <cell r="C81" t="str">
            <v>03053</v>
          </cell>
          <cell r="D81" t="str">
            <v>Finley</v>
          </cell>
        </row>
        <row r="82">
          <cell r="C82" t="str">
            <v>27402</v>
          </cell>
          <cell r="D82" t="str">
            <v>Franklin Pierce</v>
          </cell>
        </row>
        <row r="83">
          <cell r="C83" t="str">
            <v>32358</v>
          </cell>
          <cell r="D83" t="str">
            <v>Freeman</v>
          </cell>
        </row>
        <row r="84">
          <cell r="C84" t="str">
            <v>38302</v>
          </cell>
          <cell r="D84" t="str">
            <v>Garfield</v>
          </cell>
        </row>
        <row r="85">
          <cell r="C85" t="str">
            <v>20401</v>
          </cell>
          <cell r="D85" t="str">
            <v>Glenwood</v>
          </cell>
        </row>
        <row r="86">
          <cell r="C86" t="str">
            <v>20404</v>
          </cell>
          <cell r="D86" t="str">
            <v>Goldendale</v>
          </cell>
        </row>
        <row r="87">
          <cell r="C87" t="str">
            <v>13301</v>
          </cell>
          <cell r="D87" t="str">
            <v>Grand Coulee Dam</v>
          </cell>
        </row>
        <row r="88">
          <cell r="C88" t="str">
            <v>39200</v>
          </cell>
          <cell r="D88" t="str">
            <v>Grandview</v>
          </cell>
        </row>
        <row r="89">
          <cell r="C89" t="str">
            <v>39204</v>
          </cell>
          <cell r="D89" t="str">
            <v>Granger</v>
          </cell>
        </row>
        <row r="90">
          <cell r="C90" t="str">
            <v>31332</v>
          </cell>
          <cell r="D90" t="str">
            <v>Granite Falls</v>
          </cell>
        </row>
        <row r="91">
          <cell r="C91" t="str">
            <v>23054</v>
          </cell>
          <cell r="D91" t="str">
            <v>Grapeview</v>
          </cell>
        </row>
        <row r="92">
          <cell r="C92" t="str">
            <v>32312</v>
          </cell>
          <cell r="D92" t="str">
            <v>Great Northern</v>
          </cell>
        </row>
        <row r="93">
          <cell r="C93" t="str">
            <v>06103</v>
          </cell>
          <cell r="D93" t="str">
            <v>Green Mountain</v>
          </cell>
        </row>
        <row r="94">
          <cell r="C94" t="str">
            <v>34324</v>
          </cell>
          <cell r="D94" t="str">
            <v>Griffin</v>
          </cell>
        </row>
        <row r="95">
          <cell r="C95" t="str">
            <v>22204</v>
          </cell>
          <cell r="D95" t="str">
            <v>Harrington</v>
          </cell>
        </row>
        <row r="96">
          <cell r="C96" t="str">
            <v>39203</v>
          </cell>
          <cell r="D96" t="str">
            <v>Highland</v>
          </cell>
        </row>
        <row r="97">
          <cell r="C97" t="str">
            <v>17401</v>
          </cell>
          <cell r="D97" t="str">
            <v>Highline</v>
          </cell>
        </row>
        <row r="98">
          <cell r="C98" t="str">
            <v>06098</v>
          </cell>
          <cell r="D98" t="str">
            <v>Hockinson</v>
          </cell>
        </row>
        <row r="99">
          <cell r="C99" t="str">
            <v>23404</v>
          </cell>
          <cell r="D99" t="str">
            <v>Hood Canal</v>
          </cell>
        </row>
        <row r="100">
          <cell r="C100" t="str">
            <v>14028</v>
          </cell>
          <cell r="D100" t="str">
            <v>Hoquiam</v>
          </cell>
        </row>
        <row r="101">
          <cell r="C101" t="str">
            <v>10070</v>
          </cell>
          <cell r="D101" t="str">
            <v>Inchelium</v>
          </cell>
        </row>
        <row r="102">
          <cell r="C102" t="str">
            <v>31063</v>
          </cell>
          <cell r="D102" t="str">
            <v>Index</v>
          </cell>
        </row>
        <row r="103">
          <cell r="C103" t="str">
            <v>17411</v>
          </cell>
          <cell r="D103" t="str">
            <v>Issaquah</v>
          </cell>
        </row>
        <row r="104">
          <cell r="C104" t="str">
            <v>11056</v>
          </cell>
          <cell r="D104" t="str">
            <v>Kahlotus</v>
          </cell>
        </row>
        <row r="105">
          <cell r="C105" t="str">
            <v>08402</v>
          </cell>
          <cell r="D105" t="str">
            <v>Kalama</v>
          </cell>
        </row>
        <row r="106">
          <cell r="C106" t="str">
            <v>10003</v>
          </cell>
          <cell r="D106" t="str">
            <v>Keller</v>
          </cell>
        </row>
        <row r="107">
          <cell r="C107" t="str">
            <v>08458</v>
          </cell>
          <cell r="D107" t="str">
            <v>Kelso</v>
          </cell>
        </row>
        <row r="108">
          <cell r="C108" t="str">
            <v>03017</v>
          </cell>
          <cell r="D108" t="str">
            <v>Kennewick</v>
          </cell>
        </row>
        <row r="109">
          <cell r="C109" t="str">
            <v>17415</v>
          </cell>
          <cell r="D109" t="str">
            <v>Kent</v>
          </cell>
        </row>
        <row r="110">
          <cell r="C110" t="str">
            <v>33212</v>
          </cell>
          <cell r="D110" t="str">
            <v>Kettle Falls</v>
          </cell>
        </row>
        <row r="111">
          <cell r="C111" t="str">
            <v>03052</v>
          </cell>
          <cell r="D111" t="str">
            <v>Kiona Benton</v>
          </cell>
        </row>
        <row r="112">
          <cell r="C112" t="str">
            <v>19403</v>
          </cell>
          <cell r="D112" t="str">
            <v>Kittitas</v>
          </cell>
        </row>
        <row r="113">
          <cell r="C113" t="str">
            <v>20402</v>
          </cell>
          <cell r="D113" t="str">
            <v>Klickitat</v>
          </cell>
        </row>
        <row r="114">
          <cell r="C114" t="str">
            <v>06101</v>
          </cell>
          <cell r="D114" t="str">
            <v>Lacenter</v>
          </cell>
        </row>
        <row r="115">
          <cell r="C115" t="str">
            <v>29311</v>
          </cell>
          <cell r="D115" t="str">
            <v>La Conner</v>
          </cell>
        </row>
        <row r="116">
          <cell r="C116" t="str">
            <v>38126</v>
          </cell>
          <cell r="D116" t="str">
            <v>Lacrosse Joint</v>
          </cell>
        </row>
        <row r="117">
          <cell r="C117" t="str">
            <v>04129</v>
          </cell>
          <cell r="D117" t="str">
            <v>Lake Chelan</v>
          </cell>
        </row>
        <row r="118">
          <cell r="C118" t="str">
            <v>14097</v>
          </cell>
          <cell r="D118" t="str">
            <v>Quinault</v>
          </cell>
        </row>
        <row r="119">
          <cell r="C119" t="str">
            <v>31004</v>
          </cell>
          <cell r="D119" t="str">
            <v>Lake Stevens</v>
          </cell>
        </row>
        <row r="120">
          <cell r="C120" t="str">
            <v>17414</v>
          </cell>
          <cell r="D120" t="str">
            <v>Lake Washington</v>
          </cell>
        </row>
        <row r="121">
          <cell r="C121" t="str">
            <v>31306</v>
          </cell>
          <cell r="D121" t="str">
            <v>Lakewood</v>
          </cell>
        </row>
        <row r="122">
          <cell r="C122" t="str">
            <v>38264</v>
          </cell>
          <cell r="D122" t="str">
            <v>Lamont</v>
          </cell>
        </row>
        <row r="123">
          <cell r="C123" t="str">
            <v>32362</v>
          </cell>
          <cell r="D123" t="str">
            <v>Liberty</v>
          </cell>
        </row>
        <row r="124">
          <cell r="C124" t="str">
            <v>01158</v>
          </cell>
          <cell r="D124" t="str">
            <v>Lind</v>
          </cell>
        </row>
        <row r="125">
          <cell r="C125" t="str">
            <v>08122</v>
          </cell>
          <cell r="D125" t="str">
            <v>Longview</v>
          </cell>
        </row>
        <row r="126">
          <cell r="C126" t="str">
            <v>33183</v>
          </cell>
          <cell r="D126" t="str">
            <v>Loon Lake</v>
          </cell>
        </row>
        <row r="127">
          <cell r="C127" t="str">
            <v>28144</v>
          </cell>
          <cell r="D127" t="str">
            <v>Lopez</v>
          </cell>
        </row>
        <row r="128">
          <cell r="C128" t="str">
            <v>20406</v>
          </cell>
          <cell r="D128" t="str">
            <v>Lyle</v>
          </cell>
        </row>
        <row r="129">
          <cell r="C129" t="str">
            <v>37504</v>
          </cell>
          <cell r="D129" t="str">
            <v>Lynden</v>
          </cell>
        </row>
        <row r="130">
          <cell r="C130" t="str">
            <v>39120</v>
          </cell>
          <cell r="D130" t="str">
            <v>Mabton</v>
          </cell>
        </row>
        <row r="131">
          <cell r="C131" t="str">
            <v>09207</v>
          </cell>
          <cell r="D131" t="str">
            <v>Mansfield</v>
          </cell>
        </row>
        <row r="132">
          <cell r="C132" t="str">
            <v>04019</v>
          </cell>
          <cell r="D132" t="str">
            <v>Manson</v>
          </cell>
        </row>
        <row r="133">
          <cell r="C133" t="str">
            <v>23311</v>
          </cell>
          <cell r="D133" t="str">
            <v>Mary M Knight</v>
          </cell>
        </row>
        <row r="134">
          <cell r="C134" t="str">
            <v>33207</v>
          </cell>
          <cell r="D134" t="str">
            <v>Mary Walker</v>
          </cell>
        </row>
        <row r="135">
          <cell r="C135" t="str">
            <v>31025</v>
          </cell>
          <cell r="D135" t="str">
            <v>Marysville</v>
          </cell>
        </row>
        <row r="136">
          <cell r="C136" t="str">
            <v>14065</v>
          </cell>
          <cell r="D136" t="str">
            <v>Mc Cleary</v>
          </cell>
        </row>
        <row r="137">
          <cell r="C137" t="str">
            <v>32354</v>
          </cell>
          <cell r="D137" t="str">
            <v>Mead</v>
          </cell>
        </row>
        <row r="138">
          <cell r="C138" t="str">
            <v>32326</v>
          </cell>
          <cell r="D138" t="str">
            <v>Medical Lake</v>
          </cell>
        </row>
        <row r="139">
          <cell r="C139" t="str">
            <v>17400</v>
          </cell>
          <cell r="D139" t="str">
            <v>Mercer Island</v>
          </cell>
        </row>
        <row r="140">
          <cell r="C140" t="str">
            <v>37505</v>
          </cell>
          <cell r="D140" t="str">
            <v>Meridian</v>
          </cell>
        </row>
        <row r="141">
          <cell r="C141" t="str">
            <v>24350</v>
          </cell>
          <cell r="D141" t="str">
            <v>Methow Valley</v>
          </cell>
        </row>
        <row r="142">
          <cell r="C142" t="str">
            <v>30031</v>
          </cell>
          <cell r="D142" t="str">
            <v>Mill A</v>
          </cell>
        </row>
        <row r="143">
          <cell r="C143" t="str">
            <v>31103</v>
          </cell>
          <cell r="D143" t="str">
            <v>Monroe</v>
          </cell>
        </row>
        <row r="144">
          <cell r="C144" t="str">
            <v>14066</v>
          </cell>
          <cell r="D144" t="str">
            <v>Montesano</v>
          </cell>
        </row>
        <row r="145">
          <cell r="C145" t="str">
            <v>21214</v>
          </cell>
          <cell r="D145" t="str">
            <v>Morton</v>
          </cell>
        </row>
        <row r="146">
          <cell r="C146" t="str">
            <v>13161</v>
          </cell>
          <cell r="D146" t="str">
            <v>Moses Lake</v>
          </cell>
        </row>
        <row r="147">
          <cell r="C147" t="str">
            <v>21206</v>
          </cell>
          <cell r="D147" t="str">
            <v>Mossyrock</v>
          </cell>
        </row>
        <row r="148">
          <cell r="C148" t="str">
            <v>39209</v>
          </cell>
          <cell r="D148" t="str">
            <v>Mount Adams</v>
          </cell>
        </row>
        <row r="149">
          <cell r="C149" t="str">
            <v>37507</v>
          </cell>
          <cell r="D149" t="str">
            <v>Mount Baker</v>
          </cell>
        </row>
        <row r="150">
          <cell r="C150" t="str">
            <v>30029</v>
          </cell>
          <cell r="D150" t="str">
            <v>Mount Pleasant</v>
          </cell>
        </row>
        <row r="151">
          <cell r="C151" t="str">
            <v>29320</v>
          </cell>
          <cell r="D151" t="str">
            <v>Mt Vernon</v>
          </cell>
        </row>
        <row r="152">
          <cell r="C152" t="str">
            <v>31006</v>
          </cell>
          <cell r="D152" t="str">
            <v>Mukilteo</v>
          </cell>
        </row>
        <row r="153">
          <cell r="C153" t="str">
            <v>39003</v>
          </cell>
          <cell r="D153" t="str">
            <v>Naches Valley</v>
          </cell>
        </row>
        <row r="154">
          <cell r="C154" t="str">
            <v>21014</v>
          </cell>
          <cell r="D154" t="str">
            <v>Napavine</v>
          </cell>
        </row>
        <row r="155">
          <cell r="C155" t="str">
            <v>25155</v>
          </cell>
          <cell r="D155" t="str">
            <v>Naselle Grays Riv</v>
          </cell>
        </row>
        <row r="156">
          <cell r="C156" t="str">
            <v>24014</v>
          </cell>
          <cell r="D156" t="str">
            <v>Nespelem</v>
          </cell>
        </row>
        <row r="157">
          <cell r="C157" t="str">
            <v>26056</v>
          </cell>
          <cell r="D157" t="str">
            <v>Newport</v>
          </cell>
        </row>
        <row r="158">
          <cell r="C158" t="str">
            <v>32325</v>
          </cell>
          <cell r="D158" t="str">
            <v>Nine Mile Falls</v>
          </cell>
        </row>
        <row r="159">
          <cell r="C159" t="str">
            <v>37506</v>
          </cell>
          <cell r="D159" t="str">
            <v>Nooksack Valley</v>
          </cell>
        </row>
        <row r="160">
          <cell r="C160" t="str">
            <v>14064</v>
          </cell>
          <cell r="D160" t="str">
            <v>North Beach</v>
          </cell>
        </row>
        <row r="161">
          <cell r="C161" t="str">
            <v>11051</v>
          </cell>
          <cell r="D161" t="str">
            <v>North Franklin</v>
          </cell>
        </row>
        <row r="162">
          <cell r="C162" t="str">
            <v>18400</v>
          </cell>
          <cell r="D162" t="str">
            <v>North Kitsap</v>
          </cell>
        </row>
        <row r="163">
          <cell r="C163" t="str">
            <v>23403</v>
          </cell>
          <cell r="D163" t="str">
            <v>North Mason</v>
          </cell>
        </row>
        <row r="164">
          <cell r="C164" t="str">
            <v>25200</v>
          </cell>
          <cell r="D164" t="str">
            <v>North River</v>
          </cell>
        </row>
        <row r="165">
          <cell r="C165" t="str">
            <v>34003</v>
          </cell>
          <cell r="D165" t="str">
            <v>North Thurston</v>
          </cell>
        </row>
        <row r="166">
          <cell r="C166" t="str">
            <v>33211</v>
          </cell>
          <cell r="D166" t="str">
            <v>Northport</v>
          </cell>
        </row>
        <row r="167">
          <cell r="C167" t="str">
            <v>17417</v>
          </cell>
          <cell r="D167" t="str">
            <v>Northshore</v>
          </cell>
        </row>
        <row r="168">
          <cell r="C168" t="str">
            <v>15201</v>
          </cell>
          <cell r="D168" t="str">
            <v>Oak Harbor</v>
          </cell>
        </row>
        <row r="169">
          <cell r="C169" t="str">
            <v>38324</v>
          </cell>
          <cell r="D169" t="str">
            <v>Oakesdale</v>
          </cell>
        </row>
        <row r="170">
          <cell r="C170" t="str">
            <v>14400</v>
          </cell>
          <cell r="D170" t="str">
            <v>Oakville</v>
          </cell>
        </row>
        <row r="171">
          <cell r="C171" t="str">
            <v>25101</v>
          </cell>
          <cell r="D171" t="str">
            <v>Ocean Beach</v>
          </cell>
        </row>
        <row r="172">
          <cell r="C172" t="str">
            <v>14172</v>
          </cell>
          <cell r="D172" t="str">
            <v>Ocosta</v>
          </cell>
        </row>
        <row r="173">
          <cell r="C173" t="str">
            <v>22105</v>
          </cell>
          <cell r="D173" t="str">
            <v>Odessa</v>
          </cell>
        </row>
        <row r="174">
          <cell r="C174" t="str">
            <v>24105</v>
          </cell>
          <cell r="D174" t="str">
            <v>Okanogan</v>
          </cell>
        </row>
        <row r="175">
          <cell r="C175" t="str">
            <v>34111</v>
          </cell>
          <cell r="D175" t="str">
            <v>Olympia</v>
          </cell>
        </row>
        <row r="176">
          <cell r="C176" t="str">
            <v>24019</v>
          </cell>
          <cell r="D176" t="str">
            <v>Omak</v>
          </cell>
        </row>
        <row r="177">
          <cell r="C177" t="str">
            <v>21300</v>
          </cell>
          <cell r="D177" t="str">
            <v>Onalaska</v>
          </cell>
        </row>
        <row r="178">
          <cell r="C178" t="str">
            <v>33030</v>
          </cell>
          <cell r="D178" t="str">
            <v>Onion Creek</v>
          </cell>
        </row>
        <row r="179">
          <cell r="C179" t="str">
            <v>28137</v>
          </cell>
          <cell r="D179" t="str">
            <v>Orcas</v>
          </cell>
        </row>
        <row r="180">
          <cell r="C180" t="str">
            <v>32123</v>
          </cell>
          <cell r="D180" t="str">
            <v>Orchard Prairie</v>
          </cell>
        </row>
        <row r="181">
          <cell r="C181" t="str">
            <v>10065</v>
          </cell>
          <cell r="D181" t="str">
            <v>Orient</v>
          </cell>
        </row>
        <row r="182">
          <cell r="C182" t="str">
            <v>09013</v>
          </cell>
          <cell r="D182" t="str">
            <v>Orondo</v>
          </cell>
        </row>
        <row r="183">
          <cell r="C183" t="str">
            <v>24410</v>
          </cell>
          <cell r="D183" t="str">
            <v>Oroville</v>
          </cell>
        </row>
        <row r="184">
          <cell r="C184" t="str">
            <v>27344</v>
          </cell>
          <cell r="D184" t="str">
            <v>Orting</v>
          </cell>
        </row>
        <row r="185">
          <cell r="C185" t="str">
            <v>01147</v>
          </cell>
          <cell r="D185" t="str">
            <v>Othello</v>
          </cell>
        </row>
        <row r="186">
          <cell r="C186" t="str">
            <v>09102</v>
          </cell>
          <cell r="D186" t="str">
            <v>Palisades</v>
          </cell>
        </row>
        <row r="187">
          <cell r="C187" t="str">
            <v>38301</v>
          </cell>
          <cell r="D187" t="str">
            <v>Palouse</v>
          </cell>
        </row>
        <row r="188">
          <cell r="C188" t="str">
            <v>11001</v>
          </cell>
          <cell r="D188" t="str">
            <v>Pasco</v>
          </cell>
        </row>
        <row r="189">
          <cell r="C189" t="str">
            <v>24122</v>
          </cell>
          <cell r="D189" t="str">
            <v>Pateros</v>
          </cell>
        </row>
        <row r="190">
          <cell r="C190" t="str">
            <v>03050</v>
          </cell>
          <cell r="D190" t="str">
            <v>Paterson</v>
          </cell>
        </row>
        <row r="191">
          <cell r="C191" t="str">
            <v>21301</v>
          </cell>
          <cell r="D191" t="str">
            <v>Pe Ell</v>
          </cell>
        </row>
        <row r="192">
          <cell r="C192" t="str">
            <v>27401</v>
          </cell>
          <cell r="D192" t="str">
            <v>Peninsula</v>
          </cell>
        </row>
        <row r="193">
          <cell r="C193" t="str">
            <v>23402</v>
          </cell>
          <cell r="D193" t="str">
            <v>Pioneer</v>
          </cell>
        </row>
        <row r="194">
          <cell r="C194" t="str">
            <v>12110</v>
          </cell>
          <cell r="D194" t="str">
            <v>Pomeroy</v>
          </cell>
        </row>
        <row r="195">
          <cell r="C195" t="str">
            <v>05121</v>
          </cell>
          <cell r="D195" t="str">
            <v>Port Angeles</v>
          </cell>
        </row>
        <row r="196">
          <cell r="C196" t="str">
            <v>16050</v>
          </cell>
          <cell r="D196" t="str">
            <v>Port Townsend</v>
          </cell>
        </row>
        <row r="197">
          <cell r="C197" t="str">
            <v>36402</v>
          </cell>
          <cell r="D197" t="str">
            <v>Prescott</v>
          </cell>
        </row>
        <row r="198">
          <cell r="C198" t="str">
            <v>03116</v>
          </cell>
          <cell r="D198" t="str">
            <v>Prosser</v>
          </cell>
        </row>
        <row r="199">
          <cell r="C199" t="str">
            <v>38267</v>
          </cell>
          <cell r="D199" t="str">
            <v>Pullman</v>
          </cell>
        </row>
        <row r="200">
          <cell r="C200" t="str">
            <v>27003</v>
          </cell>
          <cell r="D200" t="str">
            <v>Puyallup</v>
          </cell>
        </row>
        <row r="201">
          <cell r="C201" t="str">
            <v>16020</v>
          </cell>
          <cell r="D201" t="str">
            <v>Queets-Clearwater</v>
          </cell>
        </row>
        <row r="202">
          <cell r="C202" t="str">
            <v>16048</v>
          </cell>
          <cell r="D202" t="str">
            <v>Quilcene</v>
          </cell>
        </row>
        <row r="203">
          <cell r="C203" t="str">
            <v>05402</v>
          </cell>
          <cell r="D203" t="str">
            <v>Quillayute Valley</v>
          </cell>
        </row>
        <row r="204">
          <cell r="C204" t="str">
            <v>13144</v>
          </cell>
          <cell r="D204" t="str">
            <v>Quincy</v>
          </cell>
        </row>
        <row r="205">
          <cell r="C205" t="str">
            <v>34307</v>
          </cell>
          <cell r="D205" t="str">
            <v>Rainier</v>
          </cell>
        </row>
        <row r="206">
          <cell r="C206" t="str">
            <v>25116</v>
          </cell>
          <cell r="D206" t="str">
            <v>Raymond</v>
          </cell>
        </row>
        <row r="207">
          <cell r="C207" t="str">
            <v>22009</v>
          </cell>
          <cell r="D207" t="str">
            <v>Reardan</v>
          </cell>
        </row>
        <row r="208">
          <cell r="C208" t="str">
            <v>17403</v>
          </cell>
          <cell r="D208" t="str">
            <v>Renton</v>
          </cell>
        </row>
        <row r="209">
          <cell r="C209" t="str">
            <v>10309</v>
          </cell>
          <cell r="D209" t="str">
            <v>Republic</v>
          </cell>
        </row>
        <row r="210">
          <cell r="C210" t="str">
            <v>03400</v>
          </cell>
          <cell r="D210" t="str">
            <v>Richland</v>
          </cell>
        </row>
        <row r="211">
          <cell r="C211" t="str">
            <v>06122</v>
          </cell>
          <cell r="D211" t="str">
            <v>Ridgefield</v>
          </cell>
        </row>
        <row r="212">
          <cell r="C212" t="str">
            <v>01160</v>
          </cell>
          <cell r="D212" t="str">
            <v>Ritzville</v>
          </cell>
        </row>
        <row r="213">
          <cell r="C213" t="str">
            <v>32416</v>
          </cell>
          <cell r="D213" t="str">
            <v>Riverside</v>
          </cell>
        </row>
        <row r="214">
          <cell r="C214" t="str">
            <v>17407</v>
          </cell>
          <cell r="D214" t="str">
            <v>Riverview</v>
          </cell>
        </row>
        <row r="215">
          <cell r="C215" t="str">
            <v>34401</v>
          </cell>
          <cell r="D215" t="str">
            <v>Rochester</v>
          </cell>
        </row>
        <row r="216">
          <cell r="C216" t="str">
            <v>20403</v>
          </cell>
          <cell r="D216" t="str">
            <v>Roosevelt</v>
          </cell>
        </row>
        <row r="217">
          <cell r="C217" t="str">
            <v>38320</v>
          </cell>
          <cell r="D217" t="str">
            <v>Rosalia</v>
          </cell>
        </row>
        <row r="218">
          <cell r="C218" t="str">
            <v>13160</v>
          </cell>
          <cell r="D218" t="str">
            <v>Royal</v>
          </cell>
        </row>
        <row r="219">
          <cell r="C219" t="str">
            <v>28149</v>
          </cell>
          <cell r="D219" t="str">
            <v>San Juan</v>
          </cell>
        </row>
        <row r="220">
          <cell r="C220" t="str">
            <v>14104</v>
          </cell>
          <cell r="D220" t="str">
            <v>Satsop</v>
          </cell>
        </row>
        <row r="221">
          <cell r="C221" t="str">
            <v>17001</v>
          </cell>
          <cell r="D221" t="str">
            <v>Seattle</v>
          </cell>
        </row>
        <row r="222">
          <cell r="C222" t="str">
            <v>29101</v>
          </cell>
          <cell r="D222" t="str">
            <v>Sedro Woolley</v>
          </cell>
        </row>
        <row r="223">
          <cell r="C223" t="str">
            <v>39119</v>
          </cell>
          <cell r="D223" t="str">
            <v>Selah</v>
          </cell>
        </row>
        <row r="224">
          <cell r="C224" t="str">
            <v>26070</v>
          </cell>
          <cell r="D224" t="str">
            <v>Selkirk</v>
          </cell>
        </row>
        <row r="225">
          <cell r="C225" t="str">
            <v>05323</v>
          </cell>
          <cell r="D225" t="str">
            <v>Sequim</v>
          </cell>
        </row>
        <row r="226">
          <cell r="C226" t="str">
            <v>28010</v>
          </cell>
          <cell r="D226" t="str">
            <v>Shaw</v>
          </cell>
        </row>
        <row r="227">
          <cell r="C227" t="str">
            <v>23309</v>
          </cell>
          <cell r="D227" t="str">
            <v>Shelton</v>
          </cell>
        </row>
        <row r="228">
          <cell r="C228" t="str">
            <v>17412</v>
          </cell>
          <cell r="D228" t="str">
            <v>Shoreline</v>
          </cell>
        </row>
        <row r="229">
          <cell r="C229" t="str">
            <v>30002</v>
          </cell>
          <cell r="D229" t="str">
            <v>Skamania</v>
          </cell>
        </row>
        <row r="230">
          <cell r="C230" t="str">
            <v>17404</v>
          </cell>
          <cell r="D230" t="str">
            <v>Skykomish</v>
          </cell>
        </row>
        <row r="231">
          <cell r="C231" t="str">
            <v>31201</v>
          </cell>
          <cell r="D231" t="str">
            <v>Snohomish</v>
          </cell>
        </row>
        <row r="232">
          <cell r="C232" t="str">
            <v>17410</v>
          </cell>
          <cell r="D232" t="str">
            <v>Snoqualmie Valley</v>
          </cell>
        </row>
        <row r="233">
          <cell r="C233" t="str">
            <v>13156</v>
          </cell>
          <cell r="D233" t="str">
            <v>Soap Lake</v>
          </cell>
        </row>
        <row r="234">
          <cell r="C234" t="str">
            <v>25118</v>
          </cell>
          <cell r="D234" t="str">
            <v>South Bend</v>
          </cell>
        </row>
        <row r="235">
          <cell r="C235" t="str">
            <v>18402</v>
          </cell>
          <cell r="D235" t="str">
            <v>South Kitsap</v>
          </cell>
        </row>
        <row r="236">
          <cell r="C236" t="str">
            <v>15206</v>
          </cell>
          <cell r="D236" t="str">
            <v>South Whidbey</v>
          </cell>
        </row>
        <row r="237">
          <cell r="C237" t="str">
            <v>23042</v>
          </cell>
          <cell r="D237" t="str">
            <v>Southside</v>
          </cell>
        </row>
        <row r="238">
          <cell r="C238" t="str">
            <v>32081</v>
          </cell>
          <cell r="D238" t="str">
            <v>Spokane</v>
          </cell>
        </row>
        <row r="239">
          <cell r="C239" t="str">
            <v>22008</v>
          </cell>
          <cell r="D239" t="str">
            <v>Sprague</v>
          </cell>
        </row>
        <row r="240">
          <cell r="C240" t="str">
            <v>38322</v>
          </cell>
          <cell r="D240" t="str">
            <v>St John</v>
          </cell>
        </row>
        <row r="241">
          <cell r="C241" t="str">
            <v>31401</v>
          </cell>
          <cell r="D241" t="str">
            <v>Stanwood</v>
          </cell>
        </row>
        <row r="242">
          <cell r="C242" t="str">
            <v>11054</v>
          </cell>
          <cell r="D242" t="str">
            <v>Star</v>
          </cell>
        </row>
        <row r="243">
          <cell r="C243" t="str">
            <v>07035</v>
          </cell>
          <cell r="D243" t="str">
            <v>Starbuck</v>
          </cell>
        </row>
        <row r="244">
          <cell r="C244" t="str">
            <v>04069</v>
          </cell>
          <cell r="D244" t="str">
            <v>Stehekin</v>
          </cell>
        </row>
        <row r="245">
          <cell r="C245" t="str">
            <v>27001</v>
          </cell>
          <cell r="D245" t="str">
            <v>Steilacoom Hist.</v>
          </cell>
        </row>
        <row r="246">
          <cell r="C246" t="str">
            <v>38304</v>
          </cell>
          <cell r="D246" t="str">
            <v>Steptoe</v>
          </cell>
        </row>
        <row r="247">
          <cell r="C247" t="str">
            <v>30303</v>
          </cell>
          <cell r="D247" t="str">
            <v>Stevenson-Carson</v>
          </cell>
        </row>
        <row r="248">
          <cell r="C248" t="str">
            <v>31311</v>
          </cell>
          <cell r="D248" t="str">
            <v>Sultan</v>
          </cell>
        </row>
        <row r="249">
          <cell r="C249" t="str">
            <v>33202</v>
          </cell>
          <cell r="D249" t="str">
            <v>Summit Valley</v>
          </cell>
        </row>
        <row r="250">
          <cell r="C250" t="str">
            <v>27320</v>
          </cell>
          <cell r="D250" t="str">
            <v>Sumner</v>
          </cell>
        </row>
        <row r="251">
          <cell r="C251" t="str">
            <v>39201</v>
          </cell>
          <cell r="D251" t="str">
            <v>Sunnyside</v>
          </cell>
        </row>
        <row r="252">
          <cell r="C252" t="str">
            <v>27010</v>
          </cell>
          <cell r="D252" t="str">
            <v>Tacoma</v>
          </cell>
        </row>
        <row r="253">
          <cell r="C253" t="str">
            <v>14077</v>
          </cell>
          <cell r="D253" t="str">
            <v>Taholah</v>
          </cell>
        </row>
        <row r="254">
          <cell r="C254" t="str">
            <v>17409</v>
          </cell>
          <cell r="D254" t="str">
            <v>Tahoma</v>
          </cell>
        </row>
        <row r="255">
          <cell r="C255" t="str">
            <v>38265</v>
          </cell>
          <cell r="D255" t="str">
            <v>Tekoa</v>
          </cell>
        </row>
        <row r="256">
          <cell r="C256" t="str">
            <v>34402</v>
          </cell>
          <cell r="D256" t="str">
            <v>Tenino</v>
          </cell>
        </row>
        <row r="257">
          <cell r="C257" t="str">
            <v>19400</v>
          </cell>
          <cell r="D257" t="str">
            <v>Thorp</v>
          </cell>
        </row>
        <row r="258">
          <cell r="C258" t="str">
            <v>21237</v>
          </cell>
          <cell r="D258" t="str">
            <v>Toledo</v>
          </cell>
        </row>
        <row r="259">
          <cell r="C259" t="str">
            <v>24404</v>
          </cell>
          <cell r="D259" t="str">
            <v>Tonasket</v>
          </cell>
        </row>
        <row r="260">
          <cell r="C260" t="str">
            <v>39202</v>
          </cell>
          <cell r="D260" t="str">
            <v>Toppenish</v>
          </cell>
        </row>
        <row r="261">
          <cell r="C261" t="str">
            <v>36300</v>
          </cell>
          <cell r="D261" t="str">
            <v>Touchet</v>
          </cell>
        </row>
        <row r="262">
          <cell r="C262" t="str">
            <v>08130</v>
          </cell>
          <cell r="D262" t="str">
            <v>Toutle Lake</v>
          </cell>
        </row>
        <row r="263">
          <cell r="C263" t="str">
            <v>20400</v>
          </cell>
          <cell r="D263" t="str">
            <v>Trout Lake</v>
          </cell>
        </row>
        <row r="264">
          <cell r="C264" t="str">
            <v>17406</v>
          </cell>
          <cell r="D264" t="str">
            <v>Tukwila</v>
          </cell>
        </row>
        <row r="265">
          <cell r="C265" t="str">
            <v>34033</v>
          </cell>
          <cell r="D265" t="str">
            <v>Tumwater</v>
          </cell>
        </row>
        <row r="266">
          <cell r="C266" t="str">
            <v>39002</v>
          </cell>
          <cell r="D266" t="str">
            <v>Union Gap</v>
          </cell>
        </row>
        <row r="267">
          <cell r="C267" t="str">
            <v>27083</v>
          </cell>
          <cell r="D267" t="str">
            <v>University Place</v>
          </cell>
        </row>
        <row r="268">
          <cell r="C268" t="str">
            <v>33070</v>
          </cell>
          <cell r="D268" t="str">
            <v>Valley</v>
          </cell>
        </row>
        <row r="269">
          <cell r="C269" t="str">
            <v>06037</v>
          </cell>
          <cell r="D269" t="str">
            <v>Vancouver</v>
          </cell>
        </row>
        <row r="270">
          <cell r="C270" t="str">
            <v>17402</v>
          </cell>
          <cell r="D270" t="str">
            <v>Vashon Island</v>
          </cell>
        </row>
        <row r="271">
          <cell r="C271" t="str">
            <v>35200</v>
          </cell>
          <cell r="D271" t="str">
            <v>Wahkiakum</v>
          </cell>
        </row>
        <row r="272">
          <cell r="C272" t="str">
            <v>13073</v>
          </cell>
          <cell r="D272" t="str">
            <v>Wahluke</v>
          </cell>
        </row>
        <row r="273">
          <cell r="C273" t="str">
            <v>36401</v>
          </cell>
          <cell r="D273" t="str">
            <v>Waitsburg</v>
          </cell>
        </row>
        <row r="274">
          <cell r="C274" t="str">
            <v>36140</v>
          </cell>
          <cell r="D274" t="str">
            <v>Walla Walla</v>
          </cell>
        </row>
        <row r="275">
          <cell r="C275" t="str">
            <v>39207</v>
          </cell>
          <cell r="D275" t="str">
            <v>Wapato</v>
          </cell>
        </row>
        <row r="276">
          <cell r="C276" t="str">
            <v>13146</v>
          </cell>
          <cell r="D276" t="str">
            <v>Warden</v>
          </cell>
        </row>
        <row r="277">
          <cell r="C277" t="str">
            <v>06112</v>
          </cell>
          <cell r="D277" t="str">
            <v>Washougal</v>
          </cell>
        </row>
        <row r="278">
          <cell r="C278" t="str">
            <v>01109</v>
          </cell>
          <cell r="D278" t="str">
            <v>Washtucna</v>
          </cell>
        </row>
        <row r="279">
          <cell r="C279" t="str">
            <v>09209</v>
          </cell>
          <cell r="D279" t="str">
            <v>Waterville</v>
          </cell>
        </row>
        <row r="280">
          <cell r="C280" t="str">
            <v>33049</v>
          </cell>
          <cell r="D280" t="str">
            <v>Wellpinit</v>
          </cell>
        </row>
        <row r="281">
          <cell r="C281" t="str">
            <v>04246</v>
          </cell>
          <cell r="D281" t="str">
            <v>Wenatchee</v>
          </cell>
        </row>
        <row r="282">
          <cell r="C282" t="str">
            <v>32363</v>
          </cell>
          <cell r="D282" t="str">
            <v>West Valley (Spok</v>
          </cell>
        </row>
        <row r="283">
          <cell r="C283" t="str">
            <v>39208</v>
          </cell>
          <cell r="D283" t="str">
            <v>West Valley (Yak)</v>
          </cell>
        </row>
        <row r="284">
          <cell r="C284" t="str">
            <v>21303</v>
          </cell>
          <cell r="D284" t="str">
            <v>White Pass</v>
          </cell>
        </row>
        <row r="285">
          <cell r="C285" t="str">
            <v>27416</v>
          </cell>
          <cell r="D285" t="str">
            <v>White River</v>
          </cell>
        </row>
        <row r="286">
          <cell r="C286" t="str">
            <v>20405</v>
          </cell>
          <cell r="D286" t="str">
            <v>White Salmon</v>
          </cell>
        </row>
        <row r="287">
          <cell r="C287" t="str">
            <v>22200</v>
          </cell>
          <cell r="D287" t="str">
            <v>Wilbur</v>
          </cell>
        </row>
        <row r="288">
          <cell r="C288" t="str">
            <v>25160</v>
          </cell>
          <cell r="D288" t="str">
            <v>Willapa Valley</v>
          </cell>
        </row>
        <row r="289">
          <cell r="C289" t="str">
            <v>13167</v>
          </cell>
          <cell r="D289" t="str">
            <v>Wilson Creek</v>
          </cell>
        </row>
        <row r="290">
          <cell r="C290" t="str">
            <v>21232</v>
          </cell>
          <cell r="D290" t="str">
            <v>Winlock</v>
          </cell>
        </row>
        <row r="291">
          <cell r="C291" t="str">
            <v>14117</v>
          </cell>
          <cell r="D291" t="str">
            <v>Wishkah Valley</v>
          </cell>
        </row>
        <row r="292">
          <cell r="C292" t="str">
            <v>20094</v>
          </cell>
          <cell r="D292" t="str">
            <v>Wishram</v>
          </cell>
        </row>
        <row r="293">
          <cell r="C293" t="str">
            <v>08404</v>
          </cell>
          <cell r="D293" t="str">
            <v>Woodland</v>
          </cell>
        </row>
        <row r="294">
          <cell r="C294" t="str">
            <v>39007</v>
          </cell>
          <cell r="D294" t="str">
            <v>Yakima</v>
          </cell>
        </row>
        <row r="295">
          <cell r="C295" t="str">
            <v>34002</v>
          </cell>
          <cell r="D295" t="str">
            <v>Yelm</v>
          </cell>
        </row>
        <row r="296">
          <cell r="C296" t="str">
            <v>39205</v>
          </cell>
          <cell r="D296" t="str">
            <v>Zillah</v>
          </cell>
        </row>
        <row r="297">
          <cell r="C297" t="str">
            <v>27931</v>
          </cell>
          <cell r="D297" t="str">
            <v>Bates TC</v>
          </cell>
        </row>
        <row r="298">
          <cell r="C298" t="str">
            <v>27932</v>
          </cell>
          <cell r="D298" t="str">
            <v>Clover Park TC</v>
          </cell>
        </row>
        <row r="299">
          <cell r="C299" t="str">
            <v>17937</v>
          </cell>
          <cell r="D299" t="str">
            <v>Lake Wa Inst Tech</v>
          </cell>
        </row>
        <row r="300">
          <cell r="C300" t="str">
            <v>17941</v>
          </cell>
          <cell r="D300" t="str">
            <v>Renton TC</v>
          </cell>
        </row>
        <row r="301">
          <cell r="C301" t="str">
            <v>27901</v>
          </cell>
          <cell r="D301" t="str">
            <v>Chief Leschi Tribal</v>
          </cell>
        </row>
        <row r="302">
          <cell r="C302" t="str">
            <v>37903</v>
          </cell>
          <cell r="D302" t="str">
            <v>Lummi Tribal</v>
          </cell>
        </row>
        <row r="303">
          <cell r="C303" t="str">
            <v>17903</v>
          </cell>
          <cell r="D303" t="str">
            <v>Muckleshoot Tribal</v>
          </cell>
        </row>
        <row r="304">
          <cell r="C304" t="str">
            <v>24915</v>
          </cell>
          <cell r="D304" t="str">
            <v>Paschal Sherman Tribal</v>
          </cell>
        </row>
        <row r="305">
          <cell r="C305" t="str">
            <v>05903</v>
          </cell>
          <cell r="D305" t="str">
            <v>Quileute Tribal</v>
          </cell>
        </row>
        <row r="306">
          <cell r="C306" t="str">
            <v>18902</v>
          </cell>
          <cell r="D306" t="str">
            <v>Suquamish Tribal</v>
          </cell>
        </row>
        <row r="307">
          <cell r="C307" t="str">
            <v>34901</v>
          </cell>
          <cell r="D307" t="str">
            <v>Wa He Lut Tribal</v>
          </cell>
        </row>
        <row r="308">
          <cell r="C308" t="str">
            <v>39901</v>
          </cell>
          <cell r="D308" t="str">
            <v>Yakama Nation Tribal</v>
          </cell>
        </row>
        <row r="309">
          <cell r="C309" t="str">
            <v>06701</v>
          </cell>
          <cell r="D309" t="str">
            <v>ESA 112</v>
          </cell>
        </row>
        <row r="310">
          <cell r="C310" t="str">
            <v>18901</v>
          </cell>
          <cell r="D310" t="str">
            <v>Catalyst Charter</v>
          </cell>
        </row>
        <row r="311">
          <cell r="C311" t="str">
            <v>17919</v>
          </cell>
          <cell r="D311" t="str">
            <v>Impact Black River Charter</v>
          </cell>
        </row>
        <row r="312">
          <cell r="C312" t="str">
            <v>27902</v>
          </cell>
          <cell r="D312" t="str">
            <v>Impact Com Bay Charter</v>
          </cell>
        </row>
        <row r="313">
          <cell r="C313" t="str">
            <v>17916</v>
          </cell>
          <cell r="D313" t="str">
            <v>Impact Salish Sea Charter</v>
          </cell>
        </row>
        <row r="314">
          <cell r="C314" t="str">
            <v>17911</v>
          </cell>
          <cell r="D314" t="str">
            <v>Impact Puget Sound Charter</v>
          </cell>
        </row>
        <row r="315">
          <cell r="C315" t="str">
            <v>32903</v>
          </cell>
          <cell r="D315" t="str">
            <v>Lumen Charter</v>
          </cell>
        </row>
        <row r="316">
          <cell r="C316" t="str">
            <v>04901</v>
          </cell>
          <cell r="D316" t="str">
            <v>Pinnacle Prep Charter</v>
          </cell>
        </row>
        <row r="317">
          <cell r="C317" t="str">
            <v>32907</v>
          </cell>
          <cell r="D317" t="str">
            <v>Innovation Spokane Charter</v>
          </cell>
        </row>
        <row r="318">
          <cell r="C318" t="str">
            <v>17908</v>
          </cell>
          <cell r="D318" t="str">
            <v>Rainier Prep Charter</v>
          </cell>
        </row>
        <row r="319">
          <cell r="C319" t="str">
            <v>17910</v>
          </cell>
          <cell r="D319" t="str">
            <v>Rainier Valley Charter</v>
          </cell>
        </row>
        <row r="320">
          <cell r="C320" t="str">
            <v>06901</v>
          </cell>
          <cell r="D320" t="str">
            <v>Rooted Schools Charter</v>
          </cell>
        </row>
        <row r="321">
          <cell r="C321" t="str">
            <v>32901</v>
          </cell>
          <cell r="D321" t="str">
            <v>Spokane Int'l Charter</v>
          </cell>
        </row>
        <row r="322">
          <cell r="C322" t="str">
            <v>17905</v>
          </cell>
          <cell r="D322" t="str">
            <v>Summit Atlas Charter</v>
          </cell>
        </row>
        <row r="323">
          <cell r="C323" t="str">
            <v>27905</v>
          </cell>
          <cell r="D323" t="str">
            <v>Summit Olympus Charter</v>
          </cell>
        </row>
        <row r="324">
          <cell r="C324" t="str">
            <v>17902</v>
          </cell>
          <cell r="D324" t="str">
            <v>Summit Sierra Charter</v>
          </cell>
        </row>
        <row r="325">
          <cell r="C325" t="str">
            <v>37902</v>
          </cell>
          <cell r="D325" t="str">
            <v>Whatcom Interg'l Charter</v>
          </cell>
        </row>
        <row r="326">
          <cell r="C326" t="str">
            <v>17917</v>
          </cell>
          <cell r="D326" t="str">
            <v>Why Not You Charter</v>
          </cell>
        </row>
        <row r="327">
          <cell r="C327" t="str">
            <v>17901</v>
          </cell>
          <cell r="D327" t="str">
            <v>First Place Charter</v>
          </cell>
        </row>
        <row r="328">
          <cell r="C328" t="str">
            <v>27904</v>
          </cell>
          <cell r="D328" t="str">
            <v>Green Dot Destiny Charter</v>
          </cell>
        </row>
        <row r="329">
          <cell r="C329" t="str">
            <v>17906</v>
          </cell>
          <cell r="D329" t="str">
            <v>Green Dot Excel Charter</v>
          </cell>
        </row>
        <row r="330">
          <cell r="C330" t="str">
            <v>27909</v>
          </cell>
          <cell r="D330" t="str">
            <v>SOAR Charter</v>
          </cell>
        </row>
        <row r="331">
          <cell r="C331" t="str">
            <v>17915</v>
          </cell>
          <cell r="D331" t="str">
            <v>Ashe Prep Charter</v>
          </cell>
        </row>
        <row r="332">
          <cell r="C332" t="str">
            <v>36901</v>
          </cell>
          <cell r="D332" t="str">
            <v>Innovation Charter</v>
          </cell>
        </row>
        <row r="333">
          <cell r="C333" t="str">
            <v>38901</v>
          </cell>
          <cell r="D333" t="str">
            <v>Pullman Com Monte Charter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4648-A702-48B6-B758-10DDEA9D1C41}">
  <sheetPr>
    <tabColor theme="9" tint="0.79998168889431442"/>
  </sheetPr>
  <dimension ref="B2:O176"/>
  <sheetViews>
    <sheetView tabSelected="1" zoomScale="98" zoomScaleNormal="98" workbookViewId="0">
      <selection activeCell="E2" sqref="E2:G2"/>
    </sheetView>
  </sheetViews>
  <sheetFormatPr defaultColWidth="8.85546875" defaultRowHeight="15" x14ac:dyDescent="0.25"/>
  <cols>
    <col min="1" max="1" width="5.5703125" customWidth="1"/>
    <col min="2" max="2" width="6.7109375" style="3" customWidth="1"/>
    <col min="3" max="3" width="59" bestFit="1" customWidth="1"/>
    <col min="4" max="4" width="6.140625" customWidth="1"/>
    <col min="5" max="5" width="24.28515625" style="1" customWidth="1"/>
    <col min="6" max="6" width="10.5703125" style="2" customWidth="1"/>
    <col min="7" max="7" width="12.7109375" style="1" customWidth="1"/>
    <col min="8" max="8" width="6.140625" customWidth="1"/>
    <col min="9" max="9" width="24.28515625" style="1" customWidth="1"/>
    <col min="10" max="10" width="10.5703125" style="2" customWidth="1"/>
    <col min="11" max="11" width="12.7109375" style="1" customWidth="1"/>
    <col min="12" max="12" width="6.140625" customWidth="1"/>
    <col min="13" max="13" width="24.28515625" style="1" customWidth="1"/>
    <col min="14" max="14" width="10.5703125" style="2" customWidth="1"/>
    <col min="15" max="15" width="12.7109375" style="1" customWidth="1"/>
  </cols>
  <sheetData>
    <row r="2" spans="2:15" s="43" customFormat="1" ht="21" x14ac:dyDescent="0.35">
      <c r="B2" s="45" t="s">
        <v>1215</v>
      </c>
      <c r="C2" s="44"/>
      <c r="E2" s="115" t="s">
        <v>776</v>
      </c>
      <c r="F2" s="116"/>
      <c r="G2" s="117"/>
      <c r="I2" s="118" t="s">
        <v>592</v>
      </c>
      <c r="J2" s="119"/>
      <c r="K2" s="120"/>
      <c r="M2" s="121" t="s">
        <v>309</v>
      </c>
      <c r="N2" s="122"/>
      <c r="O2" s="123"/>
    </row>
    <row r="3" spans="2:15" x14ac:dyDescent="0.25">
      <c r="B3" s="42"/>
      <c r="C3" s="79" t="s">
        <v>920</v>
      </c>
      <c r="E3" s="109" t="s">
        <v>139</v>
      </c>
      <c r="F3" s="76"/>
      <c r="G3" s="77"/>
      <c r="I3" s="109" t="s">
        <v>139</v>
      </c>
      <c r="J3" s="80"/>
      <c r="K3" s="81"/>
      <c r="M3" s="109" t="s">
        <v>139</v>
      </c>
      <c r="N3" s="96"/>
      <c r="O3" s="97"/>
    </row>
    <row r="4" spans="2:15" x14ac:dyDescent="0.25">
      <c r="F4" s="110" t="s">
        <v>919</v>
      </c>
      <c r="G4" s="111" t="str">
        <f>VLOOKUP(E2,Items!B4:C330,2,0)</f>
        <v>OSPI</v>
      </c>
      <c r="J4" s="110" t="s">
        <v>919</v>
      </c>
      <c r="K4" s="111" t="str">
        <f>VLOOKUP(I2,Items!$B$4:$C$330,2,0)</f>
        <v>17001</v>
      </c>
      <c r="N4" s="110" t="s">
        <v>919</v>
      </c>
      <c r="O4" s="111" t="str">
        <f>VLOOKUP(M2,Items!$B$4:$C$330,2,0)</f>
        <v>32081</v>
      </c>
    </row>
    <row r="5" spans="2:15" x14ac:dyDescent="0.25">
      <c r="B5" s="7"/>
      <c r="C5" s="7" t="s">
        <v>138</v>
      </c>
      <c r="E5" s="25">
        <f>VLOOKUP(G4,Enrollment!$B$8:$D$330,3,0)</f>
        <v>1085189.9599999993</v>
      </c>
      <c r="F5" s="26"/>
      <c r="G5" s="112"/>
      <c r="I5" s="25">
        <f>VLOOKUP(K4,Enrollment!$B$8:$D$330,3,0)</f>
        <v>50447.439999999995</v>
      </c>
      <c r="J5" s="26"/>
      <c r="K5" s="25"/>
      <c r="M5" s="25">
        <f>VLOOKUP(O4,Enrollment!$B$8:$D$330,3,0)</f>
        <v>29024.989999999998</v>
      </c>
      <c r="N5" s="26"/>
      <c r="O5" s="25"/>
    </row>
    <row r="6" spans="2:15" x14ac:dyDescent="0.25">
      <c r="B6" s="34"/>
      <c r="C6" s="34"/>
      <c r="E6" s="73"/>
      <c r="F6" s="74"/>
      <c r="G6" s="73"/>
      <c r="I6" s="73"/>
      <c r="J6" s="74"/>
      <c r="K6" s="73"/>
      <c r="M6" s="73"/>
      <c r="N6" s="74"/>
      <c r="O6" s="73"/>
    </row>
    <row r="7" spans="2:15" x14ac:dyDescent="0.25">
      <c r="B7" s="34"/>
      <c r="C7" s="19" t="s">
        <v>918</v>
      </c>
      <c r="E7" s="75">
        <f>IFERROR(VLOOKUP(G4,Items!$C$4:$E$330,2,0),0)</f>
        <v>7416153848.3100023</v>
      </c>
      <c r="F7" s="74"/>
      <c r="G7" s="75">
        <f>E7/E5</f>
        <v>6833.9683573095417</v>
      </c>
      <c r="I7" s="75">
        <f>IFERROR(VLOOKUP(K4,Items!$C$4:$E$330,2,0),0)</f>
        <v>450197016.93999994</v>
      </c>
      <c r="J7" s="74"/>
      <c r="K7" s="75">
        <f>I7/$I$5</f>
        <v>8924.0805269801604</v>
      </c>
      <c r="M7" s="75">
        <f>IFERROR(VLOOKUP(O4,Items!$C$4:$E$330,2,0),0)</f>
        <v>113227747.47999999</v>
      </c>
      <c r="N7" s="74"/>
      <c r="O7" s="75">
        <f>M7/$M$5</f>
        <v>3901.0434622027433</v>
      </c>
    </row>
    <row r="8" spans="2:15" x14ac:dyDescent="0.25">
      <c r="C8" s="19" t="s">
        <v>137</v>
      </c>
      <c r="E8" s="75">
        <f>IFERROR(VLOOKUP(G4,Items!$C$4:$E$330,3,0),0)</f>
        <v>7612174796.170002</v>
      </c>
      <c r="F8" s="30"/>
      <c r="G8" s="75">
        <f>E8/E5</f>
        <v>7014.6012004847589</v>
      </c>
      <c r="I8" s="75">
        <f>IFERROR(VLOOKUP(K4,Items!$C$4:$E$330,3,0),0)</f>
        <v>344148386.61000001</v>
      </c>
      <c r="J8" s="30"/>
      <c r="K8" s="75">
        <f>I8/$I$5</f>
        <v>6821.9197368587993</v>
      </c>
      <c r="M8" s="75">
        <f>IFERROR(VLOOKUP(O4,Items!$C$4:$E$330,3,0),0)</f>
        <v>156264162.63999999</v>
      </c>
      <c r="N8" s="30"/>
      <c r="O8" s="75">
        <f>M8/$M$5</f>
        <v>5383.7800681412809</v>
      </c>
    </row>
    <row r="9" spans="2:15" x14ac:dyDescent="0.25">
      <c r="B9" s="7"/>
      <c r="C9" s="7" t="s">
        <v>917</v>
      </c>
      <c r="E9" s="25">
        <f>E8-E7</f>
        <v>196020947.85999966</v>
      </c>
      <c r="F9" s="35">
        <f>E9/E8</f>
        <v>2.5750978282661856E-2</v>
      </c>
      <c r="G9" s="25">
        <f>G8-G7</f>
        <v>180.6328431752172</v>
      </c>
      <c r="I9" s="25">
        <f>I8-I7</f>
        <v>-106048630.32999992</v>
      </c>
      <c r="J9" s="35">
        <f>I9/I8</f>
        <v>-0.30814798051102776</v>
      </c>
      <c r="K9" s="25">
        <f>K8-K7</f>
        <v>-2102.1607901213611</v>
      </c>
      <c r="M9" s="25">
        <f>M8-M7</f>
        <v>43036415.159999996</v>
      </c>
      <c r="N9" s="35">
        <f>M9/M8</f>
        <v>0.27540809378761344</v>
      </c>
      <c r="O9" s="25">
        <f>O8-O7</f>
        <v>1482.7366059385377</v>
      </c>
    </row>
    <row r="10" spans="2:15" x14ac:dyDescent="0.25">
      <c r="F10" s="30"/>
      <c r="G10" s="8"/>
      <c r="J10" s="30"/>
      <c r="K10" s="8"/>
      <c r="N10" s="30"/>
      <c r="O10" s="8"/>
    </row>
    <row r="11" spans="2:15" s="13" customFormat="1" ht="18.75" x14ac:dyDescent="0.3">
      <c r="B11" s="18" t="s">
        <v>136</v>
      </c>
      <c r="C11" s="17"/>
      <c r="E11" s="16" t="str">
        <f>E2</f>
        <v>Statewide</v>
      </c>
      <c r="F11" s="15"/>
      <c r="G11" s="14"/>
      <c r="I11" s="82" t="str">
        <f>I2</f>
        <v>Seattle</v>
      </c>
      <c r="J11" s="83"/>
      <c r="K11" s="84"/>
      <c r="M11" s="89" t="str">
        <f>M2</f>
        <v>Spokane</v>
      </c>
      <c r="N11" s="90"/>
      <c r="O11" s="91"/>
    </row>
    <row r="12" spans="2:15" s="39" customFormat="1" ht="15.75" x14ac:dyDescent="0.25">
      <c r="B12" s="11"/>
      <c r="C12" s="11"/>
      <c r="E12" s="40" t="s">
        <v>135</v>
      </c>
      <c r="F12" s="41" t="s">
        <v>4</v>
      </c>
      <c r="G12" s="40" t="s">
        <v>3</v>
      </c>
      <c r="I12" s="87" t="s">
        <v>135</v>
      </c>
      <c r="J12" s="88" t="s">
        <v>4</v>
      </c>
      <c r="K12" s="87" t="s">
        <v>3</v>
      </c>
      <c r="M12" s="94" t="s">
        <v>135</v>
      </c>
      <c r="N12" s="95" t="s">
        <v>4</v>
      </c>
      <c r="O12" s="94" t="s">
        <v>3</v>
      </c>
    </row>
    <row r="13" spans="2:15" x14ac:dyDescent="0.25">
      <c r="B13"/>
      <c r="F13"/>
      <c r="G13"/>
      <c r="J13"/>
      <c r="K13"/>
      <c r="N13"/>
      <c r="O13"/>
    </row>
    <row r="14" spans="2:15" x14ac:dyDescent="0.25">
      <c r="B14" s="7"/>
      <c r="C14" s="7" t="s">
        <v>134</v>
      </c>
      <c r="E14" s="25">
        <f>SUM(E18+E22+E26+E31)</f>
        <v>20314049460.689999</v>
      </c>
      <c r="F14" s="35">
        <f>E14/E14</f>
        <v>1</v>
      </c>
      <c r="G14" s="25">
        <f>E14/E5</f>
        <v>18719.348878504195</v>
      </c>
      <c r="I14" s="25">
        <f>SUM(I18+I22+I26+I31)</f>
        <v>1125335672.03</v>
      </c>
      <c r="J14" s="35">
        <f>I14/I14</f>
        <v>1</v>
      </c>
      <c r="K14" s="25">
        <f>I14/I5</f>
        <v>22307.0917380545</v>
      </c>
      <c r="M14" s="25">
        <f>SUM(M18+M22+M26+M31)</f>
        <v>566541427.28999996</v>
      </c>
      <c r="N14" s="35">
        <f>M14/M14</f>
        <v>1</v>
      </c>
      <c r="O14" s="25">
        <f>M14/M5</f>
        <v>19519.091213812648</v>
      </c>
    </row>
    <row r="15" spans="2:15" x14ac:dyDescent="0.25">
      <c r="E15" s="29"/>
      <c r="F15" s="30"/>
      <c r="G15"/>
      <c r="I15" s="29"/>
      <c r="J15" s="30"/>
      <c r="K15"/>
      <c r="M15" s="29"/>
      <c r="N15" s="30"/>
      <c r="O15"/>
    </row>
    <row r="16" spans="2:15" x14ac:dyDescent="0.25">
      <c r="B16" s="3" t="s">
        <v>1</v>
      </c>
      <c r="C16" t="s">
        <v>133</v>
      </c>
      <c r="E16" s="23">
        <f>IFERROR(VLOOKUP(G$4,Revenue!$B$5:$FJ$361,4,0),0)</f>
        <v>2558943940.2800007</v>
      </c>
      <c r="F16" s="30"/>
      <c r="I16" s="23">
        <f>IFERROR(VLOOKUP(K$4,Revenue!$B$5:$FJ$361,4,0),0)</f>
        <v>189277083.72999999</v>
      </c>
      <c r="J16" s="30"/>
      <c r="M16" s="23">
        <f>IFERROR(VLOOKUP(O$4,Revenue!$B$5:$FJ$361,4,0),0)</f>
        <v>77375850.370000005</v>
      </c>
      <c r="N16" s="30"/>
    </row>
    <row r="17" spans="2:15" x14ac:dyDescent="0.25">
      <c r="B17" s="3" t="s">
        <v>132</v>
      </c>
      <c r="C17" t="s">
        <v>131</v>
      </c>
      <c r="E17" s="23">
        <f>IFERROR(VLOOKUP(G$4,Revenue!$B$5:$FJ$361,11,0),0)</f>
        <v>412108324.43000001</v>
      </c>
      <c r="F17" s="30"/>
      <c r="I17" s="23">
        <f>IFERROR(VLOOKUP(K$4,Revenue!$B$5:$FJ$361,11,0),0)</f>
        <v>25775009.98</v>
      </c>
      <c r="J17" s="30"/>
      <c r="M17" s="23">
        <f>IFERROR(VLOOKUP(O$4,Revenue!$B$5:$FJ$361,11,0),0)</f>
        <v>15059979.73</v>
      </c>
      <c r="N17" s="30"/>
    </row>
    <row r="18" spans="2:15" s="8" customFormat="1" x14ac:dyDescent="0.25">
      <c r="B18" s="38"/>
      <c r="C18" s="20" t="s">
        <v>130</v>
      </c>
      <c r="E18" s="37">
        <f>SUM(E16:E17)</f>
        <v>2971052264.7100005</v>
      </c>
      <c r="F18" s="31">
        <f>E18/E14</f>
        <v>0.14625603183940875</v>
      </c>
      <c r="G18" s="4">
        <f>E18/E5</f>
        <v>2737.8176855875099</v>
      </c>
      <c r="I18" s="37">
        <f>SUM(I16:I17)</f>
        <v>215052093.70999998</v>
      </c>
      <c r="J18" s="31">
        <f>I18/I14</f>
        <v>0.19110039702381973</v>
      </c>
      <c r="K18" s="4">
        <f>I18/I5</f>
        <v>4262.8940875889839</v>
      </c>
      <c r="M18" s="37">
        <f>SUM(M16:M17)</f>
        <v>92435830.100000009</v>
      </c>
      <c r="N18" s="31">
        <f>M18/M14</f>
        <v>0.1631581128006093</v>
      </c>
      <c r="O18" s="4">
        <f>M18/M5</f>
        <v>3184.6980860286262</v>
      </c>
    </row>
    <row r="19" spans="2:15" x14ac:dyDescent="0.25">
      <c r="E19" s="23"/>
      <c r="F19" s="30"/>
      <c r="I19" s="23"/>
      <c r="J19" s="30"/>
      <c r="M19" s="23"/>
      <c r="N19" s="30"/>
    </row>
    <row r="20" spans="2:15" x14ac:dyDescent="0.25">
      <c r="B20" s="3" t="s">
        <v>129</v>
      </c>
      <c r="C20" t="s">
        <v>128</v>
      </c>
      <c r="E20" s="23">
        <f>IFERROR(VLOOKUP(G$4,Revenue!$B$5:$FJ$361,35,0),0)</f>
        <v>11285163155.379999</v>
      </c>
      <c r="F20" s="30"/>
      <c r="I20" s="23">
        <f>IFERROR(VLOOKUP(K$4,Revenue!$B$5:$FJ$361,35,0),0)</f>
        <v>541643729.25</v>
      </c>
      <c r="J20" s="30"/>
      <c r="M20" s="23">
        <f>IFERROR(VLOOKUP(O$4,Revenue!$B$5:$FJ$361,35,0),0)</f>
        <v>281970839.94999999</v>
      </c>
      <c r="N20" s="30"/>
    </row>
    <row r="21" spans="2:15" x14ac:dyDescent="0.25">
      <c r="B21" s="3" t="s">
        <v>127</v>
      </c>
      <c r="C21" t="s">
        <v>126</v>
      </c>
      <c r="E21" s="23">
        <f>IFERROR(VLOOKUP(G$4,Revenue!$B$5:$FJ$361,41,0),0)</f>
        <v>3859544855.7399998</v>
      </c>
      <c r="F21" s="30"/>
      <c r="I21" s="23">
        <f>IFERROR(VLOOKUP(K$4,Revenue!$B$5:$FJ$361,41,0),0)</f>
        <v>207352189.13999999</v>
      </c>
      <c r="J21" s="30"/>
      <c r="M21" s="23">
        <f>IFERROR(VLOOKUP(O$4,Revenue!$B$5:$FJ$361,41,0),0)</f>
        <v>107306469.09999999</v>
      </c>
      <c r="N21" s="30"/>
    </row>
    <row r="22" spans="2:15" s="8" customFormat="1" x14ac:dyDescent="0.25">
      <c r="B22" s="38"/>
      <c r="C22" s="20" t="s">
        <v>125</v>
      </c>
      <c r="E22" s="37">
        <f>SUM(E20:E21)</f>
        <v>15144708011.119999</v>
      </c>
      <c r="F22" s="31">
        <f>E22/E14</f>
        <v>0.74552875537822905</v>
      </c>
      <c r="G22" s="4">
        <f>E22/E5</f>
        <v>13955.81287088208</v>
      </c>
      <c r="I22" s="37">
        <f>SUM(I20:I21)</f>
        <v>748995918.38999999</v>
      </c>
      <c r="J22" s="31">
        <f>I22/I14</f>
        <v>0.66557555848103667</v>
      </c>
      <c r="K22" s="4">
        <f>I22/I5</f>
        <v>14847.055041643343</v>
      </c>
      <c r="M22" s="37">
        <f>SUM(M20:M21)</f>
        <v>389277309.04999995</v>
      </c>
      <c r="N22" s="31">
        <f>M22/M14</f>
        <v>0.68711181618628137</v>
      </c>
      <c r="O22" s="4">
        <f>M22/M5</f>
        <v>13411.798214228496</v>
      </c>
    </row>
    <row r="23" spans="2:15" x14ac:dyDescent="0.25">
      <c r="E23" s="23"/>
      <c r="F23" s="30"/>
      <c r="I23" s="23"/>
      <c r="J23" s="30"/>
      <c r="M23" s="23"/>
      <c r="N23" s="30"/>
    </row>
    <row r="24" spans="2:15" x14ac:dyDescent="0.25">
      <c r="B24" s="3" t="s">
        <v>124</v>
      </c>
      <c r="C24" t="s">
        <v>123</v>
      </c>
      <c r="E24" s="23">
        <f>IFERROR(VLOOKUP(G$4,Revenue!$B$5:$FJ$361,62,0),0)</f>
        <v>96160821.870000005</v>
      </c>
      <c r="F24" s="30"/>
      <c r="I24" s="23">
        <f>IFERROR(VLOOKUP(K$4,Revenue!$B$5:$FJ$361,62,0),0)</f>
        <v>0</v>
      </c>
      <c r="J24" s="30"/>
      <c r="M24" s="23">
        <f>IFERROR(VLOOKUP(O$4,Revenue!$B$5:$FJ$361,62,0),0)</f>
        <v>0</v>
      </c>
      <c r="N24" s="30"/>
    </row>
    <row r="25" spans="2:15" x14ac:dyDescent="0.25">
      <c r="B25" s="3" t="s">
        <v>122</v>
      </c>
      <c r="C25" t="s">
        <v>121</v>
      </c>
      <c r="E25" s="23">
        <f>IFERROR(VLOOKUP(G$4,Revenue!$B$5:$FJ$361,69,0),0)</f>
        <v>1720839211.460001</v>
      </c>
      <c r="F25" s="30"/>
      <c r="I25" s="23">
        <f>IFERROR(VLOOKUP(K$4,Revenue!$B$5:$FJ$361,69,0),0)</f>
        <v>75933214.680000007</v>
      </c>
      <c r="J25" s="30"/>
      <c r="M25" s="23">
        <f>IFERROR(VLOOKUP(O$4,Revenue!$B$5:$FJ$361,69,0),0)</f>
        <v>78795171.719999999</v>
      </c>
      <c r="N25" s="30"/>
    </row>
    <row r="26" spans="2:15" s="8" customFormat="1" x14ac:dyDescent="0.25">
      <c r="B26" s="38"/>
      <c r="C26" s="20" t="s">
        <v>120</v>
      </c>
      <c r="E26" s="37">
        <f>SUM(E24:E25)</f>
        <v>1817000033.3300009</v>
      </c>
      <c r="F26" s="31">
        <f>E26/E14</f>
        <v>8.9445486329355603E-2</v>
      </c>
      <c r="G26" s="4">
        <f>E26/E5</f>
        <v>1674.3612642066851</v>
      </c>
      <c r="I26" s="37">
        <f>SUM(I24:I25)</f>
        <v>75933214.680000007</v>
      </c>
      <c r="J26" s="31">
        <f>I26/I14</f>
        <v>6.7476057648669055E-2</v>
      </c>
      <c r="K26" s="4">
        <f>I26/I5</f>
        <v>1505.1946080911146</v>
      </c>
      <c r="M26" s="37">
        <f>SUM(M24:M25)</f>
        <v>78795171.719999999</v>
      </c>
      <c r="N26" s="31">
        <f>M26/M14</f>
        <v>0.13908104142870828</v>
      </c>
      <c r="O26" s="4">
        <f>M26/M5</f>
        <v>2714.7355337590125</v>
      </c>
    </row>
    <row r="27" spans="2:15" x14ac:dyDescent="0.25">
      <c r="E27" s="23"/>
      <c r="F27" s="30"/>
      <c r="I27" s="23"/>
      <c r="J27" s="30"/>
      <c r="M27" s="23"/>
      <c r="N27" s="30"/>
    </row>
    <row r="28" spans="2:15" x14ac:dyDescent="0.25">
      <c r="B28" s="3" t="s">
        <v>119</v>
      </c>
      <c r="C28" t="s">
        <v>118</v>
      </c>
      <c r="E28" s="23">
        <f>IFERROR(VLOOKUP(G$4,Revenue!$B$5:$FJ$361,138,0),0)</f>
        <v>41553341.550000004</v>
      </c>
      <c r="F28" s="30"/>
      <c r="I28" s="23">
        <f>IFERROR(VLOOKUP(K$4,Revenue!$B$5:$FJ$361,138,0),0)</f>
        <v>720173.66</v>
      </c>
      <c r="J28" s="30"/>
      <c r="M28" s="23">
        <f>IFERROR(VLOOKUP(O$4,Revenue!$B$5:$FJ$361,138,0),0)</f>
        <v>1106608.3</v>
      </c>
      <c r="N28" s="30"/>
    </row>
    <row r="29" spans="2:15" x14ac:dyDescent="0.25">
      <c r="B29" s="3" t="s">
        <v>117</v>
      </c>
      <c r="C29" t="s">
        <v>116</v>
      </c>
      <c r="E29" s="23">
        <f>IFERROR(VLOOKUP(G$4,Revenue!$B$5:$FJ$361,149,0),0)</f>
        <v>104026955.16999994</v>
      </c>
      <c r="F29" s="30"/>
      <c r="I29" s="23">
        <f>IFERROR(VLOOKUP(K$4,Revenue!$B$5:$FJ$361,149,0),0)</f>
        <v>40249469.280000001</v>
      </c>
      <c r="J29" s="30"/>
      <c r="M29" s="23">
        <f>IFERROR(VLOOKUP(O$4,Revenue!$B$5:$FJ$361,149,0),0)</f>
        <v>489167.55</v>
      </c>
      <c r="N29" s="30"/>
    </row>
    <row r="30" spans="2:15" x14ac:dyDescent="0.25">
      <c r="B30" s="3" t="s">
        <v>115</v>
      </c>
      <c r="C30" t="s">
        <v>114</v>
      </c>
      <c r="E30" s="23">
        <f>IFERROR(VLOOKUP(G$4,Revenue!$B$5:$FJ$361,159,0),0)</f>
        <v>235708854.81</v>
      </c>
      <c r="F30" s="30"/>
      <c r="I30" s="23">
        <f>IFERROR(VLOOKUP(K$4,Revenue!$B$5:$FJ$361,159,0),0)</f>
        <v>44384802.310000002</v>
      </c>
      <c r="J30" s="30"/>
      <c r="M30" s="23">
        <f>IFERROR(VLOOKUP(O$4,Revenue!$B$5:$FJ$361,159,0),0)</f>
        <v>4437340.57</v>
      </c>
      <c r="N30" s="30"/>
    </row>
    <row r="31" spans="2:15" s="8" customFormat="1" x14ac:dyDescent="0.25">
      <c r="B31" s="38"/>
      <c r="C31" s="20" t="s">
        <v>113</v>
      </c>
      <c r="E31" s="37">
        <f>SUM(E28:E30)</f>
        <v>381289151.52999997</v>
      </c>
      <c r="F31" s="31">
        <f>E31/E14</f>
        <v>1.8769726453006719E-2</v>
      </c>
      <c r="G31" s="4">
        <f>E31/E5</f>
        <v>351.35705782792189</v>
      </c>
      <c r="I31" s="37">
        <f>SUM(I28:I30)</f>
        <v>85354445.25</v>
      </c>
      <c r="J31" s="31">
        <f>I31/I14</f>
        <v>7.5847986846474522E-2</v>
      </c>
      <c r="K31" s="4">
        <f>I31/I5</f>
        <v>1691.9480007310581</v>
      </c>
      <c r="M31" s="37">
        <f>SUM(M28:M30)</f>
        <v>6033116.4199999999</v>
      </c>
      <c r="N31" s="31">
        <f>M31/M14</f>
        <v>1.0649029584401039E-2</v>
      </c>
      <c r="O31" s="4">
        <f>M31/M5</f>
        <v>207.85937979651328</v>
      </c>
    </row>
    <row r="32" spans="2:15" x14ac:dyDescent="0.25">
      <c r="E32" s="36"/>
      <c r="F32" s="30"/>
      <c r="I32" s="36"/>
      <c r="J32" s="30"/>
      <c r="M32" s="36"/>
      <c r="N32" s="30"/>
    </row>
    <row r="33" spans="2:15" s="13" customFormat="1" ht="18.75" x14ac:dyDescent="0.3">
      <c r="B33" s="18" t="s">
        <v>924</v>
      </c>
      <c r="C33" s="17"/>
      <c r="E33" s="16" t="str">
        <f>E2</f>
        <v>Statewide</v>
      </c>
      <c r="F33" s="15"/>
      <c r="G33" s="14"/>
      <c r="I33" s="82" t="str">
        <f>I2</f>
        <v>Seattle</v>
      </c>
      <c r="J33" s="83"/>
      <c r="K33" s="84"/>
      <c r="M33" s="89" t="str">
        <f>M2</f>
        <v>Spokane</v>
      </c>
      <c r="N33" s="90"/>
      <c r="O33" s="91"/>
    </row>
    <row r="34" spans="2:15" x14ac:dyDescent="0.25">
      <c r="B34" s="12"/>
      <c r="C34" s="11"/>
      <c r="E34" s="9" t="s">
        <v>5</v>
      </c>
      <c r="F34" s="10" t="s">
        <v>4</v>
      </c>
      <c r="G34" s="9" t="s">
        <v>3</v>
      </c>
      <c r="I34" s="85" t="s">
        <v>5</v>
      </c>
      <c r="J34" s="86" t="s">
        <v>4</v>
      </c>
      <c r="K34" s="85" t="s">
        <v>3</v>
      </c>
      <c r="M34" s="92" t="s">
        <v>5</v>
      </c>
      <c r="N34" s="93" t="s">
        <v>4</v>
      </c>
      <c r="O34" s="92" t="s">
        <v>3</v>
      </c>
    </row>
    <row r="35" spans="2:15" x14ac:dyDescent="0.25">
      <c r="E35" s="23"/>
      <c r="F35" s="30"/>
      <c r="I35" s="23"/>
      <c r="J35" s="30"/>
      <c r="M35" s="23"/>
      <c r="N35" s="30"/>
    </row>
    <row r="36" spans="2:15" x14ac:dyDescent="0.25">
      <c r="B36" s="7"/>
      <c r="C36" s="7" t="s">
        <v>2</v>
      </c>
      <c r="E36" s="25">
        <f>E74+E45+E41+E56+E80+E67+E88+E98</f>
        <v>20272431869.02</v>
      </c>
      <c r="F36" s="35">
        <f>E36/E36</f>
        <v>1</v>
      </c>
      <c r="G36" s="25">
        <f>E36/E5</f>
        <v>18680.998365502768</v>
      </c>
      <c r="I36" s="25">
        <f>I74+I45+I41+I56+I80+I67+I88+I98</f>
        <v>1138288131.0700004</v>
      </c>
      <c r="J36" s="35">
        <f>I36/I36</f>
        <v>1</v>
      </c>
      <c r="K36" s="25">
        <f>I36/I5</f>
        <v>22563.843300472741</v>
      </c>
      <c r="M36" s="25">
        <f>M74+M45+M41+M56+M80+M67+M88+M98</f>
        <v>567456286.47000039</v>
      </c>
      <c r="N36" s="35">
        <f>M36/M36</f>
        <v>1</v>
      </c>
      <c r="O36" s="25">
        <f>M36/M5</f>
        <v>19550.610920796196</v>
      </c>
    </row>
    <row r="37" spans="2:15" x14ac:dyDescent="0.25">
      <c r="E37" s="23"/>
      <c r="F37" s="30"/>
      <c r="I37" s="23"/>
      <c r="J37" s="30"/>
      <c r="M37" s="23"/>
      <c r="N37" s="30"/>
    </row>
    <row r="38" spans="2:15" x14ac:dyDescent="0.25">
      <c r="B38" s="3">
        <v>27</v>
      </c>
      <c r="C38" t="s">
        <v>100</v>
      </c>
      <c r="E38" s="23">
        <f>IFERROR(VLOOKUP(G4,Activity!$B$5:$AY$325,15,0),0)</f>
        <v>11235703433.060001</v>
      </c>
      <c r="F38" s="30"/>
      <c r="I38" s="23">
        <f>IFERROR(VLOOKUP(K4,Activity!$B$5:$AY$325,15,0),0)</f>
        <v>650639791.58000028</v>
      </c>
      <c r="J38" s="30"/>
      <c r="M38" s="23">
        <f>IFERROR(VLOOKUP(O4,Activity!$B$5:$AY$325,15,0),0)</f>
        <v>308713206.94000036</v>
      </c>
      <c r="N38" s="30"/>
    </row>
    <row r="39" spans="2:15" x14ac:dyDescent="0.25">
      <c r="B39" s="3">
        <v>28</v>
      </c>
      <c r="C39" t="s">
        <v>99</v>
      </c>
      <c r="E39" s="23">
        <f>IFERROR(VLOOKUP(G4,Activity!$B$5:$AY$325,16,0),0)</f>
        <v>328480554.09000003</v>
      </c>
      <c r="F39" s="30"/>
      <c r="I39" s="23">
        <f>IFERROR(VLOOKUP(K4,Activity!$B$5:$AY$325,16,0),0)</f>
        <v>7493723.9599999972</v>
      </c>
      <c r="J39" s="30"/>
      <c r="M39" s="23">
        <f>IFERROR(VLOOKUP(O4,Activity!$B$5:$AY$325,16,0),0)</f>
        <v>9927756.7300000004</v>
      </c>
      <c r="N39" s="30"/>
    </row>
    <row r="40" spans="2:15" x14ac:dyDescent="0.25">
      <c r="B40" s="3">
        <v>29</v>
      </c>
      <c r="C40" t="s">
        <v>98</v>
      </c>
      <c r="E40" s="23">
        <f>IFERROR(VLOOKUP(G4,Activity!$B$5:$AY$325,17,0),0)</f>
        <v>46658681.520000003</v>
      </c>
      <c r="F40" s="30"/>
      <c r="I40" s="23">
        <f>IFERROR(VLOOKUP(K4,Activity!$B$5:$AY$325,17,0),0)</f>
        <v>0</v>
      </c>
      <c r="J40" s="30"/>
      <c r="M40" s="23">
        <f>IFERROR(VLOOKUP(O4,Activity!$B$5:$AY$325,17,0),0)</f>
        <v>0</v>
      </c>
      <c r="N40" s="30"/>
    </row>
    <row r="41" spans="2:15" x14ac:dyDescent="0.25">
      <c r="B41" s="32"/>
      <c r="C41" s="32" t="s">
        <v>97</v>
      </c>
      <c r="E41" s="4">
        <f>SUM(E38:E40)</f>
        <v>11610842668.670002</v>
      </c>
      <c r="F41" s="31">
        <f>E41/E36</f>
        <v>0.57274049525422266</v>
      </c>
      <c r="G41" s="4">
        <f>E41/E5</f>
        <v>10699.364255701379</v>
      </c>
      <c r="I41" s="4">
        <f>SUM(I38:I40)</f>
        <v>658133515.54000032</v>
      </c>
      <c r="J41" s="31">
        <f>I41/I36</f>
        <v>0.5781783166985579</v>
      </c>
      <c r="K41" s="4">
        <f>I41/I5</f>
        <v>13045.924937717362</v>
      </c>
      <c r="M41" s="4">
        <f>SUM(M38:M40)</f>
        <v>318640963.67000037</v>
      </c>
      <c r="N41" s="31">
        <f>M41/M36</f>
        <v>0.56152512760442541</v>
      </c>
      <c r="O41" s="4">
        <f>M41/M5</f>
        <v>10978.159292044558</v>
      </c>
    </row>
    <row r="42" spans="2:15" x14ac:dyDescent="0.25">
      <c r="E42" s="23"/>
      <c r="F42" s="30"/>
      <c r="I42" s="23"/>
      <c r="J42" s="30"/>
      <c r="M42" s="23"/>
      <c r="N42" s="30"/>
    </row>
    <row r="43" spans="2:15" x14ac:dyDescent="0.25">
      <c r="B43" s="3">
        <v>21</v>
      </c>
      <c r="C43" t="s">
        <v>107</v>
      </c>
      <c r="E43" s="23">
        <f>IFERROR(VLOOKUP(G4,Activity!$B$5:$AY$325,9,0),0)</f>
        <v>490211905.43000001</v>
      </c>
      <c r="F43" s="30"/>
      <c r="I43" s="23">
        <f>IFERROR(VLOOKUP(K4,Activity!$B$5:$AY$325,9,0),0)</f>
        <v>26567915.709999997</v>
      </c>
      <c r="J43" s="30"/>
      <c r="M43" s="23">
        <f>IFERROR(VLOOKUP(O4,Activity!$B$5:$AY$325,9,0),0)</f>
        <v>12193364.539999997</v>
      </c>
      <c r="N43" s="30"/>
    </row>
    <row r="44" spans="2:15" x14ac:dyDescent="0.25">
      <c r="B44" s="3">
        <v>23</v>
      </c>
      <c r="C44" t="s">
        <v>102</v>
      </c>
      <c r="E44" s="23">
        <f>IFERROR(VLOOKUP(G4,Activity!$B$5:$AY$325,11,0),0)</f>
        <v>1163143212.2099998</v>
      </c>
      <c r="F44" s="30"/>
      <c r="I44" s="23">
        <f>IFERROR(VLOOKUP(K4,Activity!$B$5:$AY$325,11,0),0)</f>
        <v>64050688.579999998</v>
      </c>
      <c r="J44" s="30"/>
      <c r="M44" s="23">
        <f>IFERROR(VLOOKUP(O4,Activity!$B$5:$AY$325,11,0),0)</f>
        <v>34753859.18</v>
      </c>
      <c r="N44" s="30"/>
    </row>
    <row r="45" spans="2:15" x14ac:dyDescent="0.25">
      <c r="B45" s="32"/>
      <c r="C45" s="32" t="s">
        <v>101</v>
      </c>
      <c r="E45" s="4">
        <f>SUM(E43:E44)</f>
        <v>1653355117.6399999</v>
      </c>
      <c r="F45" s="31">
        <f>E45/E36</f>
        <v>8.1556822009431942E-2</v>
      </c>
      <c r="G45" s="4">
        <f>E45/E5</f>
        <v>1523.5628586537982</v>
      </c>
      <c r="I45" s="4">
        <f>SUM(I43:I44)</f>
        <v>90618604.289999992</v>
      </c>
      <c r="J45" s="31">
        <f>I45/I36</f>
        <v>7.9609548598927882E-2</v>
      </c>
      <c r="K45" s="4">
        <f>I45/I5</f>
        <v>1796.297379807578</v>
      </c>
      <c r="M45" s="4">
        <f>SUM(M43:M44)</f>
        <v>46947223.719999999</v>
      </c>
      <c r="N45" s="31">
        <f>M45/M36</f>
        <v>8.2732758168997653E-2</v>
      </c>
      <c r="O45" s="4">
        <f>M45/M5</f>
        <v>1617.4759653663964</v>
      </c>
    </row>
    <row r="46" spans="2:15" x14ac:dyDescent="0.25">
      <c r="E46" s="23"/>
      <c r="F46" s="30"/>
      <c r="I46" s="23"/>
      <c r="J46" s="30"/>
      <c r="M46" s="23"/>
      <c r="N46" s="30"/>
    </row>
    <row r="47" spans="2:15" x14ac:dyDescent="0.25">
      <c r="B47" s="3">
        <v>22</v>
      </c>
      <c r="C47" t="s">
        <v>96</v>
      </c>
      <c r="E47" s="23">
        <f>IFERROR(VLOOKUP(G4,Activity!$B$5:$AY$325,10,0),0)</f>
        <v>182347136.41</v>
      </c>
      <c r="F47" s="30"/>
      <c r="I47" s="23">
        <f>IFERROR(VLOOKUP(K4,Activity!$B$5:$AY$325,10,0),0)</f>
        <v>12714604.09</v>
      </c>
      <c r="J47" s="30"/>
      <c r="M47" s="23">
        <f>IFERROR(VLOOKUP(O4,Activity!$B$5:$AY$325,10,0),0)</f>
        <v>1562634.84</v>
      </c>
      <c r="N47" s="30"/>
    </row>
    <row r="48" spans="2:15" x14ac:dyDescent="0.25">
      <c r="B48" s="3">
        <v>24</v>
      </c>
      <c r="C48" t="s">
        <v>95</v>
      </c>
      <c r="E48" s="23">
        <f>IFERROR(VLOOKUP(G4,Activity!$B$5:$AY$325,12,0),0)</f>
        <v>651807444.36999989</v>
      </c>
      <c r="F48" s="30"/>
      <c r="I48" s="23">
        <f>IFERROR(VLOOKUP(K4,Activity!$B$5:$AY$325,12,0),0)</f>
        <v>41564088.519999996</v>
      </c>
      <c r="J48" s="30"/>
      <c r="M48" s="23">
        <f>IFERROR(VLOOKUP(O4,Activity!$B$5:$AY$325,12,0),0)</f>
        <v>21540433.559999991</v>
      </c>
      <c r="N48" s="30"/>
    </row>
    <row r="49" spans="2:15" x14ac:dyDescent="0.25">
      <c r="B49" s="3">
        <v>25</v>
      </c>
      <c r="C49" t="s">
        <v>94</v>
      </c>
      <c r="E49" s="23">
        <f>IFERROR(VLOOKUP(G4,Activity!$B$5:$AY$325,13,0),0)</f>
        <v>195056698.25000003</v>
      </c>
      <c r="F49" s="30"/>
      <c r="I49" s="23">
        <f>IFERROR(VLOOKUP(K4,Activity!$B$5:$AY$325,13,0),0)</f>
        <v>4500321.7200000007</v>
      </c>
      <c r="J49" s="30"/>
      <c r="M49" s="23">
        <f>IFERROR(VLOOKUP(O4,Activity!$B$5:$AY$325,13,0),0)</f>
        <v>2356880.1500000004</v>
      </c>
      <c r="N49" s="30"/>
    </row>
    <row r="50" spans="2:15" x14ac:dyDescent="0.25">
      <c r="B50" s="3">
        <v>26</v>
      </c>
      <c r="C50" t="s">
        <v>93</v>
      </c>
      <c r="E50" s="23">
        <f>IFERROR(VLOOKUP(G4,Activity!$B$5:$AY$325,14,0),0)</f>
        <v>912704258.17000008</v>
      </c>
      <c r="F50" s="30"/>
      <c r="I50" s="23">
        <f>IFERROR(VLOOKUP(K4,Activity!$B$5:$AY$325,14,0),0)</f>
        <v>50374085.619999997</v>
      </c>
      <c r="J50" s="30"/>
      <c r="M50" s="23">
        <f>IFERROR(VLOOKUP(O4,Activity!$B$5:$AY$325,14,0),0)</f>
        <v>20742625.259999998</v>
      </c>
      <c r="N50" s="30"/>
    </row>
    <row r="51" spans="2:15" x14ac:dyDescent="0.25">
      <c r="B51" s="3">
        <v>31</v>
      </c>
      <c r="C51" t="s">
        <v>92</v>
      </c>
      <c r="E51" s="23">
        <f>IFERROR(VLOOKUP(G4,Activity!$B$5:$AY$325,18,0),0)</f>
        <v>421274033.70999974</v>
      </c>
      <c r="F51" s="30"/>
      <c r="I51" s="23">
        <f>IFERROR(VLOOKUP(K4,Activity!$B$5:$AY$325,18,0),0)</f>
        <v>32856535.139999986</v>
      </c>
      <c r="J51" s="30"/>
      <c r="M51" s="23">
        <f>IFERROR(VLOOKUP(O4,Activity!$B$5:$AY$325,18,0),0)</f>
        <v>18021494.620000008</v>
      </c>
      <c r="N51" s="30"/>
    </row>
    <row r="52" spans="2:15" x14ac:dyDescent="0.25">
      <c r="B52" s="3">
        <v>32</v>
      </c>
      <c r="C52" t="s">
        <v>91</v>
      </c>
      <c r="E52" s="23">
        <f>IFERROR(VLOOKUP(G4,Activity!$B$5:$AY$325,19,0),0)</f>
        <v>122041094.11</v>
      </c>
      <c r="F52" s="30"/>
      <c r="I52" s="23">
        <f>IFERROR(VLOOKUP(K4,Activity!$B$5:$AY$325,19,0),0)</f>
        <v>56355.11</v>
      </c>
      <c r="J52" s="30"/>
      <c r="M52" s="23">
        <f>IFERROR(VLOOKUP(O4,Activity!$B$5:$AY$325,19,0),0)</f>
        <v>11161831.229999999</v>
      </c>
      <c r="N52" s="30"/>
    </row>
    <row r="53" spans="2:15" x14ac:dyDescent="0.25">
      <c r="B53" s="3">
        <v>33</v>
      </c>
      <c r="C53" t="s">
        <v>90</v>
      </c>
      <c r="E53" s="23">
        <f>IFERROR(VLOOKUP(G4,Activity!$B$5:$AY$325,20,0),0)</f>
        <v>145524382.75999999</v>
      </c>
      <c r="F53" s="30"/>
      <c r="I53" s="23">
        <f>IFERROR(VLOOKUP(K4,Activity!$B$5:$AY$325,20,0),0)</f>
        <v>2632216.4499999993</v>
      </c>
      <c r="J53" s="30"/>
      <c r="M53" s="23">
        <f>IFERROR(VLOOKUP(O4,Activity!$B$5:$AY$325,20,0),0)</f>
        <v>8539970.3599999994</v>
      </c>
      <c r="N53" s="30"/>
    </row>
    <row r="54" spans="2:15" x14ac:dyDescent="0.25">
      <c r="B54" s="3">
        <v>34</v>
      </c>
      <c r="C54" t="s">
        <v>89</v>
      </c>
      <c r="E54" s="23">
        <f>IFERROR(VLOOKUP(G4,Activity!$B$5:$AY$325,21,0),0)</f>
        <v>124837981.25</v>
      </c>
      <c r="F54" s="30"/>
      <c r="I54" s="23">
        <f>IFERROR(VLOOKUP(K4,Activity!$B$5:$AY$325,21,0),0)</f>
        <v>6501022.2599999998</v>
      </c>
      <c r="J54" s="30"/>
      <c r="M54" s="23">
        <f>IFERROR(VLOOKUP(O4,Activity!$B$5:$AY$325,21,0),0)</f>
        <v>3448875.68</v>
      </c>
      <c r="N54" s="30"/>
    </row>
    <row r="55" spans="2:15" x14ac:dyDescent="0.25">
      <c r="B55" s="3" t="s">
        <v>1202</v>
      </c>
      <c r="C55" t="s">
        <v>1205</v>
      </c>
      <c r="E55" s="23">
        <f>IFERROR(VLOOKUP(G4,Activity!$B$5:$AY$325,22,0),0)</f>
        <v>40110139.439999998</v>
      </c>
      <c r="F55" s="30"/>
      <c r="I55" s="23">
        <f>IFERROR(VLOOKUP(K4,Activity!$B$5:$AY$325,22,0),0)</f>
        <v>3050308.77</v>
      </c>
      <c r="J55" s="30"/>
      <c r="M55" s="23">
        <f>IFERROR(VLOOKUP(O4,Activity!$B$5:$AY$325,22,0),0)</f>
        <v>1699226.73</v>
      </c>
      <c r="N55" s="30"/>
    </row>
    <row r="56" spans="2:15" x14ac:dyDescent="0.25">
      <c r="B56" s="32"/>
      <c r="C56" s="32" t="s">
        <v>922</v>
      </c>
      <c r="E56" s="4">
        <f>SUM(E47:E55)</f>
        <v>2795703168.4699998</v>
      </c>
      <c r="F56" s="31">
        <f>E56/E36</f>
        <v>0.13790665010162634</v>
      </c>
      <c r="G56" s="4">
        <f>E56/E5</f>
        <v>2576.2339051404433</v>
      </c>
      <c r="I56" s="4">
        <f>SUM(I47:I55)</f>
        <v>154249537.67999998</v>
      </c>
      <c r="J56" s="31">
        <f>I56/I36</f>
        <v>0.13551009930587971</v>
      </c>
      <c r="K56" s="4">
        <f>I56/I5</f>
        <v>3057.6286463693696</v>
      </c>
      <c r="M56" s="4">
        <f>SUM(M47:M55)</f>
        <v>89073972.430000007</v>
      </c>
      <c r="N56" s="31">
        <f>M56/M36</f>
        <v>0.15697063289950716</v>
      </c>
      <c r="O56" s="4">
        <f>M56/M5</f>
        <v>3068.8717698093956</v>
      </c>
    </row>
    <row r="57" spans="2:15" x14ac:dyDescent="0.25">
      <c r="E57" s="23"/>
      <c r="F57" s="30"/>
      <c r="I57" s="23"/>
      <c r="J57" s="30"/>
      <c r="M57" s="23"/>
      <c r="N57" s="30"/>
    </row>
    <row r="58" spans="2:15" x14ac:dyDescent="0.25">
      <c r="B58" s="3">
        <v>61</v>
      </c>
      <c r="C58" t="s">
        <v>104</v>
      </c>
      <c r="E58" s="23">
        <f>IFERROR(VLOOKUP(G4,Activity!$B$5:$AY$325,33,0),0)</f>
        <v>65983868.810000002</v>
      </c>
      <c r="F58" s="30"/>
      <c r="I58" s="23">
        <f>IFERROR(VLOOKUP(K4,Activity!$B$5:$AY$325,33,0),0)</f>
        <v>2788406.8</v>
      </c>
      <c r="J58" s="30"/>
      <c r="M58" s="23">
        <f>IFERROR(VLOOKUP(O4,Activity!$B$5:$AY$325,33,0),0)</f>
        <v>1863051.4100000001</v>
      </c>
      <c r="N58" s="30"/>
    </row>
    <row r="59" spans="2:15" x14ac:dyDescent="0.25">
      <c r="B59" s="3">
        <v>62</v>
      </c>
      <c r="C59" t="s">
        <v>85</v>
      </c>
      <c r="E59" s="23">
        <f>IFERROR(VLOOKUP(G4,Activity!$B$5:$AY$325,34,0),0)</f>
        <v>98977291.549999982</v>
      </c>
      <c r="F59" s="30"/>
      <c r="I59" s="23">
        <f>IFERROR(VLOOKUP(K4,Activity!$B$5:$AY$325,34,0),0)</f>
        <v>3075806.1399999997</v>
      </c>
      <c r="J59" s="30"/>
      <c r="M59" s="23">
        <f>IFERROR(VLOOKUP(O4,Activity!$B$5:$AY$325,34,0),0)</f>
        <v>1824971.2899999998</v>
      </c>
      <c r="N59" s="30"/>
    </row>
    <row r="60" spans="2:15" x14ac:dyDescent="0.25">
      <c r="B60" s="3">
        <v>63</v>
      </c>
      <c r="C60" t="s">
        <v>84</v>
      </c>
      <c r="E60" s="23">
        <f>IFERROR(VLOOKUP(G4,Activity!$B$5:$AY$325,35,0),0)</f>
        <v>592442122.07999992</v>
      </c>
      <c r="F60" s="30"/>
      <c r="I60" s="23">
        <f>IFERROR(VLOOKUP(K4,Activity!$B$5:$AY$325,35,0),0)</f>
        <v>33649916.820000008</v>
      </c>
      <c r="J60" s="30"/>
      <c r="M60" s="23">
        <f>IFERROR(VLOOKUP(O4,Activity!$B$5:$AY$325,35,0),0)</f>
        <v>17135523.97000001</v>
      </c>
      <c r="N60" s="30"/>
    </row>
    <row r="61" spans="2:15" x14ac:dyDescent="0.25">
      <c r="B61" s="3">
        <v>64</v>
      </c>
      <c r="C61" t="s">
        <v>83</v>
      </c>
      <c r="E61" s="23">
        <f>IFERROR(VLOOKUP(G4,Activity!$B$5:$AY$325,36,0),0)</f>
        <v>338298807.08000004</v>
      </c>
      <c r="F61" s="30"/>
      <c r="I61" s="23">
        <f>IFERROR(VLOOKUP(K4,Activity!$B$5:$AY$325,36,0),0)</f>
        <v>19528196.400000006</v>
      </c>
      <c r="J61" s="30"/>
      <c r="M61" s="23">
        <f>IFERROR(VLOOKUP(O4,Activity!$B$5:$AY$325,36,0),0)</f>
        <v>10758317.689999999</v>
      </c>
      <c r="N61" s="30"/>
    </row>
    <row r="62" spans="2:15" x14ac:dyDescent="0.25">
      <c r="B62" s="3">
        <v>65</v>
      </c>
      <c r="C62" t="s">
        <v>82</v>
      </c>
      <c r="E62" s="23">
        <f>IFERROR(VLOOKUP(G4,Activity!$B$5:$AY$325,37,0),0)</f>
        <v>339147442.11000001</v>
      </c>
      <c r="F62" s="30"/>
      <c r="I62" s="23">
        <f>IFERROR(VLOOKUP(K4,Activity!$B$5:$AY$325,37,0),0)</f>
        <v>18413466.370000001</v>
      </c>
      <c r="J62" s="30"/>
      <c r="M62" s="23">
        <f>IFERROR(VLOOKUP(O4,Activity!$B$5:$AY$325,37,0),0)</f>
        <v>8836513.2400000002</v>
      </c>
      <c r="N62" s="30"/>
    </row>
    <row r="63" spans="2:15" x14ac:dyDescent="0.25">
      <c r="B63" s="3" t="s">
        <v>1203</v>
      </c>
      <c r="C63" t="s">
        <v>1012</v>
      </c>
      <c r="E63" s="23">
        <f>IFERROR(VLOOKUP(G4,Activity!$B$5:$AY$325,38,0),0)</f>
        <v>6902663.1299999999</v>
      </c>
      <c r="F63" s="30"/>
      <c r="I63" s="23">
        <f>IFERROR(VLOOKUP(K4,Activity!$B$5:$AY$325,38,0),0)</f>
        <v>0</v>
      </c>
      <c r="J63" s="30"/>
      <c r="M63" s="23">
        <f>IFERROR(VLOOKUP(O4,Activity!$B$5:$AY$325,38,0),0)</f>
        <v>85199.2</v>
      </c>
      <c r="N63" s="30"/>
    </row>
    <row r="64" spans="2:15" x14ac:dyDescent="0.25">
      <c r="B64" s="3">
        <v>67</v>
      </c>
      <c r="C64" t="s">
        <v>81</v>
      </c>
      <c r="E64" s="23">
        <f>IFERROR(VLOOKUP(G4,Activity!$B$5:$AY$325,39,0),0)</f>
        <v>33036905.110000003</v>
      </c>
      <c r="F64" s="30"/>
      <c r="I64" s="23">
        <f>IFERROR(VLOOKUP(K4,Activity!$B$5:$AY$325,39,0),0)</f>
        <v>2394207.31</v>
      </c>
      <c r="J64" s="30"/>
      <c r="M64" s="23">
        <f>IFERROR(VLOOKUP(O4,Activity!$B$5:$AY$325,39,0),0)</f>
        <v>1108122.08</v>
      </c>
      <c r="N64" s="30"/>
    </row>
    <row r="65" spans="2:15" x14ac:dyDescent="0.25">
      <c r="B65" s="3">
        <v>68</v>
      </c>
      <c r="C65" t="s">
        <v>74</v>
      </c>
      <c r="E65" s="23">
        <f>IFERROR(VLOOKUP(G4,Activity!$B$5:$AY$325,40,0),0)</f>
        <v>219874096.71000001</v>
      </c>
      <c r="F65" s="30"/>
      <c r="I65" s="23">
        <f>IFERROR(VLOOKUP(K4,Activity!$B$5:$AY$325,40,0),0)</f>
        <v>7496747</v>
      </c>
      <c r="J65" s="30"/>
      <c r="M65" s="23">
        <f>IFERROR(VLOOKUP(O4,Activity!$B$5:$AY$325,40,0),0)</f>
        <v>2847505.68</v>
      </c>
      <c r="N65" s="30"/>
    </row>
    <row r="66" spans="2:15" x14ac:dyDescent="0.25">
      <c r="B66" s="3" t="s">
        <v>794</v>
      </c>
      <c r="C66" t="s">
        <v>1208</v>
      </c>
      <c r="E66" s="23">
        <f>IFERROR(VLOOKUP(G4,Activity!$B$5:$AY$325,41,0),0)</f>
        <v>4055.06</v>
      </c>
      <c r="F66" s="30"/>
      <c r="I66" s="23">
        <f>IFERROR(VLOOKUP(K4,Activity!$B$5:$AY$325,41,0),0)</f>
        <v>0</v>
      </c>
      <c r="J66" s="30"/>
      <c r="M66" s="23">
        <f>IFERROR(VLOOKUP(O4,Activity!$B$5:$AY$325,41,0),0)</f>
        <v>0</v>
      </c>
      <c r="N66" s="30"/>
    </row>
    <row r="67" spans="2:15" x14ac:dyDescent="0.25">
      <c r="B67" s="32"/>
      <c r="C67" s="32" t="s">
        <v>923</v>
      </c>
      <c r="E67" s="4">
        <f>SUM(E58:E66)</f>
        <v>1694667251.6400001</v>
      </c>
      <c r="F67" s="31">
        <f>E67/$E$36</f>
        <v>8.359466997295785E-2</v>
      </c>
      <c r="G67" s="4">
        <f>E67/$E$5</f>
        <v>1561.6318931295691</v>
      </c>
      <c r="I67" s="4">
        <f>SUM(I58:I66)</f>
        <v>87346746.840000018</v>
      </c>
      <c r="J67" s="31">
        <f>I67/I36</f>
        <v>7.6735181941933572E-2</v>
      </c>
      <c r="K67" s="4">
        <f>I67/I5</f>
        <v>1731.4406209710548</v>
      </c>
      <c r="M67" s="4">
        <f>SUM(M58:M66)</f>
        <v>44459204.56000001</v>
      </c>
      <c r="N67" s="31">
        <f>M67/M36</f>
        <v>7.8348245706412536E-2</v>
      </c>
      <c r="O67" s="4">
        <f>M67/M5</f>
        <v>1531.7560681330128</v>
      </c>
    </row>
    <row r="68" spans="2:15" x14ac:dyDescent="0.25">
      <c r="E68" s="23"/>
      <c r="F68" s="30"/>
      <c r="I68" s="23"/>
      <c r="J68" s="30"/>
      <c r="M68" s="23"/>
      <c r="N68" s="30"/>
    </row>
    <row r="69" spans="2:15" x14ac:dyDescent="0.25">
      <c r="B69" s="3">
        <v>11</v>
      </c>
      <c r="C69" t="s">
        <v>112</v>
      </c>
      <c r="E69" s="23">
        <f>IFERROR(VLOOKUP(G4,Activity!$B$5:$AY$325,4,0),0)</f>
        <v>66725419.789999999</v>
      </c>
      <c r="F69" s="30"/>
      <c r="I69" s="23">
        <f>IFERROR(VLOOKUP(K4,Activity!$B$5:$AY$325,4,0),0)</f>
        <v>7175897.6399999997</v>
      </c>
      <c r="J69" s="30"/>
      <c r="M69" s="23">
        <f>IFERROR(VLOOKUP(O4,Activity!$B$5:$AY$325,4,0),0)</f>
        <v>1202905.6299999999</v>
      </c>
      <c r="N69" s="30"/>
    </row>
    <row r="70" spans="2:15" x14ac:dyDescent="0.25">
      <c r="B70" s="3">
        <v>12</v>
      </c>
      <c r="C70" t="s">
        <v>111</v>
      </c>
      <c r="E70" s="23">
        <f>IFERROR(VLOOKUP(G4,Activity!$B$5:$AY$325,5,0),0)</f>
        <v>131613218.00000003</v>
      </c>
      <c r="F70" s="30"/>
      <c r="I70" s="23">
        <f>IFERROR(VLOOKUP(K4,Activity!$B$5:$AY$325,5,0),0)</f>
        <v>4446947.9099999992</v>
      </c>
      <c r="J70" s="30"/>
      <c r="M70" s="23">
        <f>IFERROR(VLOOKUP(O4,Activity!$B$5:$AY$325,5,0),0)</f>
        <v>555820.08000000007</v>
      </c>
      <c r="N70" s="30"/>
    </row>
    <row r="71" spans="2:15" x14ac:dyDescent="0.25">
      <c r="B71" s="3">
        <v>13</v>
      </c>
      <c r="C71" t="s">
        <v>110</v>
      </c>
      <c r="E71" s="23">
        <f>IFERROR(VLOOKUP(G4,Activity!$B$5:$AY$325,6,0),0)</f>
        <v>235030380.85999995</v>
      </c>
      <c r="F71" s="30"/>
      <c r="I71" s="23">
        <f>IFERROR(VLOOKUP(K4,Activity!$B$5:$AY$325,6,0),0)</f>
        <v>7423242.9400000004</v>
      </c>
      <c r="J71" s="30"/>
      <c r="M71" s="23">
        <f>IFERROR(VLOOKUP(O4,Activity!$B$5:$AY$325,6,0),0)</f>
        <v>3549180.1199999996</v>
      </c>
      <c r="N71" s="30"/>
    </row>
    <row r="72" spans="2:15" x14ac:dyDescent="0.25">
      <c r="B72" s="3">
        <v>14</v>
      </c>
      <c r="C72" t="s">
        <v>109</v>
      </c>
      <c r="E72" s="23">
        <f>IFERROR(VLOOKUP(G4,Activity!$B$5:$AY$325,7,0),0)</f>
        <v>161844197.86000004</v>
      </c>
      <c r="F72" s="30"/>
      <c r="I72" s="23">
        <f>IFERROR(VLOOKUP(K4,Activity!$B$5:$AY$325,7,0),0)</f>
        <v>12820282.860000001</v>
      </c>
      <c r="J72" s="30"/>
      <c r="M72" s="23">
        <f>IFERROR(VLOOKUP(O4,Activity!$B$5:$AY$325,7,0),0)</f>
        <v>4382449.71</v>
      </c>
      <c r="N72" s="30"/>
    </row>
    <row r="73" spans="2:15" x14ac:dyDescent="0.25">
      <c r="B73" s="3">
        <v>15</v>
      </c>
      <c r="C73" t="s">
        <v>108</v>
      </c>
      <c r="E73" s="23">
        <f>IFERROR(VLOOKUP(G4,Activity!$B$5:$AY$325,8,0),0)</f>
        <v>45352313.509999998</v>
      </c>
      <c r="F73" s="30"/>
      <c r="I73" s="23">
        <f>IFERROR(VLOOKUP(K4,Activity!$B$5:$AY$325,8,0),0)</f>
        <v>1557545.83</v>
      </c>
      <c r="J73" s="30"/>
      <c r="M73" s="23">
        <f>IFERROR(VLOOKUP(O4,Activity!$B$5:$AY$325,8,0),0)</f>
        <v>1311735.74</v>
      </c>
      <c r="N73" s="30"/>
    </row>
    <row r="74" spans="2:15" x14ac:dyDescent="0.25">
      <c r="B74" s="32"/>
      <c r="C74" s="32" t="s">
        <v>103</v>
      </c>
      <c r="E74" s="4">
        <f>SUM(E69:E73)</f>
        <v>640565530.01999998</v>
      </c>
      <c r="F74" s="31">
        <f>E74/$E$36</f>
        <v>3.1597863253835956E-2</v>
      </c>
      <c r="G74" s="4">
        <f>E74/$E$5</f>
        <v>590.27963179828942</v>
      </c>
      <c r="I74" s="4">
        <f>SUM(I69:I73)</f>
        <v>33423917.18</v>
      </c>
      <c r="J74" s="31">
        <f>I74/I36</f>
        <v>2.9363318713146236E-2</v>
      </c>
      <c r="K74" s="4">
        <f>I74/I5</f>
        <v>662.54932222527054</v>
      </c>
      <c r="M74" s="4">
        <f>SUM(M69:M73)</f>
        <v>11002091.279999999</v>
      </c>
      <c r="N74" s="31">
        <f>M74/M36</f>
        <v>1.9388438444203657E-2</v>
      </c>
      <c r="O74" s="4">
        <f>M74/M5</f>
        <v>379.05581638443289</v>
      </c>
    </row>
    <row r="75" spans="2:15" x14ac:dyDescent="0.25">
      <c r="E75" s="23"/>
      <c r="F75" s="30"/>
      <c r="I75" s="23"/>
      <c r="J75" s="30"/>
      <c r="M75" s="23"/>
      <c r="N75" s="30"/>
    </row>
    <row r="76" spans="2:15" x14ac:dyDescent="0.25">
      <c r="B76" s="3">
        <v>41</v>
      </c>
      <c r="C76" t="s">
        <v>106</v>
      </c>
      <c r="E76" s="23">
        <f>IFERROR(VLOOKUP(G4,Activity!$B$5:$AY$325,23,0),0)</f>
        <v>49824669.579999991</v>
      </c>
      <c r="F76" s="30"/>
      <c r="I76" s="23">
        <f>IFERROR(VLOOKUP(K4,Activity!$B$5:$AY$325,23,0),0)</f>
        <v>1222554.74</v>
      </c>
      <c r="J76" s="30"/>
      <c r="M76" s="23">
        <f>IFERROR(VLOOKUP(O4,Activity!$B$5:$AY$325,23,0),0)</f>
        <v>1133486.3999999997</v>
      </c>
      <c r="N76" s="30"/>
    </row>
    <row r="77" spans="2:15" x14ac:dyDescent="0.25">
      <c r="B77" s="3">
        <v>42</v>
      </c>
      <c r="C77" t="s">
        <v>0</v>
      </c>
      <c r="E77" s="23">
        <f>IFERROR(VLOOKUP(G4,Activity!$B$5:$AY$325,24,0),0)</f>
        <v>232369303.25</v>
      </c>
      <c r="F77" s="30"/>
      <c r="I77" s="23">
        <f>IFERROR(VLOOKUP(K4,Activity!$B$5:$AY$325,24,0),0)</f>
        <v>7999469.3899999997</v>
      </c>
      <c r="J77" s="30"/>
      <c r="M77" s="23">
        <f>IFERROR(VLOOKUP(O4,Activity!$B$5:$AY$325,24,0),0)</f>
        <v>9666199.4000000004</v>
      </c>
      <c r="N77" s="30"/>
    </row>
    <row r="78" spans="2:15" x14ac:dyDescent="0.25">
      <c r="B78" s="3">
        <v>44</v>
      </c>
      <c r="C78" t="s">
        <v>88</v>
      </c>
      <c r="E78" s="23">
        <f>IFERROR(VLOOKUP(G4,Activity!$B$5:$AY$325,25,0),0)</f>
        <v>333616781.67999995</v>
      </c>
      <c r="F78" s="30"/>
      <c r="I78" s="23">
        <f>IFERROR(VLOOKUP(K4,Activity!$B$5:$AY$325,25,0),0)</f>
        <v>11273825.279999997</v>
      </c>
      <c r="J78" s="30"/>
      <c r="M78" s="23">
        <f>IFERROR(VLOOKUP(O4,Activity!$B$5:$AY$325,25,0),0)</f>
        <v>9986236.0099999998</v>
      </c>
      <c r="N78" s="30"/>
    </row>
    <row r="79" spans="2:15" x14ac:dyDescent="0.25">
      <c r="B79" s="3">
        <v>49</v>
      </c>
      <c r="C79" t="s">
        <v>87</v>
      </c>
      <c r="E79" s="23">
        <f>IFERROR(VLOOKUP(G4,Activity!$B$5:$AY$325,26,0),0)</f>
        <v>-3873052.15</v>
      </c>
      <c r="F79" s="30"/>
      <c r="I79" s="23">
        <f>IFERROR(VLOOKUP(K4,Activity!$B$5:$AY$325,26,0),0)</f>
        <v>-654986.47</v>
      </c>
      <c r="J79" s="30"/>
      <c r="M79" s="23">
        <f>IFERROR(VLOOKUP(O4,Activity!$B$5:$AY$325,26,0),0)</f>
        <v>-188645.22</v>
      </c>
      <c r="N79" s="30"/>
    </row>
    <row r="80" spans="2:15" x14ac:dyDescent="0.25">
      <c r="B80" s="32"/>
      <c r="C80" s="32" t="s">
        <v>86</v>
      </c>
      <c r="E80" s="4">
        <f>SUM(E76:E79)</f>
        <v>611937702.36000001</v>
      </c>
      <c r="F80" s="31">
        <f>E80/$E$36</f>
        <v>3.0185707679952954E-2</v>
      </c>
      <c r="G80" s="4">
        <f>E80/$E$5</f>
        <v>563.89915583074549</v>
      </c>
      <c r="I80" s="4">
        <f>SUM(I76:I79)</f>
        <v>19840862.939999998</v>
      </c>
      <c r="J80" s="31">
        <f>I80/I36</f>
        <v>1.7430439972478163E-2</v>
      </c>
      <c r="K80" s="4">
        <f>I80/I5</f>
        <v>393.29771619729365</v>
      </c>
      <c r="M80" s="4">
        <f>SUM(M76:M79)</f>
        <v>20597276.590000004</v>
      </c>
      <c r="N80" s="31">
        <f>M80/M36</f>
        <v>3.6297556448145751E-2</v>
      </c>
      <c r="O80" s="4">
        <f>M80/M5</f>
        <v>709.63940349333473</v>
      </c>
    </row>
    <row r="81" spans="2:15" x14ac:dyDescent="0.25">
      <c r="B81" s="34"/>
      <c r="C81" s="34"/>
      <c r="E81" s="24"/>
      <c r="F81" s="33"/>
      <c r="G81" s="24"/>
      <c r="I81" s="24"/>
      <c r="J81" s="33"/>
      <c r="K81" s="24"/>
      <c r="M81" s="24"/>
      <c r="N81" s="33"/>
      <c r="O81" s="24"/>
    </row>
    <row r="82" spans="2:15" x14ac:dyDescent="0.25">
      <c r="B82" s="3">
        <v>51</v>
      </c>
      <c r="C82" t="s">
        <v>105</v>
      </c>
      <c r="E82" s="23">
        <f>IFERROR(VLOOKUP(G4,Activity!$B$5:$AY$325,27,0),0)</f>
        <v>85531804.999999985</v>
      </c>
      <c r="F82" s="30"/>
      <c r="G82" s="24"/>
      <c r="I82" s="23">
        <f>IFERROR(VLOOKUP(K4,Activity!$B$5:$AY$325,27,0),0)</f>
        <v>1741212.21</v>
      </c>
      <c r="J82" s="30"/>
      <c r="K82" s="24"/>
      <c r="M82" s="23">
        <f>IFERROR(VLOOKUP(O4,Activity!$B$5:$AY$325,27,0),0)</f>
        <v>553494.40000000014</v>
      </c>
      <c r="N82" s="30"/>
      <c r="O82" s="24"/>
    </row>
    <row r="83" spans="2:15" x14ac:dyDescent="0.25">
      <c r="B83" s="3">
        <v>52</v>
      </c>
      <c r="C83" t="s">
        <v>80</v>
      </c>
      <c r="E83" s="23">
        <f>IFERROR(VLOOKUP(G4,Activity!$B$5:$AY$325,28,0),0)</f>
        <v>649171979.83999991</v>
      </c>
      <c r="F83" s="30"/>
      <c r="I83" s="23">
        <f>IFERROR(VLOOKUP(K4,Activity!$B$5:$AY$325,28,0),0)</f>
        <v>58558156.210000001</v>
      </c>
      <c r="J83" s="30"/>
      <c r="M83" s="23">
        <f>IFERROR(VLOOKUP(O4,Activity!$B$5:$AY$325,28,0),0)</f>
        <v>16100726.67</v>
      </c>
      <c r="N83" s="30"/>
    </row>
    <row r="84" spans="2:15" x14ac:dyDescent="0.25">
      <c r="B84" s="3">
        <v>53</v>
      </c>
      <c r="C84" t="s">
        <v>79</v>
      </c>
      <c r="E84" s="23">
        <f>IFERROR(VLOOKUP(G4,Activity!$B$5:$AY$325,29,0),0)</f>
        <v>88599914.540000007</v>
      </c>
      <c r="F84" s="30"/>
      <c r="I84" s="23">
        <f>IFERROR(VLOOKUP(K4,Activity!$B$5:$AY$325,29,0),0)</f>
        <v>0</v>
      </c>
      <c r="J84" s="30"/>
      <c r="M84" s="23">
        <f>IFERROR(VLOOKUP(O4,Activity!$B$5:$AY$325,29,0),0)</f>
        <v>0</v>
      </c>
      <c r="N84" s="30"/>
    </row>
    <row r="85" spans="2:15" x14ac:dyDescent="0.25">
      <c r="B85" s="3">
        <v>56</v>
      </c>
      <c r="C85" t="s">
        <v>78</v>
      </c>
      <c r="E85" s="23">
        <f>IFERROR(VLOOKUP(G4,Activity!$B$5:$AY$325,30,0),0)</f>
        <v>18616973.460000001</v>
      </c>
      <c r="F85" s="30"/>
      <c r="I85" s="23">
        <f>IFERROR(VLOOKUP(K4,Activity!$B$5:$AY$325,30,0),0)</f>
        <v>0</v>
      </c>
      <c r="J85" s="30"/>
      <c r="M85" s="23">
        <f>IFERROR(VLOOKUP(O4,Activity!$B$5:$AY$325,30,0),0)</f>
        <v>0</v>
      </c>
      <c r="N85" s="30"/>
    </row>
    <row r="86" spans="2:15" x14ac:dyDescent="0.25">
      <c r="B86" s="3" t="s">
        <v>77</v>
      </c>
      <c r="C86" t="s">
        <v>925</v>
      </c>
      <c r="E86" s="23">
        <f>IFERROR(VLOOKUP(G4,Activity!$B$5:$AY$325,31,0),0)</f>
        <v>20788.61</v>
      </c>
      <c r="F86" s="30"/>
      <c r="I86" s="23">
        <f>IFERROR(VLOOKUP(K4,Activity!$B$5:$AY$325,31,0),0)</f>
        <v>0</v>
      </c>
      <c r="J86" s="30"/>
      <c r="M86" s="23">
        <f>IFERROR(VLOOKUP(O4,Activity!$B$5:$AY$325,31,0),0)</f>
        <v>0</v>
      </c>
      <c r="N86" s="30"/>
    </row>
    <row r="87" spans="2:15" x14ac:dyDescent="0.25">
      <c r="B87" s="3">
        <v>59</v>
      </c>
      <c r="C87" t="s">
        <v>76</v>
      </c>
      <c r="E87" s="23">
        <f>IFERROR(VLOOKUP(G4,Activity!$B$5:$AY$325,32,0),0)</f>
        <v>-50929150.309999995</v>
      </c>
      <c r="F87" s="30"/>
      <c r="I87" s="23">
        <f>IFERROR(VLOOKUP(K4,Activity!$B$5:$AY$325,32,0),0)</f>
        <v>-290836.65000000002</v>
      </c>
      <c r="J87" s="30"/>
      <c r="M87" s="23">
        <f>IFERROR(VLOOKUP(O4,Activity!$B$5:$AY$325,32,0),0)</f>
        <v>0</v>
      </c>
      <c r="N87" s="30"/>
    </row>
    <row r="88" spans="2:15" x14ac:dyDescent="0.25">
      <c r="B88" s="32"/>
      <c r="C88" s="32" t="s">
        <v>75</v>
      </c>
      <c r="E88" s="4">
        <f>SUM(E82:E87)</f>
        <v>791012311.13999999</v>
      </c>
      <c r="F88" s="31">
        <f>E88/$E$36</f>
        <v>3.9019113062050151E-2</v>
      </c>
      <c r="G88" s="4">
        <f>E88/$E$5</f>
        <v>728.91598733552655</v>
      </c>
      <c r="I88" s="4">
        <f>SUM(I82:I87)</f>
        <v>60008531.770000003</v>
      </c>
      <c r="J88" s="31">
        <f>I88/I36</f>
        <v>5.2718226723133345E-2</v>
      </c>
      <c r="K88" s="4">
        <f>I88/I5</f>
        <v>1189.5258068595751</v>
      </c>
      <c r="M88" s="4">
        <f>SUM(M82:M87)</f>
        <v>16654221.07</v>
      </c>
      <c r="N88" s="31">
        <f>M88/M36</f>
        <v>2.9348905752021228E-2</v>
      </c>
      <c r="O88" s="4">
        <f>M88/M5</f>
        <v>573.78903730888453</v>
      </c>
    </row>
    <row r="89" spans="2:15" x14ac:dyDescent="0.25">
      <c r="E89" s="23"/>
      <c r="F89" s="30"/>
      <c r="I89" s="23"/>
      <c r="J89" s="30"/>
      <c r="M89" s="23"/>
      <c r="N89" s="30"/>
    </row>
    <row r="90" spans="2:15" x14ac:dyDescent="0.25">
      <c r="B90" s="3">
        <v>72</v>
      </c>
      <c r="C90" t="s">
        <v>73</v>
      </c>
      <c r="E90" s="23">
        <f>IFERROR(VLOOKUP(G4,Activity!$B$5:$AY$325,42,0),0)</f>
        <v>321552263.82000005</v>
      </c>
      <c r="F90" s="30"/>
      <c r="I90" s="23">
        <f>IFERROR(VLOOKUP(K4,Activity!$B$5:$AY$325,42,0),0)</f>
        <v>22533406.739999998</v>
      </c>
      <c r="J90" s="30"/>
      <c r="M90" s="23">
        <f>IFERROR(VLOOKUP(O4,Activity!$B$5:$AY$325,42,0),0)</f>
        <v>5634083.0499999989</v>
      </c>
      <c r="N90" s="30"/>
    </row>
    <row r="91" spans="2:15" x14ac:dyDescent="0.25">
      <c r="B91" s="3">
        <v>73</v>
      </c>
      <c r="C91" t="s">
        <v>72</v>
      </c>
      <c r="E91" s="23">
        <f>IFERROR(VLOOKUP(G4,Activity!$B$5:$AY$325,43,0),0)</f>
        <v>14244654.209999999</v>
      </c>
      <c r="F91" s="30"/>
      <c r="I91" s="23">
        <f>IFERROR(VLOOKUP(K4,Activity!$B$5:$AY$325,43,0),0)</f>
        <v>5696917.4800000004</v>
      </c>
      <c r="J91" s="30"/>
      <c r="M91" s="23">
        <f>IFERROR(VLOOKUP(O4,Activity!$B$5:$AY$325,43,0),0)</f>
        <v>362326.95000000007</v>
      </c>
      <c r="N91" s="30"/>
    </row>
    <row r="92" spans="2:15" x14ac:dyDescent="0.25">
      <c r="B92" s="3">
        <v>74</v>
      </c>
      <c r="C92" t="s">
        <v>71</v>
      </c>
      <c r="E92" s="23">
        <f>IFERROR(VLOOKUP(G4,Activity!$B$5:$AY$325,44,0),0)</f>
        <v>22321041.240000002</v>
      </c>
      <c r="F92" s="30"/>
      <c r="I92" s="23">
        <f>IFERROR(VLOOKUP(K4,Activity!$B$5:$AY$325,44,0),0)</f>
        <v>2034020.66</v>
      </c>
      <c r="J92" s="30"/>
      <c r="M92" s="23">
        <f>IFERROR(VLOOKUP(O4,Activity!$B$5:$AY$325,44,0),0)</f>
        <v>872781.83</v>
      </c>
      <c r="N92" s="30"/>
    </row>
    <row r="93" spans="2:15" x14ac:dyDescent="0.25">
      <c r="B93" s="3">
        <v>75</v>
      </c>
      <c r="C93" t="s">
        <v>70</v>
      </c>
      <c r="E93" s="23">
        <f>IFERROR(VLOOKUP(G4,Activity!$B$5:$AY$325,45,0),0)</f>
        <v>14871769.090000004</v>
      </c>
      <c r="F93" s="30"/>
      <c r="I93" s="23">
        <f>IFERROR(VLOOKUP(K4,Activity!$B$5:$AY$325,45,0),0)</f>
        <v>862794.2300000001</v>
      </c>
      <c r="J93" s="30"/>
      <c r="M93" s="23">
        <f>IFERROR(VLOOKUP(O4,Activity!$B$5:$AY$325,45,0),0)</f>
        <v>-2.9103830456733704E-11</v>
      </c>
      <c r="N93" s="30"/>
    </row>
    <row r="94" spans="2:15" x14ac:dyDescent="0.25">
      <c r="B94" s="3">
        <v>83</v>
      </c>
      <c r="C94" t="s">
        <v>69</v>
      </c>
      <c r="E94" s="23">
        <f>IFERROR(VLOOKUP(G4,Activity!$B$5:$AY$325,46,0),0)</f>
        <v>7666049.1299999999</v>
      </c>
      <c r="F94" s="30"/>
      <c r="I94" s="23">
        <f>IFERROR(VLOOKUP(K4,Activity!$B$5:$AY$325,46,0),0)</f>
        <v>63481.05</v>
      </c>
      <c r="J94" s="30"/>
      <c r="M94" s="23">
        <f>IFERROR(VLOOKUP(O4,Activity!$B$5:$AY$325,46,0),0)</f>
        <v>593238.71</v>
      </c>
      <c r="N94" s="30"/>
    </row>
    <row r="95" spans="2:15" x14ac:dyDescent="0.25">
      <c r="B95" s="3">
        <v>84</v>
      </c>
      <c r="C95" t="s">
        <v>68</v>
      </c>
      <c r="E95" s="23">
        <f>IFERROR(VLOOKUP(G4,Activity!$B$5:$AY$325,47,0),0)</f>
        <v>35563298.950000003</v>
      </c>
      <c r="F95" s="30"/>
      <c r="I95" s="23">
        <f>IFERROR(VLOOKUP(K4,Activity!$B$5:$AY$325,47,0),0)</f>
        <v>3152855.89</v>
      </c>
      <c r="J95" s="30"/>
      <c r="M95" s="23">
        <f>IFERROR(VLOOKUP(O4,Activity!$B$5:$AY$325,47,0),0)</f>
        <v>6802493.3899999997</v>
      </c>
      <c r="N95" s="30"/>
    </row>
    <row r="96" spans="2:15" x14ac:dyDescent="0.25">
      <c r="B96" s="3">
        <v>85</v>
      </c>
      <c r="C96" t="s">
        <v>67</v>
      </c>
      <c r="E96" s="23">
        <f>IFERROR(VLOOKUP(G4,Activity!$B$5:$AY$325,48,0),0)</f>
        <v>7473846.3099999996</v>
      </c>
      <c r="F96" s="30"/>
      <c r="I96" s="23">
        <f>IFERROR(VLOOKUP(K4,Activity!$B$5:$AY$325,48,0),0)</f>
        <v>0</v>
      </c>
      <c r="J96" s="30"/>
      <c r="M96" s="23">
        <f>IFERROR(VLOOKUP(O4,Activity!$B$5:$AY$325,48,0),0)</f>
        <v>-2798455.4400000004</v>
      </c>
      <c r="N96" s="30"/>
    </row>
    <row r="97" spans="2:15" x14ac:dyDescent="0.25">
      <c r="B97" s="3">
        <v>91</v>
      </c>
      <c r="C97" t="s">
        <v>66</v>
      </c>
      <c r="E97" s="23">
        <f>IFERROR(VLOOKUP(G4,Activity!$B$5:$AY$325,49,0),0)</f>
        <v>50655196.330000006</v>
      </c>
      <c r="F97" s="30"/>
      <c r="I97" s="23">
        <f>IFERROR(VLOOKUP(K4,Activity!$B$5:$AY$325,49,0),0)</f>
        <v>322938.77999999997</v>
      </c>
      <c r="J97" s="30"/>
      <c r="M97" s="23">
        <f>IFERROR(VLOOKUP(O4,Activity!$B$5:$AY$325,49,0),0)</f>
        <v>8614864.6600000001</v>
      </c>
      <c r="N97" s="30"/>
    </row>
    <row r="98" spans="2:15" x14ac:dyDescent="0.25">
      <c r="B98" s="32"/>
      <c r="C98" s="32" t="s">
        <v>65</v>
      </c>
      <c r="E98" s="4">
        <f>SUM(E90:E97)</f>
        <v>474348119.07999998</v>
      </c>
      <c r="F98" s="31">
        <f>E98/$E$36</f>
        <v>2.3398678665922219E-2</v>
      </c>
      <c r="G98" s="4">
        <f>E98/$E$5</f>
        <v>437.11067791301747</v>
      </c>
      <c r="I98" s="4">
        <f>SUM(I90:I97)</f>
        <v>34666414.829999998</v>
      </c>
      <c r="J98" s="31">
        <f>I98/I36</f>
        <v>3.0454868045943058E-2</v>
      </c>
      <c r="K98" s="4">
        <f>I98/I5</f>
        <v>687.17887032523356</v>
      </c>
      <c r="M98" s="4">
        <f>SUM(M90:M97)</f>
        <v>20081333.149999999</v>
      </c>
      <c r="N98" s="31">
        <f>M98/M36</f>
        <v>3.5388334976286559E-2</v>
      </c>
      <c r="O98" s="4">
        <f>M98/M5</f>
        <v>691.86356825618202</v>
      </c>
    </row>
    <row r="99" spans="2:15" x14ac:dyDescent="0.25">
      <c r="E99" s="23"/>
      <c r="F99" s="30"/>
      <c r="I99" s="23"/>
      <c r="J99" s="30"/>
      <c r="M99" s="23"/>
      <c r="N99" s="30"/>
    </row>
    <row r="100" spans="2:15" s="13" customFormat="1" ht="18.75" x14ac:dyDescent="0.3">
      <c r="B100" s="18" t="s">
        <v>64</v>
      </c>
      <c r="C100" s="17"/>
      <c r="E100" s="16" t="str">
        <f>E2</f>
        <v>Statewide</v>
      </c>
      <c r="F100" s="15"/>
      <c r="G100" s="14"/>
      <c r="I100" s="82" t="str">
        <f>I2</f>
        <v>Seattle</v>
      </c>
      <c r="J100" s="83"/>
      <c r="K100" s="84"/>
      <c r="M100" s="89" t="str">
        <f>M2</f>
        <v>Spokane</v>
      </c>
      <c r="N100" s="90"/>
      <c r="O100" s="91"/>
    </row>
    <row r="101" spans="2:15" x14ac:dyDescent="0.25">
      <c r="B101" s="12"/>
      <c r="C101" s="11"/>
      <c r="E101" s="9" t="s">
        <v>5</v>
      </c>
      <c r="F101" s="10" t="s">
        <v>4</v>
      </c>
      <c r="G101" s="9" t="s">
        <v>3</v>
      </c>
      <c r="I101" s="85" t="s">
        <v>5</v>
      </c>
      <c r="J101" s="86" t="s">
        <v>4</v>
      </c>
      <c r="K101" s="85" t="s">
        <v>3</v>
      </c>
      <c r="M101" s="92" t="s">
        <v>5</v>
      </c>
      <c r="N101" s="93" t="s">
        <v>4</v>
      </c>
      <c r="O101" s="92" t="s">
        <v>3</v>
      </c>
    </row>
    <row r="102" spans="2:15" x14ac:dyDescent="0.25">
      <c r="B102" s="8"/>
      <c r="E102" s="29"/>
      <c r="F102" s="28"/>
      <c r="G102" s="27"/>
      <c r="I102" s="29"/>
      <c r="J102" s="28"/>
      <c r="K102" s="27"/>
      <c r="M102" s="29"/>
      <c r="N102" s="28"/>
      <c r="O102" s="27"/>
    </row>
    <row r="103" spans="2:15" x14ac:dyDescent="0.25">
      <c r="B103" s="7"/>
      <c r="C103" s="7" t="s">
        <v>2</v>
      </c>
      <c r="E103" s="25">
        <f>E109+E117+E126+E132+E137+E155+E163+E169+E171+E173+E175</f>
        <v>20272431869.020004</v>
      </c>
      <c r="F103" s="26">
        <v>1</v>
      </c>
      <c r="G103" s="25">
        <f>E103/E5</f>
        <v>18680.998365502772</v>
      </c>
      <c r="I103" s="25">
        <f>I109+I117+I126+I132+I137+I155+I163+I169+I171+I173+I175</f>
        <v>1138288131.0700004</v>
      </c>
      <c r="J103" s="26">
        <v>1</v>
      </c>
      <c r="K103" s="25">
        <f>I103/I5</f>
        <v>22563.843300472741</v>
      </c>
      <c r="M103" s="25">
        <f>M109+M117+M126+M132+M137+M155+M163+M169+M171+M173+M175</f>
        <v>567456286.47000003</v>
      </c>
      <c r="N103" s="26">
        <v>1</v>
      </c>
      <c r="O103" s="25">
        <f>M103/M5</f>
        <v>19550.610920796185</v>
      </c>
    </row>
    <row r="104" spans="2:15" x14ac:dyDescent="0.25">
      <c r="B104" s="6"/>
      <c r="E104" s="23"/>
      <c r="F104" s="22"/>
      <c r="G104" s="23"/>
      <c r="I104" s="23"/>
      <c r="J104" s="22"/>
      <c r="K104" s="23"/>
      <c r="M104" s="23"/>
      <c r="N104" s="22"/>
      <c r="O104" s="23"/>
    </row>
    <row r="105" spans="2:15" x14ac:dyDescent="0.25">
      <c r="B105" s="19" t="s">
        <v>63</v>
      </c>
      <c r="C105" t="s">
        <v>62</v>
      </c>
      <c r="E105" s="23">
        <f>IFERROR(VLOOKUP(G4,Program!$B$5:$BC$330,4,0),0)</f>
        <v>9688374753.6399994</v>
      </c>
      <c r="F105" s="22"/>
      <c r="G105" s="23"/>
      <c r="I105" s="23">
        <f>IFERROR(VLOOKUP(K4,Program!$B$5:$BC$330,4,0),0)</f>
        <v>465024680.11000013</v>
      </c>
      <c r="J105" s="22"/>
      <c r="K105" s="23"/>
      <c r="M105" s="23">
        <f>IFERROR(VLOOKUP(O4,Program!$B$5:$BC$330,4,0),0)</f>
        <v>261915158.59</v>
      </c>
      <c r="N105" s="22"/>
      <c r="O105" s="23"/>
    </row>
    <row r="106" spans="2:15" x14ac:dyDescent="0.25">
      <c r="B106" s="19" t="s">
        <v>61</v>
      </c>
      <c r="C106" t="s">
        <v>60</v>
      </c>
      <c r="E106" s="23">
        <f>IFERROR(VLOOKUP(G4,Program!$B$5:$BC$330,5,0),0)</f>
        <v>334133704.53999996</v>
      </c>
      <c r="F106" s="22"/>
      <c r="G106" s="23"/>
      <c r="I106" s="23">
        <f>IFERROR(VLOOKUP(K4,Program!$B$5:$BC$330,5,0),0)</f>
        <v>10003478.159999998</v>
      </c>
      <c r="J106" s="22"/>
      <c r="K106" s="23"/>
      <c r="M106" s="23">
        <f>IFERROR(VLOOKUP(O4,Program!$B$5:$BC$330,5,0),0)</f>
        <v>12244857.15</v>
      </c>
      <c r="N106" s="22"/>
      <c r="O106" s="23"/>
    </row>
    <row r="107" spans="2:15" x14ac:dyDescent="0.25">
      <c r="B107" s="19" t="s">
        <v>59</v>
      </c>
      <c r="C107" t="s">
        <v>58</v>
      </c>
      <c r="E107" s="23">
        <f>IFERROR(VLOOKUP(G4,Program!$B$5:$BC$330,6,0),0)</f>
        <v>48229650.600000001</v>
      </c>
      <c r="F107" s="22"/>
      <c r="G107" s="23"/>
      <c r="I107" s="23">
        <f>IFERROR(VLOOKUP(K4,Program!$B$5:$BC$330,6,0),0)</f>
        <v>626273.01</v>
      </c>
      <c r="J107" s="22"/>
      <c r="K107" s="23"/>
      <c r="M107" s="23">
        <f>IFERROR(VLOOKUP(O4,Program!$B$5:$BC$330,6,0),0)</f>
        <v>1491639.93</v>
      </c>
      <c r="N107" s="22"/>
      <c r="O107" s="23"/>
    </row>
    <row r="108" spans="2:15" x14ac:dyDescent="0.25">
      <c r="B108" s="54" t="s">
        <v>1211</v>
      </c>
      <c r="C108" t="s">
        <v>1212</v>
      </c>
      <c r="E108" s="23">
        <f>IFERROR(VLOOKUP(G4,Program!$B$5:$BC$330,7,0),0)</f>
        <v>57235659.640000001</v>
      </c>
      <c r="F108" s="22"/>
      <c r="G108" s="23"/>
      <c r="I108" s="23">
        <f>IFERROR(VLOOKUP(K4,Program!$B$5:$BC$330,7,0),0)</f>
        <v>0</v>
      </c>
      <c r="J108" s="22"/>
      <c r="K108" s="23"/>
      <c r="M108" s="23">
        <f>IFERROR(VLOOKUP(O4,Program!$B$5:$BC$330,7,0),0)</f>
        <v>247161.62</v>
      </c>
      <c r="N108" s="22"/>
      <c r="O108" s="23"/>
    </row>
    <row r="109" spans="2:15" x14ac:dyDescent="0.25">
      <c r="B109" s="21"/>
      <c r="C109" s="20" t="s">
        <v>1213</v>
      </c>
      <c r="E109" s="4">
        <f>SUM(E105:E108)</f>
        <v>10127973768.42</v>
      </c>
      <c r="F109" s="5">
        <f>E109/$E$103</f>
        <v>0.49959342982907751</v>
      </c>
      <c r="G109" s="4">
        <f>E109/$E$5</f>
        <v>9332.9040460529213</v>
      </c>
      <c r="I109" s="4">
        <f>SUM(I105:I108)</f>
        <v>475654431.28000015</v>
      </c>
      <c r="J109" s="5">
        <f>I109/I103</f>
        <v>0.4178682165761326</v>
      </c>
      <c r="K109" s="4">
        <f>I109/I5</f>
        <v>9428.7129590718614</v>
      </c>
      <c r="M109" s="4">
        <f>SUM(M105:M108)</f>
        <v>275898817.29000002</v>
      </c>
      <c r="N109" s="5">
        <f>M109/M103</f>
        <v>0.48620276815734265</v>
      </c>
      <c r="O109" s="4">
        <f>M109/M5</f>
        <v>9505.5611488582781</v>
      </c>
    </row>
    <row r="110" spans="2:15" x14ac:dyDescent="0.25">
      <c r="B110" s="19"/>
      <c r="G110" s="24"/>
      <c r="K110" s="24"/>
      <c r="O110" s="24"/>
    </row>
    <row r="111" spans="2:15" x14ac:dyDescent="0.25">
      <c r="B111" s="19">
        <v>11</v>
      </c>
      <c r="C111" t="s">
        <v>1214</v>
      </c>
      <c r="E111" s="23">
        <f>IFERROR(VLOOKUP(G4,Program!$B$5:$BC$330,8,0),0)</f>
        <v>10467433.539999997</v>
      </c>
      <c r="F111" s="22"/>
      <c r="G111" s="24"/>
      <c r="I111" s="23">
        <f>IFERROR(VLOOKUP(K4,Program!$B$5:$BC$330,8,0),0)</f>
        <v>0</v>
      </c>
      <c r="J111" s="22"/>
      <c r="K111" s="24"/>
      <c r="M111" s="23">
        <f>IFERROR(VLOOKUP(O4,Program!$B$5:$BC$330,8,0),0)</f>
        <v>0</v>
      </c>
      <c r="N111" s="22"/>
      <c r="O111" s="24"/>
    </row>
    <row r="112" spans="2:15" x14ac:dyDescent="0.25">
      <c r="B112" s="19">
        <v>12</v>
      </c>
      <c r="C112" t="s">
        <v>57</v>
      </c>
      <c r="E112" s="23">
        <f>IFERROR(VLOOKUP(G4,Program!$B$5:$BC$330,9,0),0)</f>
        <v>981886.40999999992</v>
      </c>
      <c r="F112" s="22"/>
      <c r="G112" s="24"/>
      <c r="I112" s="23">
        <f>IFERROR(VLOOKUP(K4,Program!$B$5:$BC$330,9,0),0)</f>
        <v>0</v>
      </c>
      <c r="J112" s="22"/>
      <c r="K112" s="24"/>
      <c r="M112" s="23">
        <f>IFERROR(VLOOKUP(O4,Program!$B$5:$BC$330,9,0),0)</f>
        <v>0</v>
      </c>
      <c r="N112" s="22"/>
      <c r="O112" s="24"/>
    </row>
    <row r="113" spans="2:15" x14ac:dyDescent="0.25">
      <c r="B113" s="19">
        <v>13</v>
      </c>
      <c r="C113" t="s">
        <v>56</v>
      </c>
      <c r="E113" s="23">
        <f>IFERROR(VLOOKUP(G4,Program!$B$5:$BC$330,10,0),0)</f>
        <v>307379607.98999989</v>
      </c>
      <c r="F113" s="22"/>
      <c r="G113" s="24"/>
      <c r="I113" s="23">
        <f>IFERROR(VLOOKUP(K4,Program!$B$5:$BC$330,10,0),0)</f>
        <v>14602799.35</v>
      </c>
      <c r="J113" s="22"/>
      <c r="K113" s="24"/>
      <c r="M113" s="23">
        <f>IFERROR(VLOOKUP(O4,Program!$B$5:$BC$330,10,0),0)</f>
        <v>28955189.099999987</v>
      </c>
      <c r="N113" s="22"/>
      <c r="O113" s="24"/>
    </row>
    <row r="114" spans="2:15" x14ac:dyDescent="0.25">
      <c r="B114" s="19">
        <v>14</v>
      </c>
      <c r="C114" t="s">
        <v>55</v>
      </c>
      <c r="E114" s="23">
        <f>IFERROR(VLOOKUP(G4,Program!$B$5:$BC$330,11,0),0)</f>
        <v>50559750.399999999</v>
      </c>
      <c r="F114" s="22"/>
      <c r="G114" s="24"/>
      <c r="I114" s="23">
        <f>IFERROR(VLOOKUP(K4,Program!$B$5:$BC$330,11,0),0)</f>
        <v>817161.78</v>
      </c>
      <c r="J114" s="22"/>
      <c r="K114" s="24"/>
      <c r="M114" s="23">
        <f>IFERROR(VLOOKUP(O4,Program!$B$5:$BC$330,11,0),0)</f>
        <v>0</v>
      </c>
      <c r="N114" s="22"/>
      <c r="O114" s="24"/>
    </row>
    <row r="115" spans="2:15" x14ac:dyDescent="0.25">
      <c r="B115" s="19">
        <v>18</v>
      </c>
      <c r="C115" t="s">
        <v>54</v>
      </c>
      <c r="E115" s="23">
        <v>0</v>
      </c>
      <c r="F115" s="22"/>
      <c r="G115" s="24"/>
      <c r="I115" s="23">
        <v>0</v>
      </c>
      <c r="J115" s="22"/>
      <c r="K115" s="24"/>
      <c r="M115" s="23">
        <v>0</v>
      </c>
      <c r="N115" s="22"/>
      <c r="O115" s="24"/>
    </row>
    <row r="116" spans="2:15" x14ac:dyDescent="0.25">
      <c r="B116" s="19">
        <v>19</v>
      </c>
      <c r="C116" t="s">
        <v>928</v>
      </c>
      <c r="E116" s="23">
        <f>IFERROR(VLOOKUP(G4,Program!$B$5:$BC$330,12,0),0)</f>
        <v>4419300.3499999996</v>
      </c>
      <c r="F116" s="22"/>
      <c r="G116" s="24"/>
      <c r="I116" s="23">
        <f>IFERROR(VLOOKUP(K4,Program!$B$5:$BC$330,12,0),0)</f>
        <v>0</v>
      </c>
      <c r="J116" s="22"/>
      <c r="K116" s="24"/>
      <c r="M116" s="23">
        <f>IFERROR(VLOOKUP(O4,Program!$B$5:$BC$330,12,0),0)</f>
        <v>0</v>
      </c>
      <c r="N116" s="22"/>
      <c r="O116" s="24"/>
    </row>
    <row r="117" spans="2:15" x14ac:dyDescent="0.25">
      <c r="B117" s="21"/>
      <c r="C117" s="20" t="s">
        <v>53</v>
      </c>
      <c r="E117" s="4">
        <f>SUM(E111:E116)</f>
        <v>373807978.68999988</v>
      </c>
      <c r="F117" s="5">
        <f>E117/$E$103</f>
        <v>1.8439227276982346E-2</v>
      </c>
      <c r="G117" s="4">
        <f>E117/$E$5</f>
        <v>344.46317462244133</v>
      </c>
      <c r="I117" s="4">
        <f>SUM(I111:I116)</f>
        <v>15419961.129999999</v>
      </c>
      <c r="J117" s="5">
        <f>I117/I103</f>
        <v>1.354662383723979E-2</v>
      </c>
      <c r="K117" s="4">
        <f>I117/I5</f>
        <v>305.6638975139274</v>
      </c>
      <c r="M117" s="4">
        <f>SUM(M111:M116)</f>
        <v>28955189.099999987</v>
      </c>
      <c r="N117" s="5">
        <f>M117/M103</f>
        <v>5.1026290113239892E-2</v>
      </c>
      <c r="O117" s="4">
        <f>M117/M5</f>
        <v>997.59514473562228</v>
      </c>
    </row>
    <row r="118" spans="2:15" x14ac:dyDescent="0.25">
      <c r="B118" s="19"/>
    </row>
    <row r="119" spans="2:15" x14ac:dyDescent="0.25">
      <c r="B119" s="19">
        <v>21</v>
      </c>
      <c r="C119" t="s">
        <v>52</v>
      </c>
      <c r="E119" s="23">
        <f>IFERROR(VLOOKUP(G4,Program!$B$5:$BC$330,13,0),0)</f>
        <v>2810570699.1800003</v>
      </c>
      <c r="F119" s="22"/>
      <c r="G119" s="23"/>
      <c r="I119" s="23">
        <f>IFERROR(VLOOKUP(K4,Program!$B$5:$BC$330,13,0),0)</f>
        <v>229343993.41000003</v>
      </c>
      <c r="J119" s="22"/>
      <c r="K119" s="23"/>
      <c r="M119" s="23">
        <f>IFERROR(VLOOKUP(O4,Program!$B$5:$BC$330,13,0),0)</f>
        <v>66784701.219999991</v>
      </c>
      <c r="N119" s="22"/>
      <c r="O119" s="23"/>
    </row>
    <row r="120" spans="2:15" x14ac:dyDescent="0.25">
      <c r="B120" s="19">
        <v>22</v>
      </c>
      <c r="C120" t="s">
        <v>51</v>
      </c>
      <c r="E120" s="23">
        <f>IFERROR(VLOOKUP(G4,Program!$B$5:$BC$330,14,0),0)</f>
        <v>1546932.25</v>
      </c>
      <c r="F120" s="22"/>
      <c r="G120" s="23"/>
      <c r="I120" s="23">
        <f>IFERROR(VLOOKUP(K4,Program!$B$5:$BC$330,14,0),0)</f>
        <v>0</v>
      </c>
      <c r="J120" s="22"/>
      <c r="K120" s="23"/>
      <c r="M120" s="23">
        <f>IFERROR(VLOOKUP(O4,Program!$B$5:$BC$330,14,0),0)</f>
        <v>0</v>
      </c>
      <c r="N120" s="22"/>
      <c r="O120" s="23"/>
    </row>
    <row r="121" spans="2:15" x14ac:dyDescent="0.25">
      <c r="B121" s="19">
        <v>23</v>
      </c>
      <c r="C121" t="s">
        <v>921</v>
      </c>
      <c r="E121" s="23">
        <f>IFERROR(VLOOKUP(G4,Program!$B$5:$BC$330,15,0),0)</f>
        <v>111667.95000000001</v>
      </c>
      <c r="F121" s="22"/>
      <c r="G121" s="23"/>
      <c r="I121" s="23">
        <f>IFERROR(VLOOKUP(K4,Program!$B$5:$BC$330,15,0),0)</f>
        <v>0</v>
      </c>
      <c r="J121" s="22"/>
      <c r="K121" s="23"/>
      <c r="M121" s="23">
        <f>IFERROR(VLOOKUP(O4,Program!$B$5:$BC$330,15,0),0)</f>
        <v>0</v>
      </c>
      <c r="N121" s="22"/>
      <c r="O121" s="23"/>
    </row>
    <row r="122" spans="2:15" x14ac:dyDescent="0.25">
      <c r="B122" s="19">
        <v>24</v>
      </c>
      <c r="C122" t="s">
        <v>50</v>
      </c>
      <c r="E122" s="23">
        <f>IFERROR(VLOOKUP(G4,Program!$B$5:$BC$330,16,0),0)</f>
        <v>256924518.06</v>
      </c>
      <c r="F122" s="22"/>
      <c r="G122" s="23"/>
      <c r="I122" s="23">
        <f>IFERROR(VLOOKUP(K4,Program!$B$5:$BC$330,16,0),0)</f>
        <v>14146169.699999999</v>
      </c>
      <c r="J122" s="22"/>
      <c r="K122" s="23"/>
      <c r="M122" s="23">
        <f>IFERROR(VLOOKUP(O4,Program!$B$5:$BC$330,16,0),0)</f>
        <v>7144234.6399999997</v>
      </c>
      <c r="N122" s="22"/>
      <c r="O122" s="23"/>
    </row>
    <row r="123" spans="2:15" x14ac:dyDescent="0.25">
      <c r="B123" s="19">
        <v>25</v>
      </c>
      <c r="C123" t="s">
        <v>49</v>
      </c>
      <c r="E123" s="23">
        <f>IFERROR(VLOOKUP(G4,Program!$B$5:$BC$330,17,0),0)</f>
        <v>30920.489999999998</v>
      </c>
      <c r="F123" s="22"/>
      <c r="G123" s="23"/>
      <c r="I123" s="23">
        <f>IFERROR(VLOOKUP(K4,Program!$B$5:$BC$330,17,0),0)</f>
        <v>0</v>
      </c>
      <c r="J123" s="22"/>
      <c r="K123" s="23"/>
      <c r="M123" s="23">
        <f>IFERROR(VLOOKUP(O4,Program!$B$5:$BC$330,17,0),0)</f>
        <v>0</v>
      </c>
      <c r="N123" s="22"/>
      <c r="O123" s="23"/>
    </row>
    <row r="124" spans="2:15" x14ac:dyDescent="0.25">
      <c r="B124" s="19">
        <v>26</v>
      </c>
      <c r="C124" t="s">
        <v>48</v>
      </c>
      <c r="E124" s="23">
        <f>IFERROR(VLOOKUP(G4,Program!$B$5:$BC$330,18,0),0)</f>
        <v>2764284.5699999994</v>
      </c>
      <c r="F124" s="22"/>
      <c r="G124" s="23"/>
      <c r="I124" s="23">
        <f>IFERROR(VLOOKUP(K4,Program!$B$5:$BC$330,18,0),0)</f>
        <v>0</v>
      </c>
      <c r="J124" s="22"/>
      <c r="K124" s="23"/>
      <c r="M124" s="23">
        <f>IFERROR(VLOOKUP(O4,Program!$B$5:$BC$330,18,0),0)</f>
        <v>0</v>
      </c>
      <c r="N124" s="22"/>
      <c r="O124" s="23"/>
    </row>
    <row r="125" spans="2:15" x14ac:dyDescent="0.25">
      <c r="B125" s="19">
        <v>29</v>
      </c>
      <c r="C125" t="s">
        <v>47</v>
      </c>
      <c r="E125" s="23">
        <f>IFERROR(VLOOKUP(G4,Program!$B$5:$BC$330,19,0),0)</f>
        <v>4500846.2200000007</v>
      </c>
      <c r="F125" s="22"/>
      <c r="G125" s="23"/>
      <c r="I125" s="23">
        <f>IFERROR(VLOOKUP(K4,Program!$B$5:$BC$330,19,0),0)</f>
        <v>0</v>
      </c>
      <c r="J125" s="22"/>
      <c r="K125" s="23"/>
      <c r="M125" s="23">
        <f>IFERROR(VLOOKUP(O4,Program!$B$5:$BC$330,19,0),0)</f>
        <v>0</v>
      </c>
      <c r="N125" s="22"/>
      <c r="O125" s="23"/>
    </row>
    <row r="126" spans="2:15" x14ac:dyDescent="0.25">
      <c r="B126" s="21"/>
      <c r="C126" s="20" t="s">
        <v>46</v>
      </c>
      <c r="E126" s="4">
        <f>SUM(E119:E125)</f>
        <v>3076449868.7199998</v>
      </c>
      <c r="F126" s="5">
        <f>E126/$E$103</f>
        <v>0.15175534383821901</v>
      </c>
      <c r="G126" s="4">
        <f>E126/$E$5</f>
        <v>2834.9413301980808</v>
      </c>
      <c r="I126" s="4">
        <f>SUM(I119:I125)</f>
        <v>243490163.11000001</v>
      </c>
      <c r="J126" s="5">
        <f>I126/I103</f>
        <v>0.21390907667737624</v>
      </c>
      <c r="K126" s="4">
        <f>I126/I5</f>
        <v>4826.6108866971254</v>
      </c>
      <c r="M126" s="4">
        <f>SUM(M119:M125)</f>
        <v>73928935.859999985</v>
      </c>
      <c r="N126" s="5">
        <f>M126/M103</f>
        <v>0.13028128795592861</v>
      </c>
      <c r="O126" s="4">
        <f>M126/M5</f>
        <v>2547.0787710865702</v>
      </c>
    </row>
    <row r="127" spans="2:15" x14ac:dyDescent="0.25">
      <c r="B127" s="19"/>
    </row>
    <row r="128" spans="2:15" x14ac:dyDescent="0.25">
      <c r="B128" s="19">
        <v>31</v>
      </c>
      <c r="C128" t="s">
        <v>45</v>
      </c>
      <c r="E128" s="23">
        <f>IFERROR(VLOOKUP(G4,Program!$B$5:$BC$330,20,0),0)</f>
        <v>632031838.85000002</v>
      </c>
      <c r="F128" s="22"/>
      <c r="I128" s="23">
        <f>IFERROR(VLOOKUP(K4,Program!$B$5:$BC$330,20,0),0)</f>
        <v>18814844.98</v>
      </c>
      <c r="J128" s="22"/>
      <c r="M128" s="23">
        <f>IFERROR(VLOOKUP(O4,Program!$B$5:$BC$330,20,0),0)</f>
        <v>11421050.409999996</v>
      </c>
      <c r="N128" s="22"/>
    </row>
    <row r="129" spans="2:15" x14ac:dyDescent="0.25">
      <c r="B129" s="19">
        <v>34</v>
      </c>
      <c r="C129" t="s">
        <v>44</v>
      </c>
      <c r="E129" s="23">
        <f>IFERROR(VLOOKUP(G4,Program!$B$5:$BC$330,21,0),0)</f>
        <v>127337716.06999999</v>
      </c>
      <c r="F129" s="22"/>
      <c r="I129" s="23">
        <f>IFERROR(VLOOKUP(K4,Program!$B$5:$BC$330,21,0),0)</f>
        <v>2262914.7000000002</v>
      </c>
      <c r="J129" s="22"/>
      <c r="M129" s="23">
        <f>IFERROR(VLOOKUP(O4,Program!$B$5:$BC$330,21,0),0)</f>
        <v>2506933.9099999992</v>
      </c>
      <c r="N129" s="22"/>
    </row>
    <row r="130" spans="2:15" x14ac:dyDescent="0.25">
      <c r="B130" s="19">
        <v>38</v>
      </c>
      <c r="C130" t="s">
        <v>43</v>
      </c>
      <c r="E130" s="23">
        <f>IFERROR(VLOOKUP(G4,Program!$B$5:$BC$330,22,0),0)</f>
        <v>11510010.58</v>
      </c>
      <c r="F130" s="22"/>
      <c r="I130" s="23">
        <f>IFERROR(VLOOKUP(K4,Program!$B$5:$BC$330,22,0),0)</f>
        <v>539813.31000000006</v>
      </c>
      <c r="J130" s="22"/>
      <c r="M130" s="23">
        <f>IFERROR(VLOOKUP(O4,Program!$B$5:$BC$330,22,0),0)</f>
        <v>360957.99999999988</v>
      </c>
      <c r="N130" s="22"/>
    </row>
    <row r="131" spans="2:15" x14ac:dyDescent="0.25">
      <c r="B131" s="19">
        <v>39</v>
      </c>
      <c r="C131" t="s">
        <v>42</v>
      </c>
      <c r="E131" s="23">
        <f>IFERROR(VLOOKUP(G4,Program!$B$5:$BC$330,23,0),0)</f>
        <v>1041477.9299999999</v>
      </c>
      <c r="F131" s="22"/>
      <c r="I131" s="23">
        <f>IFERROR(VLOOKUP(K4,Program!$B$5:$BC$330,23,0),0)</f>
        <v>0</v>
      </c>
      <c r="J131" s="22"/>
      <c r="M131" s="23">
        <f>IFERROR(VLOOKUP(O4,Program!$B$5:$BC$330,23,0),0)</f>
        <v>1950</v>
      </c>
      <c r="N131" s="22"/>
    </row>
    <row r="132" spans="2:15" x14ac:dyDescent="0.25">
      <c r="B132" s="21"/>
      <c r="C132" s="20" t="s">
        <v>41</v>
      </c>
      <c r="E132" s="4">
        <f>SUM(E128:E131)</f>
        <v>771921043.43000007</v>
      </c>
      <c r="F132" s="5">
        <f>E132/$E$103</f>
        <v>3.807737761396239E-2</v>
      </c>
      <c r="G132" s="4">
        <f>E132/$E$5</f>
        <v>711.32342896906323</v>
      </c>
      <c r="I132" s="4">
        <f>SUM(I128:I131)</f>
        <v>21617572.989999998</v>
      </c>
      <c r="J132" s="5">
        <f>I132/I103</f>
        <v>1.8991301411251032E-2</v>
      </c>
      <c r="K132" s="4">
        <f>I132/I5</f>
        <v>428.5167491155151</v>
      </c>
      <c r="M132" s="4">
        <f>SUM(M128:M131)</f>
        <v>14290892.319999997</v>
      </c>
      <c r="N132" s="5">
        <f>M132/M103</f>
        <v>2.5184128999433543E-2</v>
      </c>
      <c r="O132" s="4">
        <f>M132/M5</f>
        <v>492.36510744706538</v>
      </c>
    </row>
    <row r="133" spans="2:15" x14ac:dyDescent="0.25">
      <c r="B133" s="19"/>
    </row>
    <row r="134" spans="2:15" x14ac:dyDescent="0.25">
      <c r="B134" s="19">
        <v>45</v>
      </c>
      <c r="C134" t="s">
        <v>40</v>
      </c>
      <c r="E134" s="23">
        <f>IFERROR(VLOOKUP(G4,Program!$B$5:$BC$330,24,0),0)</f>
        <v>71368217.430000007</v>
      </c>
      <c r="F134" s="22"/>
      <c r="I134" s="23">
        <f>IFERROR(VLOOKUP(K4,Program!$B$5:$BC$330,24,0),0)</f>
        <v>1733877.9499999997</v>
      </c>
      <c r="J134" s="22"/>
      <c r="M134" s="23">
        <f>IFERROR(VLOOKUP(O4,Program!$B$5:$BC$330,24,0),0)</f>
        <v>5308948.28</v>
      </c>
      <c r="N134" s="22"/>
    </row>
    <row r="135" spans="2:15" x14ac:dyDescent="0.25">
      <c r="B135" s="19">
        <v>46</v>
      </c>
      <c r="C135" t="s">
        <v>39</v>
      </c>
      <c r="E135" s="23">
        <f>IFERROR(VLOOKUP(G4,Program!$B$5:$BC$330,25,0),0)</f>
        <v>1140087.6200000001</v>
      </c>
      <c r="F135" s="22"/>
      <c r="I135" s="23">
        <f>IFERROR(VLOOKUP(K4,Program!$B$5:$BC$330,25,0),0)</f>
        <v>39332.619999999995</v>
      </c>
      <c r="J135" s="22"/>
      <c r="M135" s="23">
        <f>IFERROR(VLOOKUP(O4,Program!$B$5:$BC$330,25,0),0)</f>
        <v>103962</v>
      </c>
      <c r="N135" s="22"/>
    </row>
    <row r="136" spans="2:15" x14ac:dyDescent="0.25">
      <c r="B136" s="19">
        <v>47</v>
      </c>
      <c r="C136" t="s">
        <v>38</v>
      </c>
      <c r="E136" s="23">
        <f>IFERROR(VLOOKUP(G4,Program!$B$5:$BC$330,26,0),0)</f>
        <v>129070.06</v>
      </c>
      <c r="F136" s="22"/>
      <c r="I136" s="23">
        <f>IFERROR(VLOOKUP(K4,Program!$B$5:$BC$330,26,0),0)</f>
        <v>0</v>
      </c>
      <c r="J136" s="22"/>
      <c r="M136" s="23">
        <f>IFERROR(VLOOKUP(O4,Program!$B$5:$BC$330,26,0),0)</f>
        <v>0</v>
      </c>
      <c r="N136" s="22"/>
    </row>
    <row r="137" spans="2:15" x14ac:dyDescent="0.25">
      <c r="B137" s="21"/>
      <c r="C137" s="20" t="s">
        <v>37</v>
      </c>
      <c r="E137" s="4">
        <f>SUM(E134:E136)</f>
        <v>72637375.110000014</v>
      </c>
      <c r="F137" s="5">
        <f>E137/$E$103</f>
        <v>3.5830617450984385E-3</v>
      </c>
      <c r="G137" s="4">
        <f>E137/$E$5</f>
        <v>66.935170603679438</v>
      </c>
      <c r="I137" s="4">
        <f>SUM(I134:I136)</f>
        <v>1773210.5699999998</v>
      </c>
      <c r="J137" s="5">
        <f>I137/I103</f>
        <v>1.5577871029307552E-3</v>
      </c>
      <c r="K137" s="4">
        <f>I137/I5</f>
        <v>35.149664086026959</v>
      </c>
      <c r="M137" s="4">
        <f>SUM(M134:M136)</f>
        <v>5412910.2800000003</v>
      </c>
      <c r="N137" s="5">
        <f>M137/M103</f>
        <v>9.5389026592203711E-3</v>
      </c>
      <c r="O137" s="4">
        <f>M137/M5</f>
        <v>186.49137450176556</v>
      </c>
    </row>
    <row r="138" spans="2:15" x14ac:dyDescent="0.25">
      <c r="B138" s="19"/>
    </row>
    <row r="139" spans="2:15" x14ac:dyDescent="0.25">
      <c r="B139" s="19">
        <v>51</v>
      </c>
      <c r="C139" t="s">
        <v>36</v>
      </c>
      <c r="E139" s="23">
        <f>IFERROR(VLOOKUP(G4,Program!$B$5:$BC$330,27,0),0)</f>
        <v>279301068.30000007</v>
      </c>
      <c r="F139" s="22"/>
      <c r="I139" s="23">
        <f>IFERROR(VLOOKUP(K4,Program!$B$5:$BC$330,27,0),0)</f>
        <v>12898880.379999999</v>
      </c>
      <c r="J139" s="22"/>
      <c r="M139" s="23">
        <f>IFERROR(VLOOKUP(O4,Program!$B$5:$BC$330,27,0),0)</f>
        <v>14037240.090000004</v>
      </c>
      <c r="N139" s="22"/>
    </row>
    <row r="140" spans="2:15" x14ac:dyDescent="0.25">
      <c r="B140" s="19">
        <v>52</v>
      </c>
      <c r="C140" t="s">
        <v>35</v>
      </c>
      <c r="E140" s="23">
        <f>IFERROR(VLOOKUP(G4,Program!$B$5:$BC$330,28,0),0)</f>
        <v>66541164.149999976</v>
      </c>
      <c r="F140" s="22"/>
      <c r="I140" s="23">
        <f>IFERROR(VLOOKUP(K4,Program!$B$5:$BC$330,28,0),0)</f>
        <v>1987485.91</v>
      </c>
      <c r="J140" s="22"/>
      <c r="M140" s="23">
        <f>IFERROR(VLOOKUP(O4,Program!$B$5:$BC$330,28,0),0)</f>
        <v>2468378.4099999997</v>
      </c>
      <c r="N140" s="22"/>
    </row>
    <row r="141" spans="2:15" x14ac:dyDescent="0.25">
      <c r="B141" s="19">
        <v>53</v>
      </c>
      <c r="C141" t="s">
        <v>34</v>
      </c>
      <c r="E141" s="23">
        <f>IFERROR(VLOOKUP(G4,Program!$B$5:$BC$330,29,0),0)</f>
        <v>24622284.799999997</v>
      </c>
      <c r="F141" s="22"/>
      <c r="I141" s="23">
        <f>IFERROR(VLOOKUP(K4,Program!$B$5:$BC$330,29,0),0)</f>
        <v>108648.42</v>
      </c>
      <c r="J141" s="22"/>
      <c r="M141" s="23">
        <f>IFERROR(VLOOKUP(O4,Program!$B$5:$BC$330,29,0),0)</f>
        <v>0</v>
      </c>
      <c r="N141" s="22"/>
    </row>
    <row r="142" spans="2:15" x14ac:dyDescent="0.25">
      <c r="B142" s="19" t="s">
        <v>927</v>
      </c>
      <c r="C142" t="s">
        <v>929</v>
      </c>
      <c r="E142" s="23">
        <v>0</v>
      </c>
      <c r="F142" s="22"/>
      <c r="I142" s="23">
        <v>0</v>
      </c>
      <c r="J142" s="22"/>
      <c r="M142" s="23">
        <v>0</v>
      </c>
      <c r="N142" s="22"/>
    </row>
    <row r="143" spans="2:15" x14ac:dyDescent="0.25">
      <c r="B143" s="19">
        <v>55</v>
      </c>
      <c r="C143" t="s">
        <v>33</v>
      </c>
      <c r="E143" s="23">
        <f>IFERROR(VLOOKUP(G4,Program!$B$5:$BC$330,30,0),0)</f>
        <v>490231703.37999994</v>
      </c>
      <c r="F143" s="22"/>
      <c r="I143" s="23">
        <f>IFERROR(VLOOKUP(K4,Program!$B$5:$BC$330,30,0),0)</f>
        <v>20060243.549999997</v>
      </c>
      <c r="J143" s="22"/>
      <c r="M143" s="23">
        <f>IFERROR(VLOOKUP(O4,Program!$B$5:$BC$330,30,0),0)</f>
        <v>16328172.920000006</v>
      </c>
      <c r="N143" s="22"/>
    </row>
    <row r="144" spans="2:15" x14ac:dyDescent="0.25">
      <c r="B144" s="19">
        <v>56</v>
      </c>
      <c r="C144" t="s">
        <v>32</v>
      </c>
      <c r="E144" s="23">
        <f>IFERROR(VLOOKUP(G4,Program!$B$5:$BC$330,31,0),0)</f>
        <v>10512595.259999998</v>
      </c>
      <c r="F144" s="22"/>
      <c r="I144" s="23">
        <f>IFERROR(VLOOKUP(K4,Program!$B$5:$BC$330,31,0),0)</f>
        <v>743232.79</v>
      </c>
      <c r="J144" s="22"/>
      <c r="M144" s="23">
        <f>IFERROR(VLOOKUP(O4,Program!$B$5:$BC$330,31,0),0)</f>
        <v>0</v>
      </c>
      <c r="N144" s="22"/>
    </row>
    <row r="145" spans="2:15" x14ac:dyDescent="0.25">
      <c r="B145" s="19">
        <v>57</v>
      </c>
      <c r="C145" t="s">
        <v>31</v>
      </c>
      <c r="E145" s="23">
        <f>IFERROR(VLOOKUP(G4,Program!$B$5:$BC$330,32,0),0)</f>
        <v>2312479.58</v>
      </c>
      <c r="F145" s="22"/>
      <c r="I145" s="23">
        <f>IFERROR(VLOOKUP(K4,Program!$B$5:$BC$330,32,0),0)</f>
        <v>539195.89</v>
      </c>
      <c r="J145" s="22"/>
      <c r="M145" s="23">
        <f>IFERROR(VLOOKUP(O4,Program!$B$5:$BC$330,32,0),0)</f>
        <v>0</v>
      </c>
      <c r="N145" s="22"/>
    </row>
    <row r="146" spans="2:15" x14ac:dyDescent="0.25">
      <c r="B146" s="19">
        <v>58</v>
      </c>
      <c r="C146" t="s">
        <v>30</v>
      </c>
      <c r="E146" s="23">
        <f>IFERROR(VLOOKUP(G4,Program!$B$5:$BC$330,33,0),0)</f>
        <v>133083200.46999998</v>
      </c>
      <c r="F146" s="22"/>
      <c r="I146" s="23">
        <f>IFERROR(VLOOKUP(K4,Program!$B$5:$BC$330,33,0),0)</f>
        <v>5262512.0100000007</v>
      </c>
      <c r="J146" s="22"/>
      <c r="M146" s="23">
        <f>IFERROR(VLOOKUP(O4,Program!$B$5:$BC$330,33,0),0)</f>
        <v>5186455.6800000016</v>
      </c>
      <c r="N146" s="22"/>
    </row>
    <row r="147" spans="2:15" x14ac:dyDescent="0.25">
      <c r="B147" s="19">
        <v>59</v>
      </c>
      <c r="C147" t="s">
        <v>29</v>
      </c>
      <c r="E147" s="23">
        <f>IFERROR(VLOOKUP(G4,Program!$B$5:$BC$330,34,0),0)</f>
        <v>105798.56999999999</v>
      </c>
      <c r="F147" s="22"/>
      <c r="I147" s="23">
        <f>IFERROR(VLOOKUP(K4,Program!$B$5:$BC$330,34,0),0)</f>
        <v>0</v>
      </c>
      <c r="J147" s="22"/>
      <c r="M147" s="23">
        <f>IFERROR(VLOOKUP(O4,Program!$B$5:$BC$330,34,0),0)</f>
        <v>0</v>
      </c>
      <c r="N147" s="22"/>
    </row>
    <row r="148" spans="2:15" x14ac:dyDescent="0.25">
      <c r="B148" s="19">
        <v>61</v>
      </c>
      <c r="C148" t="s">
        <v>28</v>
      </c>
      <c r="E148" s="23">
        <f>IFERROR(VLOOKUP(G4,Program!$B$5:$BC$330,35,0),0)</f>
        <v>19556381.91</v>
      </c>
      <c r="F148" s="22"/>
      <c r="I148" s="23">
        <f>IFERROR(VLOOKUP(K4,Program!$B$5:$BC$330,35,0),0)</f>
        <v>5051119.5599999996</v>
      </c>
      <c r="J148" s="22"/>
      <c r="M148" s="23">
        <f>IFERROR(VLOOKUP(O4,Program!$B$5:$BC$330,35,0),0)</f>
        <v>0</v>
      </c>
      <c r="N148" s="22"/>
    </row>
    <row r="149" spans="2:15" x14ac:dyDescent="0.25">
      <c r="B149" s="19">
        <v>62</v>
      </c>
      <c r="C149" t="s">
        <v>27</v>
      </c>
      <c r="E149" s="23">
        <f>IFERROR(VLOOKUP(G4,Program!$B$5:$BC$330,36,0),0)</f>
        <v>307095.47000000003</v>
      </c>
      <c r="F149" s="22"/>
      <c r="I149" s="23">
        <f>IFERROR(VLOOKUP(K4,Program!$B$5:$BC$330,36,0),0)</f>
        <v>0</v>
      </c>
      <c r="J149" s="22"/>
      <c r="M149" s="23">
        <f>IFERROR(VLOOKUP(O4,Program!$B$5:$BC$330,36,0),0)</f>
        <v>0</v>
      </c>
      <c r="N149" s="22"/>
    </row>
    <row r="150" spans="2:15" x14ac:dyDescent="0.25">
      <c r="B150" s="19">
        <v>64</v>
      </c>
      <c r="C150" t="s">
        <v>26</v>
      </c>
      <c r="E150" s="23">
        <f>IFERROR(VLOOKUP(G4,Program!$B$5:$BC$330,37,0),0)</f>
        <v>21136359.649999999</v>
      </c>
      <c r="F150" s="22"/>
      <c r="I150" s="23">
        <f>IFERROR(VLOOKUP(K4,Program!$B$5:$BC$330,37,0),0)</f>
        <v>1360910.52</v>
      </c>
      <c r="J150" s="22"/>
      <c r="M150" s="23">
        <f>IFERROR(VLOOKUP(O4,Program!$B$5:$BC$330,37,0),0)</f>
        <v>373004.64</v>
      </c>
      <c r="N150" s="22"/>
    </row>
    <row r="151" spans="2:15" x14ac:dyDescent="0.25">
      <c r="B151" s="19">
        <v>65</v>
      </c>
      <c r="C151" t="s">
        <v>25</v>
      </c>
      <c r="E151" s="23">
        <f>IFERROR(VLOOKUP(G4,Program!$B$5:$BC$330,38,0),0)</f>
        <v>287554234.50999993</v>
      </c>
      <c r="F151" s="22"/>
      <c r="I151" s="23">
        <f>IFERROR(VLOOKUP(K4,Program!$B$5:$BC$330,38,0),0)</f>
        <v>39245877.959999993</v>
      </c>
      <c r="J151" s="22"/>
      <c r="M151" s="23">
        <f>IFERROR(VLOOKUP(O4,Program!$B$5:$BC$330,38,0),0)</f>
        <v>6332300.25</v>
      </c>
      <c r="N151" s="22"/>
    </row>
    <row r="152" spans="2:15" x14ac:dyDescent="0.25">
      <c r="B152" s="19">
        <v>67</v>
      </c>
      <c r="C152" t="s">
        <v>24</v>
      </c>
      <c r="E152" s="23">
        <f>IFERROR(VLOOKUP(G4,Program!$B$5:$BC$330,39,0),0)</f>
        <v>333492.68</v>
      </c>
      <c r="F152" s="22"/>
      <c r="I152" s="23">
        <f>IFERROR(VLOOKUP(K4,Program!$B$5:$BC$330,39,0),0)</f>
        <v>0</v>
      </c>
      <c r="J152" s="22"/>
      <c r="M152" s="23">
        <f>IFERROR(VLOOKUP(O4,Program!$B$5:$BC$330,39,0),0)</f>
        <v>0</v>
      </c>
      <c r="N152" s="22"/>
    </row>
    <row r="153" spans="2:15" x14ac:dyDescent="0.25">
      <c r="B153" s="19">
        <v>68</v>
      </c>
      <c r="C153" t="s">
        <v>23</v>
      </c>
      <c r="E153" s="23">
        <f>IFERROR(VLOOKUP(G4,Program!$B$5:$BC$330,40,0),0)</f>
        <v>5233170.1899999995</v>
      </c>
      <c r="F153" s="22"/>
      <c r="I153" s="23">
        <f>IFERROR(VLOOKUP(K4,Program!$B$5:$BC$330,40,0),0)</f>
        <v>138512.25999999998</v>
      </c>
      <c r="J153" s="22"/>
      <c r="M153" s="23">
        <f>IFERROR(VLOOKUP(O4,Program!$B$5:$BC$330,40,0),0)</f>
        <v>279980.60000000003</v>
      </c>
      <c r="N153" s="22"/>
    </row>
    <row r="154" spans="2:15" x14ac:dyDescent="0.25">
      <c r="B154" s="19">
        <v>69</v>
      </c>
      <c r="C154" t="s">
        <v>22</v>
      </c>
      <c r="E154" s="23">
        <f>IFERROR(VLOOKUP(G4,Program!$B$5:$BC$330,41,0),0)</f>
        <v>10646442.930000002</v>
      </c>
      <c r="F154" s="22"/>
      <c r="I154" s="23">
        <f>IFERROR(VLOOKUP(K4,Program!$B$5:$BC$330,41,0),0)</f>
        <v>0</v>
      </c>
      <c r="J154" s="22"/>
      <c r="M154" s="23">
        <f>IFERROR(VLOOKUP(O4,Program!$B$5:$BC$330,41,0),0)</f>
        <v>532272.5</v>
      </c>
      <c r="N154" s="22"/>
    </row>
    <row r="155" spans="2:15" x14ac:dyDescent="0.25">
      <c r="B155" s="21"/>
      <c r="C155" s="20" t="s">
        <v>21</v>
      </c>
      <c r="E155" s="4">
        <f>SUM(E139:E154)</f>
        <v>1351477471.8500001</v>
      </c>
      <c r="F155" s="5">
        <f>E155/$E$103</f>
        <v>6.6665779447768456E-2</v>
      </c>
      <c r="G155" s="4">
        <f>E155/$E$5</f>
        <v>1245.3833168987308</v>
      </c>
      <c r="I155" s="4">
        <f>SUM(I139:I154)</f>
        <v>87396619.25</v>
      </c>
      <c r="J155" s="5">
        <f>I155/I103</f>
        <v>7.6778995462112434E-2</v>
      </c>
      <c r="K155" s="4">
        <f>I155/I5</f>
        <v>1732.4292223748125</v>
      </c>
      <c r="M155" s="4">
        <f>SUM(M139:M154)</f>
        <v>45537805.090000011</v>
      </c>
      <c r="N155" s="5">
        <f>M155/M103</f>
        <v>8.0249009792946371E-2</v>
      </c>
      <c r="O155" s="4">
        <f>M155/M5</f>
        <v>1568.9171672410573</v>
      </c>
    </row>
    <row r="156" spans="2:15" x14ac:dyDescent="0.25">
      <c r="B156" s="19"/>
    </row>
    <row r="157" spans="2:15" x14ac:dyDescent="0.25">
      <c r="B157" s="19">
        <v>71</v>
      </c>
      <c r="C157" t="s">
        <v>20</v>
      </c>
      <c r="E157" s="23">
        <f>IFERROR(VLOOKUP(G4,Program!$B$5:$BC$330,42,0),0)</f>
        <v>1242385.05</v>
      </c>
      <c r="F157" s="22"/>
      <c r="I157" s="23">
        <f>IFERROR(VLOOKUP(K4,Program!$B$5:$BC$330,42,0),0)</f>
        <v>0</v>
      </c>
      <c r="J157" s="22"/>
      <c r="M157" s="23">
        <f>IFERROR(VLOOKUP(O4,Program!$B$5:$BC$330,42,0),0)</f>
        <v>0</v>
      </c>
      <c r="N157" s="22"/>
    </row>
    <row r="158" spans="2:15" x14ac:dyDescent="0.25">
      <c r="B158" s="19">
        <v>73</v>
      </c>
      <c r="C158" t="s">
        <v>19</v>
      </c>
      <c r="E158" s="23">
        <f>IFERROR(VLOOKUP(G4,Program!$B$5:$BC$330,43,0),0)</f>
        <v>3673947.5699999989</v>
      </c>
      <c r="F158" s="22"/>
      <c r="I158" s="23">
        <f>IFERROR(VLOOKUP(K4,Program!$B$5:$BC$330,43,0),0)</f>
        <v>115370.55</v>
      </c>
      <c r="J158" s="22"/>
      <c r="M158" s="23">
        <f>IFERROR(VLOOKUP(O4,Program!$B$5:$BC$330,43,0),0)</f>
        <v>977.84999999999991</v>
      </c>
      <c r="N158" s="22"/>
    </row>
    <row r="159" spans="2:15" x14ac:dyDescent="0.25">
      <c r="B159" s="19">
        <v>74</v>
      </c>
      <c r="C159" t="s">
        <v>18</v>
      </c>
      <c r="E159" s="23">
        <f>IFERROR(VLOOKUP(G4,Program!$B$5:$BC$330,44,0),0)</f>
        <v>46598582.459999993</v>
      </c>
      <c r="F159" s="22"/>
      <c r="I159" s="23">
        <f>IFERROR(VLOOKUP(K4,Program!$B$5:$BC$330,44,0),0)</f>
        <v>1495059.4100000001</v>
      </c>
      <c r="J159" s="22"/>
      <c r="M159" s="23">
        <f>IFERROR(VLOOKUP(O4,Program!$B$5:$BC$330,44,0),0)</f>
        <v>1960570.45</v>
      </c>
      <c r="N159" s="22"/>
    </row>
    <row r="160" spans="2:15" x14ac:dyDescent="0.25">
      <c r="B160" s="19">
        <v>76</v>
      </c>
      <c r="C160" t="s">
        <v>17</v>
      </c>
      <c r="E160" s="23">
        <f>IFERROR(VLOOKUP(G4,Program!$B$5:$BC$330,45,0),0)</f>
        <v>928889.74000000011</v>
      </c>
      <c r="F160" s="22"/>
      <c r="I160" s="23">
        <f>IFERROR(VLOOKUP(K4,Program!$B$5:$BC$330,45,0),0)</f>
        <v>0</v>
      </c>
      <c r="J160" s="22"/>
      <c r="M160" s="23">
        <f>IFERROR(VLOOKUP(O4,Program!$B$5:$BC$330,45,0),0)</f>
        <v>0</v>
      </c>
      <c r="N160" s="22"/>
    </row>
    <row r="161" spans="2:15" x14ac:dyDescent="0.25">
      <c r="B161" s="19">
        <v>78</v>
      </c>
      <c r="C161" t="s">
        <v>16</v>
      </c>
      <c r="E161" s="23">
        <f>IFERROR(VLOOKUP(G4,Program!$B$5:$BC$330,46,0),0)</f>
        <v>1141985.01</v>
      </c>
      <c r="F161" s="22"/>
      <c r="I161" s="23">
        <f>IFERROR(VLOOKUP(K4,Program!$B$5:$BC$330,46,0),0)</f>
        <v>0</v>
      </c>
      <c r="J161" s="22"/>
      <c r="M161" s="23">
        <f>IFERROR(VLOOKUP(O4,Program!$B$5:$BC$330,46,0),0)</f>
        <v>0</v>
      </c>
      <c r="N161" s="22"/>
    </row>
    <row r="162" spans="2:15" x14ac:dyDescent="0.25">
      <c r="B162" s="19">
        <v>79</v>
      </c>
      <c r="C162" t="s">
        <v>15</v>
      </c>
      <c r="E162" s="23">
        <f>IFERROR(VLOOKUP(G4,Program!$B$5:$BC$330,47,0),0)</f>
        <v>158613805.07999998</v>
      </c>
      <c r="F162" s="22"/>
      <c r="I162" s="23">
        <f>IFERROR(VLOOKUP(K4,Program!$B$5:$BC$330,47,0),0)</f>
        <v>52133126.76000002</v>
      </c>
      <c r="J162" s="22"/>
      <c r="M162" s="23">
        <f>IFERROR(VLOOKUP(O4,Program!$B$5:$BC$330,47,0),0)</f>
        <v>1811682.2499999995</v>
      </c>
      <c r="N162" s="22"/>
    </row>
    <row r="163" spans="2:15" x14ac:dyDescent="0.25">
      <c r="B163" s="21"/>
      <c r="C163" s="20" t="s">
        <v>14</v>
      </c>
      <c r="E163" s="4">
        <f>SUM(E157:E162)</f>
        <v>212199594.90999997</v>
      </c>
      <c r="F163" s="5">
        <f>E163/$E$103</f>
        <v>1.0467397117475574E-2</v>
      </c>
      <c r="G163" s="4">
        <f>E163/$E$5</f>
        <v>195.54142844262964</v>
      </c>
      <c r="I163" s="4">
        <f>SUM(I157:I162)</f>
        <v>53743556.720000021</v>
      </c>
      <c r="J163" s="5">
        <f>I163/I103</f>
        <v>4.7214369765483391E-2</v>
      </c>
      <c r="K163" s="4">
        <f>I163/I5</f>
        <v>1065.337640918945</v>
      </c>
      <c r="M163" s="4">
        <f>SUM(M157:M162)</f>
        <v>3773230.55</v>
      </c>
      <c r="N163" s="5">
        <f>M163/M103</f>
        <v>6.6493765951070854E-3</v>
      </c>
      <c r="O163" s="4">
        <f>M163/M5</f>
        <v>129.99937467678714</v>
      </c>
    </row>
    <row r="164" spans="2:15" x14ac:dyDescent="0.25">
      <c r="B164" s="19"/>
    </row>
    <row r="165" spans="2:15" x14ac:dyDescent="0.25">
      <c r="B165" s="19">
        <v>81</v>
      </c>
      <c r="C165" t="s">
        <v>13</v>
      </c>
      <c r="E165" s="23">
        <f>IFERROR(VLOOKUP(G4,Program!$B$5:$BC$330,48,0),0)</f>
        <v>1235328.6000000001</v>
      </c>
      <c r="F165" s="22"/>
      <c r="I165" s="23">
        <f>IFERROR(VLOOKUP(K4,Program!$B$5:$BC$330,48,0),0)</f>
        <v>1221721.6200000001</v>
      </c>
      <c r="J165" s="22"/>
      <c r="M165" s="23">
        <f>IFERROR(VLOOKUP(O4,Program!$B$5:$BC$330,48,0),0)</f>
        <v>0</v>
      </c>
      <c r="N165" s="22"/>
    </row>
    <row r="166" spans="2:15" x14ac:dyDescent="0.25">
      <c r="B166" s="19">
        <v>86</v>
      </c>
      <c r="C166" t="s">
        <v>12</v>
      </c>
      <c r="E166" s="23">
        <f>IFERROR(VLOOKUP(G4,Program!$B$5:$BC$330,49,0),0)</f>
        <v>2756895.93</v>
      </c>
      <c r="F166" s="22"/>
      <c r="I166" s="23">
        <f>IFERROR(VLOOKUP(K4,Program!$B$5:$BC$330,49,0),0)</f>
        <v>0</v>
      </c>
      <c r="J166" s="22"/>
      <c r="M166" s="23">
        <f>IFERROR(VLOOKUP(O4,Program!$B$5:$BC$330,49,0),0)</f>
        <v>0</v>
      </c>
      <c r="N166" s="22"/>
    </row>
    <row r="167" spans="2:15" x14ac:dyDescent="0.25">
      <c r="B167" s="19">
        <v>88</v>
      </c>
      <c r="C167" t="s">
        <v>11</v>
      </c>
      <c r="E167" s="23">
        <f>IFERROR(VLOOKUP(G4,Program!$B$5:$BC$330,50,0),0)</f>
        <v>111714083.51999997</v>
      </c>
      <c r="F167" s="22"/>
      <c r="I167" s="23">
        <f>IFERROR(VLOOKUP(K4,Program!$B$5:$BC$330,50,0),0)</f>
        <v>308851.74</v>
      </c>
      <c r="J167" s="22"/>
      <c r="M167" s="23">
        <f>IFERROR(VLOOKUP(O4,Program!$B$5:$BC$330,50,0),0)</f>
        <v>10789414.469999999</v>
      </c>
      <c r="N167" s="22"/>
    </row>
    <row r="168" spans="2:15" x14ac:dyDescent="0.25">
      <c r="B168" s="19">
        <v>89</v>
      </c>
      <c r="C168" t="s">
        <v>10</v>
      </c>
      <c r="E168" s="23">
        <f>IFERROR(VLOOKUP(G4,Program!$B$5:$BC$330,51,0),0)</f>
        <v>51379144.550000004</v>
      </c>
      <c r="F168" s="22"/>
      <c r="I168" s="23">
        <f>IFERROR(VLOOKUP(K4,Program!$B$5:$BC$330,51,0),0)</f>
        <v>160398.41</v>
      </c>
      <c r="J168" s="22"/>
      <c r="M168" s="23">
        <f>IFERROR(VLOOKUP(O4,Program!$B$5:$BC$330,51,0),0)</f>
        <v>6180398.8199999984</v>
      </c>
      <c r="N168" s="22"/>
    </row>
    <row r="169" spans="2:15" x14ac:dyDescent="0.25">
      <c r="B169" s="21"/>
      <c r="C169" s="20" t="s">
        <v>9</v>
      </c>
      <c r="E169" s="4">
        <f>SUM(E165:E168)</f>
        <v>167085452.59999996</v>
      </c>
      <c r="F169" s="5">
        <f>E169/$E$103</f>
        <v>8.2420034103228238E-3</v>
      </c>
      <c r="G169" s="4">
        <f>E169/$E$5</f>
        <v>153.96885223670893</v>
      </c>
      <c r="I169" s="4">
        <f>SUM(I165:I168)</f>
        <v>1690971.77</v>
      </c>
      <c r="J169" s="5">
        <f>I169/I103</f>
        <v>1.4855393145586718E-3</v>
      </c>
      <c r="K169" s="4">
        <f>I169/I5</f>
        <v>33.519476310393557</v>
      </c>
      <c r="M169" s="4">
        <f>SUM(M165:M168)</f>
        <v>16969813.289999999</v>
      </c>
      <c r="N169" s="5">
        <f>M169/M103</f>
        <v>2.9905058230238056E-2</v>
      </c>
      <c r="O169" s="4">
        <f>M169/M5</f>
        <v>584.66215802313798</v>
      </c>
    </row>
    <row r="170" spans="2:15" x14ac:dyDescent="0.25">
      <c r="B170" s="19"/>
    </row>
    <row r="171" spans="2:15" x14ac:dyDescent="0.25">
      <c r="B171" s="21">
        <v>97</v>
      </c>
      <c r="C171" s="20" t="s">
        <v>8</v>
      </c>
      <c r="E171" s="4">
        <f>IFERROR(VLOOKUP(G4,Program!$B$5:$BC$330,52,0),0)</f>
        <v>2697711185.210001</v>
      </c>
      <c r="F171" s="5">
        <f>E171/$E$103</f>
        <v>0.13307289439372089</v>
      </c>
      <c r="G171" s="4">
        <f>E171/$E$5</f>
        <v>2485.9345226618229</v>
      </c>
      <c r="I171" s="4">
        <f>IFERROR(VLOOKUP(K4,Program!$B$5:$BC$330,52,0),0)</f>
        <v>155347957.13999999</v>
      </c>
      <c r="J171" s="5">
        <f>I171/I103</f>
        <v>0.13647507419230631</v>
      </c>
      <c r="K171" s="4">
        <f>I171/I5</f>
        <v>3079.4021884955905</v>
      </c>
      <c r="M171" s="4">
        <f>IFERROR(VLOOKUP(O4,Program!$B$5:$BC$330,52,0),0)</f>
        <v>65098530.050000027</v>
      </c>
      <c r="N171" s="5">
        <f>M171/M103</f>
        <v>0.11471990284037786</v>
      </c>
      <c r="O171" s="4">
        <f>M171/M5</f>
        <v>2242.8441853037684</v>
      </c>
    </row>
    <row r="172" spans="2:15" x14ac:dyDescent="0.25">
      <c r="B172" s="19"/>
    </row>
    <row r="173" spans="2:15" x14ac:dyDescent="0.25">
      <c r="B173" s="21">
        <v>98</v>
      </c>
      <c r="C173" s="20" t="s">
        <v>7</v>
      </c>
      <c r="E173" s="4">
        <f>IFERROR(VLOOKUP(G4,Program!$B$5:$BC$330,53,0),0)</f>
        <v>608274309.42999995</v>
      </c>
      <c r="F173" s="5">
        <f>E173/$E$103</f>
        <v>3.0004999565915656E-2</v>
      </c>
      <c r="G173" s="4">
        <f>E173/$E$5</f>
        <v>560.52334784778179</v>
      </c>
      <c r="I173" s="4">
        <f>IFERROR(VLOOKUP(K4,Program!$B$5:$BC$330,53,0),0)</f>
        <v>19513225.399999999</v>
      </c>
      <c r="J173" s="5">
        <f>I173/I103</f>
        <v>1.7142606399363405E-2</v>
      </c>
      <c r="K173" s="4">
        <f>I173/I5</f>
        <v>386.80308455691704</v>
      </c>
      <c r="M173" s="4">
        <f>IFERROR(VLOOKUP(O4,Program!$B$5:$BC$330,53,0),0)</f>
        <v>20597276.590000007</v>
      </c>
      <c r="N173" s="5">
        <f>M173/M103</f>
        <v>3.6297556448145779E-2</v>
      </c>
      <c r="O173" s="4">
        <f>M173/M5</f>
        <v>709.63940349333484</v>
      </c>
    </row>
    <row r="174" spans="2:15" x14ac:dyDescent="0.25">
      <c r="B174" s="19"/>
    </row>
    <row r="175" spans="2:15" x14ac:dyDescent="0.25">
      <c r="B175" s="21">
        <v>99</v>
      </c>
      <c r="C175" s="20" t="s">
        <v>6</v>
      </c>
      <c r="E175" s="4">
        <f>IFERROR(VLOOKUP(G4,Program!$B$5:$BC$330,54,0),0)</f>
        <v>812893820.64999998</v>
      </c>
      <c r="F175" s="5">
        <f>E175/$E$103</f>
        <v>4.0098485761456713E-2</v>
      </c>
      <c r="G175" s="4">
        <f>E175/$E$5</f>
        <v>749.07974696890903</v>
      </c>
      <c r="I175" s="4">
        <f>IFERROR(VLOOKUP(K4,Program!$B$5:$BC$330,54,0),0)</f>
        <v>62640461.710000001</v>
      </c>
      <c r="J175" s="5">
        <f>I175/I103</f>
        <v>5.5030409261245167E-2</v>
      </c>
      <c r="K175" s="4">
        <f>I175/I5</f>
        <v>1241.6975313316198</v>
      </c>
      <c r="M175" s="4">
        <f>IFERROR(VLOOKUP(O4,Program!$B$5:$BC$330,54,0),0)</f>
        <v>16992886.050000001</v>
      </c>
      <c r="N175" s="5">
        <f>M175/M103</f>
        <v>2.9945718208019837E-2</v>
      </c>
      <c r="O175" s="4">
        <f>M175/M5</f>
        <v>585.45708542879777</v>
      </c>
    </row>
    <row r="176" spans="2:15" x14ac:dyDescent="0.25">
      <c r="B176" s="19"/>
    </row>
  </sheetData>
  <sheetProtection sheet="1" selectLockedCells="1"/>
  <mergeCells count="3">
    <mergeCell ref="E2:G2"/>
    <mergeCell ref="I2:K2"/>
    <mergeCell ref="M2:O2"/>
  </mergeCells>
  <pageMargins left="0.7" right="0.7" top="0.75" bottom="0.75" header="0.3" footer="0.3"/>
  <pageSetup orientation="portrait" r:id="rId1"/>
  <ignoredErrors>
    <ignoredError sqref="B142 B105:B10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91E1D7-95B6-41E5-9713-0A3926D90413}">
          <x14:formula1>
            <xm:f>Items!$B$4:$B$325</xm:f>
          </x14:formula1>
          <xm:sqref>M2:O2 I2:K2</xm:sqref>
        </x14:dataValidation>
        <x14:dataValidation type="list" allowBlank="1" showInputMessage="1" showErrorMessage="1" xr:uid="{85E83E2F-B67C-4330-A62C-C17CF5E3A1C0}">
          <x14:formula1>
            <xm:f>'District Lists'!$F$4:$F$325</xm:f>
          </x14:formula1>
          <xm:sqref>E2:G2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5E90-701B-409F-9F3D-70CF2E375069}">
  <sheetPr>
    <tabColor theme="9" tint="0.79998168889431442"/>
  </sheetPr>
  <dimension ref="B2:O363"/>
  <sheetViews>
    <sheetView zoomScaleNormal="100" workbookViewId="0">
      <selection activeCell="L287" sqref="L287"/>
    </sheetView>
  </sheetViews>
  <sheetFormatPr defaultColWidth="9.140625" defaultRowHeight="15" x14ac:dyDescent="0.25"/>
  <cols>
    <col min="2" max="2" width="9.7109375" style="19" customWidth="1"/>
    <col min="3" max="3" width="29.42578125" bestFit="1" customWidth="1"/>
    <col min="5" max="5" width="9.5703125" style="19" customWidth="1"/>
    <col min="6" max="6" width="29.42578125" bestFit="1" customWidth="1"/>
    <col min="8" max="8" width="9.7109375" style="19" customWidth="1"/>
    <col min="9" max="9" width="29.42578125" bestFit="1" customWidth="1"/>
    <col min="10" max="10" width="9.140625" customWidth="1"/>
    <col min="11" max="11" width="9.7109375" style="161" customWidth="1"/>
    <col min="12" max="12" width="29.42578125" bestFit="1" customWidth="1"/>
    <col min="14" max="14" width="9.7109375" style="19" customWidth="1"/>
    <col min="15" max="15" width="29.42578125" bestFit="1" customWidth="1"/>
  </cols>
  <sheetData>
    <row r="2" spans="2:15" x14ac:dyDescent="0.25">
      <c r="B2" s="69"/>
      <c r="C2" s="68" t="s">
        <v>887</v>
      </c>
      <c r="D2" s="8"/>
      <c r="E2" s="71"/>
      <c r="F2" s="68" t="s">
        <v>897</v>
      </c>
      <c r="G2" s="8"/>
      <c r="H2" s="71"/>
      <c r="I2" s="68" t="s">
        <v>896</v>
      </c>
      <c r="J2" s="8"/>
      <c r="K2" s="157"/>
      <c r="L2" s="68" t="s">
        <v>895</v>
      </c>
      <c r="M2" s="8"/>
      <c r="N2" s="71"/>
      <c r="O2" s="68" t="s">
        <v>894</v>
      </c>
    </row>
    <row r="3" spans="2:15" x14ac:dyDescent="0.25">
      <c r="B3" s="67" t="s">
        <v>887</v>
      </c>
      <c r="C3" s="66" t="s">
        <v>893</v>
      </c>
      <c r="E3" s="67" t="s">
        <v>887</v>
      </c>
      <c r="F3" s="66" t="s">
        <v>893</v>
      </c>
      <c r="H3" s="67" t="s">
        <v>887</v>
      </c>
      <c r="I3" s="66" t="s">
        <v>886</v>
      </c>
      <c r="K3" s="158" t="s">
        <v>887</v>
      </c>
      <c r="L3" s="66" t="s">
        <v>886</v>
      </c>
      <c r="N3" s="67" t="s">
        <v>887</v>
      </c>
      <c r="O3" s="66" t="s">
        <v>886</v>
      </c>
    </row>
    <row r="4" spans="2:15" x14ac:dyDescent="0.25">
      <c r="B4" s="50" t="s">
        <v>775</v>
      </c>
      <c r="C4" s="50" t="s">
        <v>774</v>
      </c>
      <c r="E4" s="50" t="s">
        <v>926</v>
      </c>
      <c r="F4" s="50" t="s">
        <v>776</v>
      </c>
      <c r="H4" s="53"/>
      <c r="I4" s="52" t="s">
        <v>892</v>
      </c>
      <c r="K4" s="70" t="s">
        <v>891</v>
      </c>
      <c r="N4" s="54" t="s">
        <v>374</v>
      </c>
      <c r="O4" t="str">
        <f>VLOOKUP(N4,$B$4:$C$324,2,0)</f>
        <v>Chief Leschi Tribal</v>
      </c>
    </row>
    <row r="5" spans="2:15" x14ac:dyDescent="0.25">
      <c r="B5" s="50" t="s">
        <v>773</v>
      </c>
      <c r="C5" s="50" t="s">
        <v>772</v>
      </c>
      <c r="E5" s="50" t="s">
        <v>635</v>
      </c>
      <c r="F5" s="50" t="str">
        <f>VLOOKUP(E5,$B$4:$C$324,2,0)</f>
        <v>Aberdeen</v>
      </c>
      <c r="H5" s="58" t="s">
        <v>775</v>
      </c>
      <c r="I5" s="50" t="str">
        <f>VLOOKUP(H5,$B$4:$C$324,2,0)</f>
        <v>Washtucna</v>
      </c>
      <c r="K5" s="50" t="s">
        <v>593</v>
      </c>
      <c r="L5" t="s">
        <v>592</v>
      </c>
      <c r="N5" s="54" t="s">
        <v>203</v>
      </c>
      <c r="O5" t="str">
        <f>VLOOKUP(N5,$B$4:$C$324,2,0)</f>
        <v>Lummi Tribal</v>
      </c>
    </row>
    <row r="6" spans="2:15" x14ac:dyDescent="0.25">
      <c r="B6" s="50" t="s">
        <v>771</v>
      </c>
      <c r="C6" s="50" t="s">
        <v>770</v>
      </c>
      <c r="E6" s="50" t="s">
        <v>485</v>
      </c>
      <c r="F6" s="50" t="str">
        <f>VLOOKUP(E6,$B$4:$C$324,2,0)</f>
        <v>Adna</v>
      </c>
      <c r="H6" s="50" t="s">
        <v>773</v>
      </c>
      <c r="I6" s="50" t="str">
        <f>VLOOKUP(H6,$B$4:$C$324,2,0)</f>
        <v>Benge</v>
      </c>
      <c r="K6" s="50" t="s">
        <v>561</v>
      </c>
      <c r="L6" t="s">
        <v>560</v>
      </c>
      <c r="N6" s="54" t="s">
        <v>553</v>
      </c>
      <c r="O6" t="str">
        <f>VLOOKUP(N6,$B$4:$C$324,2,0)</f>
        <v>Muckleshoot Tribal</v>
      </c>
    </row>
    <row r="7" spans="2:15" x14ac:dyDescent="0.25">
      <c r="B7" s="50" t="s">
        <v>769</v>
      </c>
      <c r="C7" s="50" t="s">
        <v>768</v>
      </c>
      <c r="E7" s="50" t="s">
        <v>463</v>
      </c>
      <c r="F7" s="50" t="str">
        <f>VLOOKUP(E7,$B$4:$C$324,2,0)</f>
        <v>Almira</v>
      </c>
      <c r="H7" s="50" t="s">
        <v>771</v>
      </c>
      <c r="I7" s="50" t="str">
        <f>VLOOKUP(H7,$B$4:$C$324,2,0)</f>
        <v>Othello</v>
      </c>
      <c r="K7" s="160" t="s">
        <v>310</v>
      </c>
      <c r="L7" t="s">
        <v>309</v>
      </c>
      <c r="N7" s="139" t="s">
        <v>932</v>
      </c>
      <c r="O7" s="129" t="s">
        <v>931</v>
      </c>
    </row>
    <row r="8" spans="2:15" x14ac:dyDescent="0.25">
      <c r="B8" s="50" t="s">
        <v>767</v>
      </c>
      <c r="C8" s="50" t="s">
        <v>766</v>
      </c>
      <c r="E8" s="50" t="s">
        <v>354</v>
      </c>
      <c r="F8" s="50" t="str">
        <f>VLOOKUP(E8,$B$4:$C$324,2,0)</f>
        <v>Anacortes</v>
      </c>
      <c r="H8" s="50" t="s">
        <v>769</v>
      </c>
      <c r="I8" s="50" t="str">
        <f>VLOOKUP(H8,$B$4:$C$324,2,0)</f>
        <v>Lind</v>
      </c>
      <c r="K8" s="50" t="s">
        <v>400</v>
      </c>
      <c r="L8" t="s">
        <v>399</v>
      </c>
      <c r="N8" s="54" t="s">
        <v>725</v>
      </c>
      <c r="O8" t="str">
        <f>VLOOKUP(N8,$B$4:$C$324,2,0)</f>
        <v>Quillayute Valley</v>
      </c>
    </row>
    <row r="9" spans="2:15" x14ac:dyDescent="0.25">
      <c r="B9" s="50" t="s">
        <v>765</v>
      </c>
      <c r="C9" s="50" t="s">
        <v>764</v>
      </c>
      <c r="E9" s="50" t="s">
        <v>330</v>
      </c>
      <c r="F9" s="50" t="str">
        <f>VLOOKUP(E9,$B$4:$C$324,2,0)</f>
        <v>Arlington</v>
      </c>
      <c r="H9" s="50" t="s">
        <v>767</v>
      </c>
      <c r="I9" s="50" t="str">
        <f>VLOOKUP(H9,$B$4:$C$324,2,0)</f>
        <v>Ritzville</v>
      </c>
      <c r="K9" s="50" t="s">
        <v>559</v>
      </c>
      <c r="L9" t="s">
        <v>558</v>
      </c>
      <c r="N9" s="54" t="s">
        <v>527</v>
      </c>
      <c r="O9" t="str">
        <f>VLOOKUP(N9,$B$4:$C$324,2,0)</f>
        <v>Suquamish (Chef Kitsap) Tribal</v>
      </c>
    </row>
    <row r="10" spans="2:15" x14ac:dyDescent="0.25">
      <c r="B10" s="50" t="s">
        <v>763</v>
      </c>
      <c r="C10" s="50" t="s">
        <v>762</v>
      </c>
      <c r="E10" s="50" t="s">
        <v>763</v>
      </c>
      <c r="F10" s="50" t="str">
        <f>VLOOKUP(E10,$B$4:$C$324,2,0)</f>
        <v>Asotin-Anatone</v>
      </c>
      <c r="H10" s="57"/>
      <c r="I10" s="52" t="s">
        <v>890</v>
      </c>
      <c r="K10" s="50" t="s">
        <v>401</v>
      </c>
      <c r="L10" t="s">
        <v>140</v>
      </c>
      <c r="N10" s="54" t="s">
        <v>237</v>
      </c>
      <c r="O10" t="str">
        <f>VLOOKUP(N10,$B$4:$C$324,2,0)</f>
        <v>Wa He Lut Tribal</v>
      </c>
    </row>
    <row r="11" spans="2:15" x14ac:dyDescent="0.25">
      <c r="B11" s="60" t="s">
        <v>761</v>
      </c>
      <c r="C11" s="50" t="s">
        <v>760</v>
      </c>
      <c r="E11" s="50" t="s">
        <v>571</v>
      </c>
      <c r="F11" s="50" t="str">
        <f>VLOOKUP(E11,$B$4:$C$324,2,0)</f>
        <v>Auburn</v>
      </c>
      <c r="H11" s="50" t="s">
        <v>765</v>
      </c>
      <c r="I11" s="50" t="str">
        <f>VLOOKUP(H11,$B$4:$C$324,2,0)</f>
        <v>Clarkston</v>
      </c>
      <c r="K11" s="50" t="s">
        <v>711</v>
      </c>
      <c r="L11" t="s">
        <v>710</v>
      </c>
      <c r="N11" s="54" t="s">
        <v>143</v>
      </c>
      <c r="O11" t="str">
        <f>VLOOKUP(N11,$B$4:$C$324,2,0)</f>
        <v>Yakama Nation Tribal</v>
      </c>
    </row>
    <row r="12" spans="2:15" x14ac:dyDescent="0.25">
      <c r="B12" s="50" t="s">
        <v>759</v>
      </c>
      <c r="C12" s="50" t="s">
        <v>758</v>
      </c>
      <c r="E12" s="60" t="s">
        <v>537</v>
      </c>
      <c r="F12" s="50" t="str">
        <f>VLOOKUP(E12,$B$4:$C$324,2,0)</f>
        <v>Bainbridge</v>
      </c>
      <c r="H12" s="50" t="s">
        <v>763</v>
      </c>
      <c r="I12" s="50" t="str">
        <f>VLOOKUP(H12,$B$4:$C$324,2,0)</f>
        <v>Asotin-Anatone</v>
      </c>
      <c r="K12" s="50" t="s">
        <v>557</v>
      </c>
      <c r="L12" t="s">
        <v>556</v>
      </c>
      <c r="N12" s="54"/>
    </row>
    <row r="13" spans="2:15" x14ac:dyDescent="0.25">
      <c r="B13" s="51" t="s">
        <v>757</v>
      </c>
      <c r="C13" s="50" t="s">
        <v>756</v>
      </c>
      <c r="E13" s="50" t="s">
        <v>707</v>
      </c>
      <c r="F13" s="50" t="str">
        <f>VLOOKUP(E13,$B$4:$C$324,2,0)</f>
        <v>Battle Ground</v>
      </c>
      <c r="H13" s="53"/>
      <c r="I13" s="52" t="s">
        <v>889</v>
      </c>
      <c r="K13" s="50" t="s">
        <v>721</v>
      </c>
      <c r="L13" t="s">
        <v>720</v>
      </c>
    </row>
    <row r="14" spans="2:15" x14ac:dyDescent="0.25">
      <c r="B14" s="50" t="s">
        <v>755</v>
      </c>
      <c r="C14" s="50" t="s">
        <v>754</v>
      </c>
      <c r="E14" s="51" t="s">
        <v>577</v>
      </c>
      <c r="F14" s="50" t="str">
        <f>VLOOKUP(E14,$B$4:$C$324,2,0)</f>
        <v>Bellevue</v>
      </c>
      <c r="H14" s="60" t="s">
        <v>761</v>
      </c>
      <c r="I14" s="50" t="str">
        <f>VLOOKUP(H14,$B$4:$C$324,2,0)</f>
        <v>Kennewick</v>
      </c>
      <c r="K14" s="50" t="s">
        <v>591</v>
      </c>
      <c r="L14" t="s">
        <v>590</v>
      </c>
    </row>
    <row r="15" spans="2:15" x14ac:dyDescent="0.25">
      <c r="B15" s="50" t="s">
        <v>753</v>
      </c>
      <c r="C15" s="50" t="s">
        <v>752</v>
      </c>
      <c r="E15" s="50" t="s">
        <v>219</v>
      </c>
      <c r="F15" s="50" t="str">
        <f>VLOOKUP(E15,$B$4:$C$324,2,0)</f>
        <v>Bellingham</v>
      </c>
      <c r="H15" s="50" t="s">
        <v>759</v>
      </c>
      <c r="I15" s="50" t="str">
        <f>VLOOKUP(H15,$B$4:$C$324,2,0)</f>
        <v>Paterson</v>
      </c>
      <c r="K15" s="50" t="s">
        <v>382</v>
      </c>
      <c r="L15" t="s">
        <v>381</v>
      </c>
    </row>
    <row r="16" spans="2:15" x14ac:dyDescent="0.25">
      <c r="B16" s="50" t="s">
        <v>751</v>
      </c>
      <c r="C16" s="50" t="s">
        <v>750</v>
      </c>
      <c r="E16" s="50" t="s">
        <v>773</v>
      </c>
      <c r="F16" s="50" t="str">
        <f>VLOOKUP(E16,$B$4:$C$324,2,0)</f>
        <v>Benge</v>
      </c>
      <c r="H16" s="51" t="s">
        <v>757</v>
      </c>
      <c r="I16" s="50" t="str">
        <f>VLOOKUP(H16,$B$4:$C$324,2,0)</f>
        <v>Kiona Benton</v>
      </c>
      <c r="K16" s="50" t="s">
        <v>332</v>
      </c>
      <c r="L16" t="s">
        <v>331</v>
      </c>
      <c r="N16" s="69"/>
      <c r="O16" s="68" t="s">
        <v>888</v>
      </c>
    </row>
    <row r="17" spans="2:15" x14ac:dyDescent="0.25">
      <c r="B17" s="50" t="s">
        <v>749</v>
      </c>
      <c r="C17" s="50" t="s">
        <v>748</v>
      </c>
      <c r="E17" s="50" t="s">
        <v>382</v>
      </c>
      <c r="F17" s="50" t="str">
        <f>VLOOKUP(E17,$B$4:$C$324,2,0)</f>
        <v>Bethel</v>
      </c>
      <c r="H17" s="50" t="s">
        <v>755</v>
      </c>
      <c r="I17" s="50" t="str">
        <f>VLOOKUP(H17,$B$4:$C$324,2,0)</f>
        <v>Finley</v>
      </c>
      <c r="K17" s="156" t="s">
        <v>338</v>
      </c>
      <c r="L17" t="s">
        <v>337</v>
      </c>
      <c r="N17" s="67" t="s">
        <v>887</v>
      </c>
      <c r="O17" s="66" t="s">
        <v>886</v>
      </c>
    </row>
    <row r="18" spans="2:15" x14ac:dyDescent="0.25">
      <c r="B18" s="50" t="s">
        <v>747</v>
      </c>
      <c r="C18" s="50" t="s">
        <v>746</v>
      </c>
      <c r="E18" s="50" t="s">
        <v>511</v>
      </c>
      <c r="F18" s="50" t="str">
        <f>VLOOKUP(E18,$B$4:$C$324,2,0)</f>
        <v>Bickleton</v>
      </c>
      <c r="H18" s="50" t="s">
        <v>753</v>
      </c>
      <c r="I18" s="50" t="str">
        <f>VLOOKUP(H18,$B$4:$C$324,2,0)</f>
        <v>Prosser</v>
      </c>
      <c r="K18" s="155" t="s">
        <v>885</v>
      </c>
      <c r="L18" s="8"/>
      <c r="N18" s="65" t="s">
        <v>529</v>
      </c>
      <c r="O18" t="str">
        <f>VLOOKUP(N18,$B$4:$C$324,2,0)</f>
        <v>Catalyst Charter</v>
      </c>
    </row>
    <row r="19" spans="2:15" x14ac:dyDescent="0.25">
      <c r="B19" s="50" t="s">
        <v>745</v>
      </c>
      <c r="C19" s="50" t="s">
        <v>744</v>
      </c>
      <c r="E19" s="50" t="s">
        <v>215</v>
      </c>
      <c r="F19" s="50" t="str">
        <f>VLOOKUP(E19,$B$4:$C$324,2,0)</f>
        <v>Blaine</v>
      </c>
      <c r="H19" s="50" t="s">
        <v>751</v>
      </c>
      <c r="I19" s="50" t="str">
        <f>VLOOKUP(H19,$B$4:$C$324,2,0)</f>
        <v>Richland</v>
      </c>
      <c r="K19" s="50" t="s">
        <v>577</v>
      </c>
      <c r="L19" t="s">
        <v>576</v>
      </c>
      <c r="N19" s="135" t="s">
        <v>934</v>
      </c>
      <c r="O19" s="129" t="s">
        <v>933</v>
      </c>
    </row>
    <row r="20" spans="2:15" x14ac:dyDescent="0.25">
      <c r="B20" s="50" t="s">
        <v>743</v>
      </c>
      <c r="C20" s="50" t="s">
        <v>742</v>
      </c>
      <c r="E20" s="50" t="s">
        <v>481</v>
      </c>
      <c r="F20" s="50" t="str">
        <f>VLOOKUP(E20,$B$4:$C$324,2,0)</f>
        <v>Boistfort</v>
      </c>
      <c r="H20" s="53"/>
      <c r="I20" s="52" t="s">
        <v>884</v>
      </c>
      <c r="K20" s="60" t="s">
        <v>565</v>
      </c>
      <c r="L20" t="s">
        <v>564</v>
      </c>
      <c r="N20" s="58" t="s">
        <v>372</v>
      </c>
      <c r="O20" t="str">
        <f>VLOOKUP(N20,$B$4:$C$324,2,0)</f>
        <v>Impact Comm Bay Charter</v>
      </c>
    </row>
    <row r="21" spans="2:15" x14ac:dyDescent="0.25">
      <c r="B21" s="50" t="s">
        <v>741</v>
      </c>
      <c r="C21" s="50" t="s">
        <v>740</v>
      </c>
      <c r="E21" s="50" t="s">
        <v>539</v>
      </c>
      <c r="F21" s="50" t="str">
        <f>VLOOKUP(E21,$B$4:$C$324,2,0)</f>
        <v>Bremerton</v>
      </c>
      <c r="H21" s="50" t="s">
        <v>749</v>
      </c>
      <c r="I21" s="50" t="str">
        <f>VLOOKUP(H21,$B$4:$C$324,2,0)</f>
        <v>Manson</v>
      </c>
      <c r="K21" s="50" t="s">
        <v>761</v>
      </c>
      <c r="L21" t="s">
        <v>760</v>
      </c>
      <c r="N21" s="58" t="s">
        <v>545</v>
      </c>
      <c r="O21" t="str">
        <f>VLOOKUP(N21,$B$4:$C$324,2,0)</f>
        <v>Impact Puget Sound Charter</v>
      </c>
    </row>
    <row r="22" spans="2:15" x14ac:dyDescent="0.25">
      <c r="B22" s="50" t="s">
        <v>739</v>
      </c>
      <c r="C22" s="50" t="s">
        <v>738</v>
      </c>
      <c r="E22" s="50" t="s">
        <v>431</v>
      </c>
      <c r="F22" s="50" t="str">
        <f>VLOOKUP(E22,$B$4:$C$324,2,0)</f>
        <v>Brewster</v>
      </c>
      <c r="H22" s="50" t="s">
        <v>747</v>
      </c>
      <c r="I22" s="50" t="str">
        <f>VLOOKUP(H22,$B$4:$C$324,2,0)</f>
        <v>Stehekin</v>
      </c>
      <c r="K22" s="50" t="s">
        <v>665</v>
      </c>
      <c r="L22" t="s">
        <v>664</v>
      </c>
      <c r="N22" s="58" t="s">
        <v>543</v>
      </c>
      <c r="O22" t="str">
        <f>VLOOKUP(N22,$B$4:$C$324,2,0)</f>
        <v>Impact Salish Sea Charter</v>
      </c>
    </row>
    <row r="23" spans="2:15" x14ac:dyDescent="0.25">
      <c r="B23" s="50" t="s">
        <v>737</v>
      </c>
      <c r="C23" s="50" t="s">
        <v>736</v>
      </c>
      <c r="E23" s="50" t="s">
        <v>685</v>
      </c>
      <c r="F23" s="50" t="str">
        <f>VLOOKUP(E23,$B$4:$C$324,2,0)</f>
        <v>Bridgeport</v>
      </c>
      <c r="H23" s="50" t="s">
        <v>745</v>
      </c>
      <c r="I23" s="50" t="str">
        <f>VLOOKUP(H23,$B$4:$C$324,2,0)</f>
        <v>Entiat</v>
      </c>
      <c r="K23" s="50" t="s">
        <v>585</v>
      </c>
      <c r="L23" t="s">
        <v>584</v>
      </c>
      <c r="N23" s="58" t="s">
        <v>280</v>
      </c>
      <c r="O23" t="str">
        <f>VLOOKUP(N23,$B$4:$C$324,2,0)</f>
        <v>Lumen Charter</v>
      </c>
    </row>
    <row r="24" spans="2:15" x14ac:dyDescent="0.25">
      <c r="B24" s="54" t="s">
        <v>735</v>
      </c>
      <c r="C24" s="50" t="s">
        <v>734</v>
      </c>
      <c r="E24" s="50" t="s">
        <v>601</v>
      </c>
      <c r="F24" s="50" t="str">
        <f>VLOOKUP(E24,$B$4:$C$324,2,0)</f>
        <v>Brinnon</v>
      </c>
      <c r="H24" s="50" t="s">
        <v>743</v>
      </c>
      <c r="I24" s="50" t="str">
        <f>VLOOKUP(H24,$B$4:$C$324,2,0)</f>
        <v>Lake Chelan</v>
      </c>
      <c r="K24" s="50" t="s">
        <v>571</v>
      </c>
      <c r="L24" t="s">
        <v>570</v>
      </c>
      <c r="N24" s="58" t="s">
        <v>735</v>
      </c>
      <c r="O24" t="str">
        <f>VLOOKUP(N24,$B$4:$C$324,2,0)</f>
        <v>Pinnacle Prep Charter</v>
      </c>
    </row>
    <row r="25" spans="2:15" x14ac:dyDescent="0.25">
      <c r="B25" s="50" t="s">
        <v>733</v>
      </c>
      <c r="C25" s="50" t="s">
        <v>732</v>
      </c>
      <c r="E25" s="54" t="s">
        <v>358</v>
      </c>
      <c r="F25" s="50" t="str">
        <f>VLOOKUP(E25,$B$4:$C$324,2,0)</f>
        <v>Burlington Edison</v>
      </c>
      <c r="H25" s="50" t="s">
        <v>741</v>
      </c>
      <c r="I25" s="50" t="str">
        <f>VLOOKUP(H25,$B$4:$C$324,2,0)</f>
        <v>Cashmere</v>
      </c>
      <c r="K25" s="50" t="s">
        <v>169</v>
      </c>
      <c r="L25" t="s">
        <v>168</v>
      </c>
      <c r="N25" s="58" t="s">
        <v>278</v>
      </c>
      <c r="O25" t="str">
        <f>VLOOKUP(N25,$B$4:$C$324,2,0)</f>
        <v>Pride Prep Charter</v>
      </c>
    </row>
    <row r="26" spans="2:15" x14ac:dyDescent="0.25">
      <c r="B26" s="50" t="s">
        <v>731</v>
      </c>
      <c r="C26" s="50" t="s">
        <v>730</v>
      </c>
      <c r="E26" s="50" t="s">
        <v>709</v>
      </c>
      <c r="F26" s="50" t="str">
        <f>VLOOKUP(E26,$B$4:$C$324,2,0)</f>
        <v>Camas</v>
      </c>
      <c r="H26" s="50" t="s">
        <v>739</v>
      </c>
      <c r="I26" s="50" t="str">
        <f>VLOOKUP(H26,$B$4:$C$324,2,0)</f>
        <v>Cascade</v>
      </c>
      <c r="K26" s="51" t="s">
        <v>334</v>
      </c>
      <c r="L26" t="s">
        <v>333</v>
      </c>
      <c r="N26" s="58" t="s">
        <v>175</v>
      </c>
      <c r="O26" t="str">
        <f>VLOOKUP(N26,$B$4:$C$324,2,0)</f>
        <v>Pullman Mont Charter</v>
      </c>
    </row>
    <row r="27" spans="2:15" x14ac:dyDescent="0.25">
      <c r="B27" s="50" t="s">
        <v>729</v>
      </c>
      <c r="C27" s="50" t="s">
        <v>728</v>
      </c>
      <c r="E27" s="50" t="s">
        <v>727</v>
      </c>
      <c r="F27" s="50" t="str">
        <f>VLOOKUP(E27,$B$4:$C$324,2,0)</f>
        <v>Cape Flattery</v>
      </c>
      <c r="H27" s="50" t="s">
        <v>737</v>
      </c>
      <c r="I27" s="50" t="str">
        <f>VLOOKUP(H27,$B$4:$C$324,2,0)</f>
        <v>Wenatchee</v>
      </c>
      <c r="K27" s="50" t="s">
        <v>251</v>
      </c>
      <c r="L27" t="s">
        <v>250</v>
      </c>
      <c r="N27" s="65" t="s">
        <v>549</v>
      </c>
      <c r="O27" t="str">
        <f>VLOOKUP(N27,$B$4:$C$324,2,0)</f>
        <v>Rainier Prep Charter</v>
      </c>
    </row>
    <row r="28" spans="2:15" x14ac:dyDescent="0.25">
      <c r="B28" s="50" t="s">
        <v>727</v>
      </c>
      <c r="C28" s="50" t="s">
        <v>726</v>
      </c>
      <c r="E28" s="50" t="s">
        <v>398</v>
      </c>
      <c r="F28" s="50" t="str">
        <f>VLOOKUP(E28,$B$4:$C$324,2,0)</f>
        <v>Carbonado</v>
      </c>
      <c r="H28" s="54" t="s">
        <v>735</v>
      </c>
      <c r="I28" s="50" t="str">
        <f>VLOOKUP(H28,$B$4:$C$324,2,0)</f>
        <v>Pinnacle Prep Charter</v>
      </c>
      <c r="K28" s="50" t="s">
        <v>581</v>
      </c>
      <c r="L28" t="s">
        <v>580</v>
      </c>
      <c r="N28" s="135" t="s">
        <v>936</v>
      </c>
      <c r="O28" s="129" t="s">
        <v>935</v>
      </c>
    </row>
    <row r="29" spans="2:15" x14ac:dyDescent="0.25">
      <c r="B29" s="50" t="s">
        <v>725</v>
      </c>
      <c r="C29" s="50" t="s">
        <v>724</v>
      </c>
      <c r="E29" s="50" t="s">
        <v>739</v>
      </c>
      <c r="F29" s="50" t="str">
        <f>VLOOKUP(E29,$B$4:$C$324,2,0)</f>
        <v>Cascade</v>
      </c>
      <c r="H29" s="57"/>
      <c r="I29" s="52" t="s">
        <v>883</v>
      </c>
      <c r="K29" s="50" t="s">
        <v>298</v>
      </c>
      <c r="L29" t="s">
        <v>297</v>
      </c>
      <c r="N29" s="58" t="s">
        <v>547</v>
      </c>
      <c r="O29" t="str">
        <f>VLOOKUP(N29,$B$4:$C$324,2,0)</f>
        <v>RVLA Charter</v>
      </c>
    </row>
    <row r="30" spans="2:15" x14ac:dyDescent="0.25">
      <c r="B30" s="50" t="s">
        <v>723</v>
      </c>
      <c r="C30" s="50" t="s">
        <v>722</v>
      </c>
      <c r="E30" s="50" t="s">
        <v>741</v>
      </c>
      <c r="F30" s="50" t="str">
        <f>VLOOKUP(E30,$B$4:$C$324,2,0)</f>
        <v>Cashmere</v>
      </c>
      <c r="H30" s="50" t="s">
        <v>733</v>
      </c>
      <c r="I30" s="50" t="str">
        <f>VLOOKUP(H30,$B$4:$C$324,2,0)</f>
        <v>Port Angeles</v>
      </c>
      <c r="K30" s="50" t="s">
        <v>751</v>
      </c>
      <c r="L30" t="s">
        <v>750</v>
      </c>
      <c r="N30" s="58" t="s">
        <v>282</v>
      </c>
      <c r="O30" t="str">
        <f>VLOOKUP(N30,$B$4:$C$324,2,0)</f>
        <v>Spokane Int'l Charter</v>
      </c>
    </row>
    <row r="31" spans="2:15" x14ac:dyDescent="0.25">
      <c r="B31" s="50" t="s">
        <v>721</v>
      </c>
      <c r="C31" s="50" t="s">
        <v>720</v>
      </c>
      <c r="E31" s="50" t="s">
        <v>695</v>
      </c>
      <c r="F31" s="50" t="str">
        <f>VLOOKUP(E31,$B$4:$C$324,2,0)</f>
        <v>Castle Rock</v>
      </c>
      <c r="H31" s="50" t="s">
        <v>731</v>
      </c>
      <c r="I31" s="50" t="str">
        <f>VLOOKUP(H31,$B$4:$C$324,2,0)</f>
        <v>Crescent</v>
      </c>
      <c r="K31" s="50" t="s">
        <v>707</v>
      </c>
      <c r="L31" t="s">
        <v>706</v>
      </c>
      <c r="N31" s="58" t="s">
        <v>551</v>
      </c>
      <c r="O31" t="str">
        <f>VLOOKUP(N31,$B$4:$C$324,2,0)</f>
        <v>Summit Atlas Charter</v>
      </c>
    </row>
    <row r="32" spans="2:15" x14ac:dyDescent="0.25">
      <c r="B32" s="50" t="s">
        <v>719</v>
      </c>
      <c r="C32" s="50" t="s">
        <v>718</v>
      </c>
      <c r="E32" s="50" t="s">
        <v>529</v>
      </c>
      <c r="F32" s="50" t="str">
        <f>VLOOKUP(E32,$B$4:$C$324,2,0)</f>
        <v>Catalyst Charter</v>
      </c>
      <c r="H32" s="50" t="s">
        <v>729</v>
      </c>
      <c r="I32" s="50" t="str">
        <f>VLOOKUP(H32,$B$4:$C$324,2,0)</f>
        <v>Sequim</v>
      </c>
      <c r="K32" s="50" t="s">
        <v>388</v>
      </c>
      <c r="L32" t="s">
        <v>387</v>
      </c>
      <c r="N32" s="58" t="s">
        <v>370</v>
      </c>
      <c r="O32" t="str">
        <f>VLOOKUP(N32,$B$4:$C$324,2,0)</f>
        <v>Summit Olympus Charter</v>
      </c>
    </row>
    <row r="33" spans="2:15" x14ac:dyDescent="0.25">
      <c r="B33" s="56" t="s">
        <v>717</v>
      </c>
      <c r="C33" s="50" t="s">
        <v>716</v>
      </c>
      <c r="E33" s="50" t="s">
        <v>509</v>
      </c>
      <c r="F33" s="50" t="str">
        <f>VLOOKUP(E33,$B$4:$C$324,2,0)</f>
        <v>Centerville</v>
      </c>
      <c r="H33" s="50" t="s">
        <v>727</v>
      </c>
      <c r="I33" s="50" t="str">
        <f>VLOOKUP(H33,$B$4:$C$324,2,0)</f>
        <v>Cape Flattery</v>
      </c>
      <c r="K33" s="50" t="s">
        <v>219</v>
      </c>
      <c r="L33" t="s">
        <v>218</v>
      </c>
      <c r="N33" s="58" t="s">
        <v>555</v>
      </c>
      <c r="O33" t="str">
        <f>VLOOKUP(N33,$B$4:$C$324,2,0)</f>
        <v>Summit Sierra Charter</v>
      </c>
    </row>
    <row r="34" spans="2:15" x14ac:dyDescent="0.25">
      <c r="B34" s="50" t="s">
        <v>715</v>
      </c>
      <c r="C34" s="50" t="s">
        <v>714</v>
      </c>
      <c r="E34" s="56" t="s">
        <v>533</v>
      </c>
      <c r="F34" s="50" t="str">
        <f>VLOOKUP(E34,$B$4:$C$324,2,0)</f>
        <v>Central Kitsap</v>
      </c>
      <c r="H34" s="50" t="s">
        <v>725</v>
      </c>
      <c r="I34" s="50" t="str">
        <f>VLOOKUP(H34,$B$4:$C$324,2,0)</f>
        <v>Quillayute Valley</v>
      </c>
      <c r="K34" s="50" t="s">
        <v>533</v>
      </c>
      <c r="L34" t="s">
        <v>532</v>
      </c>
      <c r="N34" s="58" t="s">
        <v>205</v>
      </c>
      <c r="O34" t="str">
        <f>VLOOKUP(N34,$B$4:$C$324,2,0)</f>
        <v>Whatcom Int'g Charter</v>
      </c>
    </row>
    <row r="35" spans="2:15" x14ac:dyDescent="0.25">
      <c r="B35" s="50" t="s">
        <v>713</v>
      </c>
      <c r="C35" s="50" t="s">
        <v>712</v>
      </c>
      <c r="E35" s="50" t="s">
        <v>298</v>
      </c>
      <c r="F35" s="50" t="str">
        <f>VLOOKUP(E35,$B$4:$C$324,2,0)</f>
        <v>Central Valley</v>
      </c>
      <c r="H35" s="50" t="s">
        <v>723</v>
      </c>
      <c r="I35" s="50" t="str">
        <f>VLOOKUP(H35,$B$4:$C$324,2,0)</f>
        <v>Quileute Tribal</v>
      </c>
      <c r="K35" s="50" t="s">
        <v>394</v>
      </c>
      <c r="L35" t="s">
        <v>393</v>
      </c>
      <c r="N35" s="58" t="s">
        <v>541</v>
      </c>
      <c r="O35" t="str">
        <f>VLOOKUP(N35,$B$4:$C$324,2,0)</f>
        <v>Why Not You Charter</v>
      </c>
    </row>
    <row r="36" spans="2:15" x14ac:dyDescent="0.25">
      <c r="B36" s="50" t="s">
        <v>711</v>
      </c>
      <c r="C36" s="50" t="s">
        <v>710</v>
      </c>
      <c r="E36" s="50" t="s">
        <v>469</v>
      </c>
      <c r="F36" s="50" t="str">
        <f>VLOOKUP(E36,$B$4:$C$324,2,0)</f>
        <v>Centralia</v>
      </c>
      <c r="H36" s="53"/>
      <c r="I36" s="52" t="s">
        <v>882</v>
      </c>
      <c r="K36" s="156" t="s">
        <v>300</v>
      </c>
      <c r="L36" t="s">
        <v>299</v>
      </c>
      <c r="N36" s="58"/>
    </row>
    <row r="37" spans="2:15" x14ac:dyDescent="0.25">
      <c r="B37" s="50" t="s">
        <v>709</v>
      </c>
      <c r="C37" s="50" t="s">
        <v>708</v>
      </c>
      <c r="E37" s="50" t="s">
        <v>473</v>
      </c>
      <c r="F37" s="50" t="str">
        <f>VLOOKUP(E37,$B$4:$C$324,2,0)</f>
        <v>Chehalis</v>
      </c>
      <c r="H37" s="50" t="s">
        <v>721</v>
      </c>
      <c r="I37" s="50" t="str">
        <f>VLOOKUP(H37,$B$4:$C$324,2,0)</f>
        <v>Vancouver</v>
      </c>
      <c r="K37" s="155" t="s">
        <v>881</v>
      </c>
      <c r="L37" s="8"/>
      <c r="N37" s="64"/>
    </row>
    <row r="38" spans="2:15" x14ac:dyDescent="0.25">
      <c r="B38" s="50" t="s">
        <v>707</v>
      </c>
      <c r="C38" s="50" t="s">
        <v>706</v>
      </c>
      <c r="E38" s="50" t="s">
        <v>294</v>
      </c>
      <c r="F38" s="50" t="str">
        <f>VLOOKUP(E38,$B$4:$C$324,2,0)</f>
        <v>Cheney</v>
      </c>
      <c r="H38" s="50" t="s">
        <v>719</v>
      </c>
      <c r="I38" s="50" t="str">
        <f>VLOOKUP(H38,$B$4:$C$324,2,0)</f>
        <v>Hockinson</v>
      </c>
      <c r="K38" s="50" t="s">
        <v>336</v>
      </c>
      <c r="L38" t="s">
        <v>335</v>
      </c>
      <c r="N38" s="58"/>
    </row>
    <row r="39" spans="2:15" x14ac:dyDescent="0.25">
      <c r="B39" s="50" t="s">
        <v>705</v>
      </c>
      <c r="C39" s="50" t="s">
        <v>704</v>
      </c>
      <c r="E39" s="50" t="s">
        <v>275</v>
      </c>
      <c r="F39" s="50" t="str">
        <f>VLOOKUP(E39,$B$4:$C$324,2,0)</f>
        <v>Chewelah</v>
      </c>
      <c r="H39" s="56" t="s">
        <v>717</v>
      </c>
      <c r="I39" s="50" t="str">
        <f>VLOOKUP(H39,$B$4:$C$324,2,0)</f>
        <v>Lacenter</v>
      </c>
      <c r="K39" s="50" t="s">
        <v>247</v>
      </c>
      <c r="L39" t="s">
        <v>246</v>
      </c>
      <c r="N39" s="58"/>
    </row>
    <row r="40" spans="2:15" x14ac:dyDescent="0.25">
      <c r="B40" s="139" t="s">
        <v>936</v>
      </c>
      <c r="C40" s="129" t="s">
        <v>935</v>
      </c>
      <c r="E40" s="50" t="s">
        <v>374</v>
      </c>
      <c r="F40" s="50" t="str">
        <f>VLOOKUP(E40,$B$4:$C$324,2,0)</f>
        <v>Chief Leschi Tribal</v>
      </c>
      <c r="H40" s="50" t="s">
        <v>715</v>
      </c>
      <c r="I40" s="50" t="str">
        <f>VLOOKUP(H40,$B$4:$C$324,2,0)</f>
        <v>Green Mountain</v>
      </c>
      <c r="K40" s="50" t="s">
        <v>328</v>
      </c>
      <c r="L40" t="s">
        <v>327</v>
      </c>
      <c r="N40" s="58"/>
    </row>
    <row r="41" spans="2:15" x14ac:dyDescent="0.25">
      <c r="B41" s="51" t="s">
        <v>703</v>
      </c>
      <c r="C41" s="50" t="s">
        <v>702</v>
      </c>
      <c r="E41" s="51" t="s">
        <v>597</v>
      </c>
      <c r="F41" s="50" t="str">
        <f>VLOOKUP(E41,$B$4:$C$324,2,0)</f>
        <v>Chimacum</v>
      </c>
      <c r="H41" s="50" t="s">
        <v>713</v>
      </c>
      <c r="I41" s="50" t="str">
        <f>VLOOKUP(H41,$B$4:$C$324,2,0)</f>
        <v>Washougal</v>
      </c>
      <c r="K41" s="51" t="s">
        <v>322</v>
      </c>
      <c r="L41" t="s">
        <v>321</v>
      </c>
      <c r="N41" s="58"/>
    </row>
    <row r="42" spans="2:15" x14ac:dyDescent="0.25">
      <c r="B42" s="50" t="s">
        <v>701</v>
      </c>
      <c r="C42" s="50" t="s">
        <v>700</v>
      </c>
      <c r="E42" s="50" t="s">
        <v>765</v>
      </c>
      <c r="F42" s="50" t="str">
        <f>VLOOKUP(E42,$B$4:$C$324,2,0)</f>
        <v>Clarkston</v>
      </c>
      <c r="H42" s="50" t="s">
        <v>711</v>
      </c>
      <c r="I42" s="50" t="str">
        <f>VLOOKUP(H42,$B$4:$C$324,2,0)</f>
        <v>Evergreen (Clark)</v>
      </c>
      <c r="K42" s="50" t="s">
        <v>531</v>
      </c>
      <c r="L42" t="s">
        <v>530</v>
      </c>
      <c r="N42" s="58"/>
    </row>
    <row r="43" spans="2:15" x14ac:dyDescent="0.25">
      <c r="B43" s="50" t="s">
        <v>699</v>
      </c>
      <c r="C43" s="50" t="s">
        <v>698</v>
      </c>
      <c r="E43" s="50" t="s">
        <v>515</v>
      </c>
      <c r="F43" s="50" t="str">
        <f>VLOOKUP(E43,$B$4:$C$324,2,0)</f>
        <v>Cle Elum-Roslyn</v>
      </c>
      <c r="H43" s="50" t="s">
        <v>709</v>
      </c>
      <c r="I43" s="50" t="str">
        <f>VLOOKUP(H43,$B$4:$C$324,2,0)</f>
        <v>Camas</v>
      </c>
      <c r="K43" s="50" t="s">
        <v>563</v>
      </c>
      <c r="L43" t="s">
        <v>562</v>
      </c>
      <c r="N43" s="63"/>
    </row>
    <row r="44" spans="2:15" x14ac:dyDescent="0.25">
      <c r="B44" s="50" t="s">
        <v>697</v>
      </c>
      <c r="C44" s="50" t="s">
        <v>696</v>
      </c>
      <c r="E44" s="50" t="s">
        <v>388</v>
      </c>
      <c r="F44" s="50" t="str">
        <f>VLOOKUP(E44,$B$4:$C$324,2,0)</f>
        <v>Clover Park</v>
      </c>
      <c r="H44" s="50" t="s">
        <v>707</v>
      </c>
      <c r="I44" s="50" t="str">
        <f>VLOOKUP(H44,$B$4:$C$324,2,0)</f>
        <v>Battle Ground</v>
      </c>
      <c r="K44" s="50" t="s">
        <v>569</v>
      </c>
      <c r="L44" t="s">
        <v>568</v>
      </c>
      <c r="N44" s="58"/>
    </row>
    <row r="45" spans="2:15" x14ac:dyDescent="0.25">
      <c r="B45" s="50" t="s">
        <v>695</v>
      </c>
      <c r="C45" s="50" t="s">
        <v>694</v>
      </c>
      <c r="E45" s="50" t="s">
        <v>193</v>
      </c>
      <c r="F45" s="50" t="str">
        <f>VLOOKUP(E45,$B$4:$C$324,2,0)</f>
        <v>Colfax</v>
      </c>
      <c r="H45" s="50" t="s">
        <v>705</v>
      </c>
      <c r="I45" s="50" t="str">
        <f>VLOOKUP(H45,$B$4:$C$324,2,0)</f>
        <v>Ridgefield</v>
      </c>
      <c r="K45" s="50" t="s">
        <v>386</v>
      </c>
      <c r="L45" t="s">
        <v>385</v>
      </c>
      <c r="N45" s="58"/>
    </row>
    <row r="46" spans="2:15" x14ac:dyDescent="0.25">
      <c r="B46" s="50" t="s">
        <v>693</v>
      </c>
      <c r="C46" s="50" t="s">
        <v>692</v>
      </c>
      <c r="E46" s="50" t="s">
        <v>229</v>
      </c>
      <c r="F46" s="50" t="str">
        <f>VLOOKUP(E46,$B$4:$C$324,2,0)</f>
        <v>College Place</v>
      </c>
      <c r="H46" s="136" t="s">
        <v>936</v>
      </c>
      <c r="I46" s="136" t="s">
        <v>935</v>
      </c>
      <c r="K46" s="50" t="s">
        <v>643</v>
      </c>
      <c r="L46" t="s">
        <v>642</v>
      </c>
      <c r="N46" s="58"/>
    </row>
    <row r="47" spans="2:15" x14ac:dyDescent="0.25">
      <c r="B47" s="58" t="s">
        <v>691</v>
      </c>
      <c r="C47" s="50" t="s">
        <v>690</v>
      </c>
      <c r="E47" s="58" t="s">
        <v>185</v>
      </c>
      <c r="F47" s="50" t="str">
        <f>VLOOKUP(E47,$B$4:$C$324,2,0)</f>
        <v>Colton</v>
      </c>
      <c r="H47" s="53"/>
      <c r="I47" s="52" t="s">
        <v>880</v>
      </c>
      <c r="K47" s="50" t="s">
        <v>737</v>
      </c>
      <c r="L47" t="s">
        <v>736</v>
      </c>
      <c r="N47" s="58"/>
    </row>
    <row r="48" spans="2:15" x14ac:dyDescent="0.25">
      <c r="B48" s="50" t="s">
        <v>689</v>
      </c>
      <c r="C48" s="50" t="s">
        <v>688</v>
      </c>
      <c r="E48" s="50" t="s">
        <v>261</v>
      </c>
      <c r="F48" s="50" t="str">
        <f>VLOOKUP(E48,$B$4:$C$324,2,0)</f>
        <v>Columbia (Stevenson)</v>
      </c>
      <c r="H48" s="51" t="s">
        <v>703</v>
      </c>
      <c r="I48" s="50" t="str">
        <f>VLOOKUP(H48,$B$4:$C$324,2,0)</f>
        <v>Dayton</v>
      </c>
      <c r="K48" s="50" t="s">
        <v>709</v>
      </c>
      <c r="L48" t="s">
        <v>708</v>
      </c>
      <c r="N48" s="58"/>
    </row>
    <row r="49" spans="2:14" x14ac:dyDescent="0.25">
      <c r="B49" s="50" t="s">
        <v>687</v>
      </c>
      <c r="C49" s="50" t="s">
        <v>686</v>
      </c>
      <c r="E49" s="50" t="s">
        <v>225</v>
      </c>
      <c r="F49" s="50" t="str">
        <f>VLOOKUP(E49,$B$4:$C$324,2,0)</f>
        <v>Columbia (Walla)</v>
      </c>
      <c r="H49" s="50" t="s">
        <v>701</v>
      </c>
      <c r="I49" s="50" t="str">
        <f>VLOOKUP(H49,$B$4:$C$324,2,0)</f>
        <v>Starbuck</v>
      </c>
      <c r="K49" s="50" t="s">
        <v>384</v>
      </c>
      <c r="L49" t="s">
        <v>383</v>
      </c>
      <c r="N49" s="58"/>
    </row>
    <row r="50" spans="2:14" x14ac:dyDescent="0.25">
      <c r="B50" s="50" t="s">
        <v>685</v>
      </c>
      <c r="C50" s="50" t="s">
        <v>684</v>
      </c>
      <c r="E50" s="50" t="s">
        <v>269</v>
      </c>
      <c r="F50" s="50" t="str">
        <f>VLOOKUP(E50,$B$4:$C$324,2,0)</f>
        <v>Colville</v>
      </c>
      <c r="H50" s="57"/>
      <c r="I50" s="52" t="s">
        <v>879</v>
      </c>
      <c r="K50" s="50" t="s">
        <v>567</v>
      </c>
      <c r="L50" t="s">
        <v>566</v>
      </c>
      <c r="N50" s="58"/>
    </row>
    <row r="51" spans="2:14" x14ac:dyDescent="0.25">
      <c r="B51" s="50" t="s">
        <v>683</v>
      </c>
      <c r="C51" s="50" t="s">
        <v>682</v>
      </c>
      <c r="E51" s="50" t="s">
        <v>360</v>
      </c>
      <c r="F51" s="50" t="str">
        <f>VLOOKUP(E51,$B$4:$C$324,2,0)</f>
        <v>Concrete</v>
      </c>
      <c r="H51" s="50" t="s">
        <v>699</v>
      </c>
      <c r="I51" s="50" t="str">
        <f>VLOOKUP(H51,$B$4:$C$324,2,0)</f>
        <v>Longview</v>
      </c>
      <c r="K51" s="50" t="s">
        <v>348</v>
      </c>
      <c r="L51" t="s">
        <v>347</v>
      </c>
      <c r="N51" s="58"/>
    </row>
    <row r="52" spans="2:14" x14ac:dyDescent="0.25">
      <c r="B52" s="50" t="s">
        <v>681</v>
      </c>
      <c r="C52" s="50" t="s">
        <v>680</v>
      </c>
      <c r="E52" s="50" t="s">
        <v>350</v>
      </c>
      <c r="F52" s="50" t="str">
        <f>VLOOKUP(E52,$B$4:$C$324,2,0)</f>
        <v>Conway</v>
      </c>
      <c r="H52" s="50" t="s">
        <v>697</v>
      </c>
      <c r="I52" s="50" t="str">
        <f>VLOOKUP(H52,$B$4:$C$324,2,0)</f>
        <v>Toutle Lake</v>
      </c>
      <c r="K52" s="50" t="s">
        <v>249</v>
      </c>
      <c r="L52" t="s">
        <v>248</v>
      </c>
      <c r="N52" s="58"/>
    </row>
    <row r="53" spans="2:14" x14ac:dyDescent="0.25">
      <c r="B53" s="50" t="s">
        <v>679</v>
      </c>
      <c r="C53" s="50" t="s">
        <v>678</v>
      </c>
      <c r="E53" s="50" t="s">
        <v>619</v>
      </c>
      <c r="F53" s="50" t="str">
        <f>VLOOKUP(E53,$B$4:$C$324,2,0)</f>
        <v>Cosmopolis</v>
      </c>
      <c r="H53" s="50" t="s">
        <v>695</v>
      </c>
      <c r="I53" s="50" t="str">
        <f>VLOOKUP(H53,$B$4:$C$324,2,0)</f>
        <v>Castle Rock</v>
      </c>
      <c r="K53" s="50" t="s">
        <v>699</v>
      </c>
      <c r="L53" t="s">
        <v>698</v>
      </c>
      <c r="N53" s="58"/>
    </row>
    <row r="54" spans="2:14" x14ac:dyDescent="0.25">
      <c r="B54" s="50" t="s">
        <v>677</v>
      </c>
      <c r="C54" s="50" t="s">
        <v>676</v>
      </c>
      <c r="E54" s="50" t="s">
        <v>649</v>
      </c>
      <c r="F54" s="50" t="str">
        <f>VLOOKUP(E54,$B$4:$C$324,2,0)</f>
        <v>Coulee/Hartline</v>
      </c>
      <c r="H54" s="50" t="s">
        <v>693</v>
      </c>
      <c r="I54" s="50" t="str">
        <f>VLOOKUP(H54,$B$4:$C$324,2,0)</f>
        <v>Kalama</v>
      </c>
      <c r="K54" s="50" t="s">
        <v>159</v>
      </c>
      <c r="L54" t="s">
        <v>158</v>
      </c>
      <c r="N54" s="57"/>
    </row>
    <row r="55" spans="2:14" x14ac:dyDescent="0.25">
      <c r="B55" s="56" t="s">
        <v>675</v>
      </c>
      <c r="C55" s="50" t="s">
        <v>674</v>
      </c>
      <c r="E55" s="56" t="s">
        <v>607</v>
      </c>
      <c r="F55" s="50" t="str">
        <f>VLOOKUP(E55,$B$4:$C$324,2,0)</f>
        <v>Coupeville</v>
      </c>
      <c r="H55" s="58" t="s">
        <v>691</v>
      </c>
      <c r="I55" s="50" t="str">
        <f>VLOOKUP(H55,$B$4:$C$324,2,0)</f>
        <v>Woodland</v>
      </c>
      <c r="K55" s="50" t="s">
        <v>681</v>
      </c>
      <c r="L55" t="s">
        <v>680</v>
      </c>
      <c r="N55" s="58"/>
    </row>
    <row r="56" spans="2:14" x14ac:dyDescent="0.25">
      <c r="B56" s="50" t="s">
        <v>673</v>
      </c>
      <c r="C56" s="50" t="s">
        <v>672</v>
      </c>
      <c r="E56" s="50" t="s">
        <v>731</v>
      </c>
      <c r="F56" s="50" t="str">
        <f>VLOOKUP(E56,$B$4:$C$324,2,0)</f>
        <v>Crescent</v>
      </c>
      <c r="H56" s="50" t="s">
        <v>689</v>
      </c>
      <c r="I56" s="50" t="str">
        <f>VLOOKUP(H56,$B$4:$C$324,2,0)</f>
        <v>Kelso</v>
      </c>
      <c r="K56" s="50" t="s">
        <v>435</v>
      </c>
      <c r="L56" t="s">
        <v>434</v>
      </c>
      <c r="N56" s="58"/>
    </row>
    <row r="57" spans="2:14" x14ac:dyDescent="0.25">
      <c r="B57" s="50" t="s">
        <v>671</v>
      </c>
      <c r="C57" s="50" t="s">
        <v>670</v>
      </c>
      <c r="E57" s="50" t="s">
        <v>461</v>
      </c>
      <c r="F57" s="50" t="str">
        <f>VLOOKUP(E57,$B$4:$C$324,2,0)</f>
        <v>Creston</v>
      </c>
      <c r="H57" s="53"/>
      <c r="I57" s="52" t="s">
        <v>878</v>
      </c>
      <c r="K57" s="50" t="s">
        <v>253</v>
      </c>
      <c r="L57" t="s">
        <v>252</v>
      </c>
      <c r="N57" s="58"/>
    </row>
    <row r="58" spans="2:14" x14ac:dyDescent="0.25">
      <c r="B58" s="50" t="s">
        <v>669</v>
      </c>
      <c r="C58" s="50" t="s">
        <v>668</v>
      </c>
      <c r="E58" s="50" t="s">
        <v>673</v>
      </c>
      <c r="F58" s="50" t="str">
        <f>VLOOKUP(E58,$B$4:$C$324,2,0)</f>
        <v>Curlew</v>
      </c>
      <c r="H58" s="50" t="s">
        <v>687</v>
      </c>
      <c r="I58" s="50" t="str">
        <f>VLOOKUP(H58,$B$4:$C$324,2,0)</f>
        <v>Orondo</v>
      </c>
      <c r="K58" s="50" t="s">
        <v>609</v>
      </c>
      <c r="L58" t="s">
        <v>608</v>
      </c>
      <c r="N58" s="58"/>
    </row>
    <row r="59" spans="2:14" x14ac:dyDescent="0.25">
      <c r="B59" s="50" t="s">
        <v>667</v>
      </c>
      <c r="C59" s="50" t="s">
        <v>666</v>
      </c>
      <c r="E59" s="50" t="s">
        <v>407</v>
      </c>
      <c r="F59" s="50" t="str">
        <f>VLOOKUP(E59,$B$4:$C$324,2,0)</f>
        <v>Cusick</v>
      </c>
      <c r="H59" s="50" t="s">
        <v>685</v>
      </c>
      <c r="I59" s="50" t="str">
        <f>VLOOKUP(H59,$B$4:$C$324,2,0)</f>
        <v>Bridgeport</v>
      </c>
      <c r="K59" s="50" t="s">
        <v>396</v>
      </c>
      <c r="L59" t="s">
        <v>395</v>
      </c>
      <c r="N59" s="58"/>
    </row>
    <row r="60" spans="2:14" x14ac:dyDescent="0.25">
      <c r="B60" s="50" t="s">
        <v>665</v>
      </c>
      <c r="C60" s="50" t="s">
        <v>664</v>
      </c>
      <c r="E60" s="50" t="s">
        <v>525</v>
      </c>
      <c r="F60" s="50" t="str">
        <f>VLOOKUP(E60,$B$4:$C$324,2,0)</f>
        <v>Damman</v>
      </c>
      <c r="H60" s="50" t="s">
        <v>683</v>
      </c>
      <c r="I60" s="50" t="str">
        <f>VLOOKUP(H60,$B$4:$C$324,2,0)</f>
        <v>Palisades</v>
      </c>
      <c r="K60" s="50" t="s">
        <v>324</v>
      </c>
      <c r="L60" t="s">
        <v>323</v>
      </c>
      <c r="N60" s="63"/>
    </row>
    <row r="61" spans="2:14" x14ac:dyDescent="0.25">
      <c r="B61" s="50" t="s">
        <v>663</v>
      </c>
      <c r="C61" s="50" t="s">
        <v>662</v>
      </c>
      <c r="E61" s="50" t="s">
        <v>316</v>
      </c>
      <c r="F61" s="50" t="str">
        <f>VLOOKUP(E61,$B$4:$C$324,2,0)</f>
        <v>Darrington</v>
      </c>
      <c r="H61" s="50" t="s">
        <v>681</v>
      </c>
      <c r="I61" s="50" t="str">
        <f>VLOOKUP(H61,$B$4:$C$324,2,0)</f>
        <v>Eastmont</v>
      </c>
      <c r="K61" s="50" t="s">
        <v>330</v>
      </c>
      <c r="L61" t="s">
        <v>329</v>
      </c>
      <c r="N61" s="58"/>
    </row>
    <row r="62" spans="2:14" x14ac:dyDescent="0.25">
      <c r="B62" s="50" t="s">
        <v>661</v>
      </c>
      <c r="C62" s="50" t="s">
        <v>660</v>
      </c>
      <c r="E62" s="50" t="s">
        <v>453</v>
      </c>
      <c r="F62" s="50" t="str">
        <f>VLOOKUP(E62,$B$4:$C$324,2,0)</f>
        <v>Davenport</v>
      </c>
      <c r="H62" s="50" t="s">
        <v>679</v>
      </c>
      <c r="I62" s="50" t="str">
        <f>VLOOKUP(H62,$B$4:$C$324,2,0)</f>
        <v>Mansfield</v>
      </c>
      <c r="K62" s="50" t="s">
        <v>294</v>
      </c>
      <c r="L62" t="s">
        <v>293</v>
      </c>
      <c r="N62" s="58"/>
    </row>
    <row r="63" spans="2:14" x14ac:dyDescent="0.25">
      <c r="B63" s="50" t="s">
        <v>659</v>
      </c>
      <c r="C63" s="50" t="s">
        <v>658</v>
      </c>
      <c r="E63" s="50" t="s">
        <v>703</v>
      </c>
      <c r="F63" s="50" t="str">
        <f>VLOOKUP(E63,$B$4:$C$324,2,0)</f>
        <v>Dayton</v>
      </c>
      <c r="H63" s="50" t="s">
        <v>677</v>
      </c>
      <c r="I63" s="50" t="str">
        <f>VLOOKUP(H63,$B$4:$C$324,2,0)</f>
        <v>Waterville</v>
      </c>
      <c r="K63" s="50" t="s">
        <v>147</v>
      </c>
      <c r="L63" t="s">
        <v>915</v>
      </c>
      <c r="N63" s="58"/>
    </row>
    <row r="64" spans="2:14" x14ac:dyDescent="0.25">
      <c r="B64" s="50" t="s">
        <v>657</v>
      </c>
      <c r="C64" s="50" t="s">
        <v>656</v>
      </c>
      <c r="E64" s="50" t="s">
        <v>286</v>
      </c>
      <c r="F64" s="50" t="str">
        <f>VLOOKUP(E64,$B$4:$C$324,2,0)</f>
        <v>Deer Park</v>
      </c>
      <c r="H64" s="53"/>
      <c r="I64" s="52" t="s">
        <v>877</v>
      </c>
      <c r="K64" s="156" t="s">
        <v>231</v>
      </c>
      <c r="L64" t="s">
        <v>230</v>
      </c>
      <c r="N64" s="50"/>
    </row>
    <row r="65" spans="2:14" x14ac:dyDescent="0.25">
      <c r="B65" s="50" t="s">
        <v>655</v>
      </c>
      <c r="C65" s="50" t="s">
        <v>654</v>
      </c>
      <c r="E65" s="50" t="s">
        <v>392</v>
      </c>
      <c r="F65" s="50" t="str">
        <f>VLOOKUP(E65,$B$4:$C$324,2,0)</f>
        <v>Dieringer</v>
      </c>
      <c r="H65" s="56" t="s">
        <v>675</v>
      </c>
      <c r="I65" s="50" t="str">
        <f>VLOOKUP(H65,$B$4:$C$324,2,0)</f>
        <v>Keller</v>
      </c>
      <c r="K65" s="50" t="s">
        <v>535</v>
      </c>
      <c r="L65" t="s">
        <v>534</v>
      </c>
      <c r="N65" s="50"/>
    </row>
    <row r="66" spans="2:14" x14ac:dyDescent="0.25">
      <c r="B66" s="50" t="s">
        <v>653</v>
      </c>
      <c r="C66" s="50" t="s">
        <v>652</v>
      </c>
      <c r="E66" s="50" t="s">
        <v>233</v>
      </c>
      <c r="F66" s="50" t="str">
        <f>VLOOKUP(E66,$B$4:$C$324,2,0)</f>
        <v>Dixie</v>
      </c>
      <c r="H66" s="50" t="s">
        <v>673</v>
      </c>
      <c r="I66" s="50" t="str">
        <f>VLOOKUP(H66,$B$4:$C$324,2,0)</f>
        <v>Curlew</v>
      </c>
      <c r="K66" s="50" t="s">
        <v>689</v>
      </c>
      <c r="L66" t="s">
        <v>688</v>
      </c>
      <c r="N66" s="50"/>
    </row>
    <row r="67" spans="2:14" x14ac:dyDescent="0.25">
      <c r="B67" s="50" t="s">
        <v>651</v>
      </c>
      <c r="C67" s="50" t="s">
        <v>650</v>
      </c>
      <c r="E67" s="50" t="s">
        <v>292</v>
      </c>
      <c r="F67" s="50" t="str">
        <f>VLOOKUP(E67,$B$4:$C$324,2,0)</f>
        <v>East Valley (Spokane)</v>
      </c>
      <c r="H67" s="50" t="s">
        <v>671</v>
      </c>
      <c r="I67" s="50" t="str">
        <f>VLOOKUP(H67,$B$4:$C$324,2,0)</f>
        <v>Orient</v>
      </c>
      <c r="K67" s="155" t="s">
        <v>876</v>
      </c>
      <c r="L67" s="8"/>
      <c r="N67" s="50"/>
    </row>
    <row r="68" spans="2:14" x14ac:dyDescent="0.25">
      <c r="B68" s="50" t="s">
        <v>649</v>
      </c>
      <c r="C68" s="50" t="s">
        <v>648</v>
      </c>
      <c r="E68" s="50" t="s">
        <v>167</v>
      </c>
      <c r="F68" s="50" t="str">
        <f>VLOOKUP(E68,$B$4:$C$324,2,0)</f>
        <v>East Valley (Yakima)</v>
      </c>
      <c r="H68" s="50" t="s">
        <v>669</v>
      </c>
      <c r="I68" s="50" t="str">
        <f>VLOOKUP(H68,$B$4:$C$324,2,0)</f>
        <v>Inchelium</v>
      </c>
      <c r="K68" s="50" t="s">
        <v>312</v>
      </c>
      <c r="L68" t="s">
        <v>311</v>
      </c>
      <c r="N68" s="50"/>
    </row>
    <row r="69" spans="2:14" x14ac:dyDescent="0.25">
      <c r="B69" s="50" t="s">
        <v>647</v>
      </c>
      <c r="C69" s="50" t="s">
        <v>646</v>
      </c>
      <c r="E69" s="50" t="s">
        <v>681</v>
      </c>
      <c r="F69" s="50" t="str">
        <f>VLOOKUP(E69,$B$4:$C$324,2,0)</f>
        <v>Eastmont</v>
      </c>
      <c r="H69" s="50" t="s">
        <v>667</v>
      </c>
      <c r="I69" s="50" t="str">
        <f>VLOOKUP(H69,$B$4:$C$324,2,0)</f>
        <v>Republic</v>
      </c>
      <c r="K69" s="50" t="s">
        <v>217</v>
      </c>
      <c r="L69" t="s">
        <v>216</v>
      </c>
      <c r="N69" s="50"/>
    </row>
    <row r="70" spans="2:14" x14ac:dyDescent="0.25">
      <c r="B70" s="50" t="s">
        <v>645</v>
      </c>
      <c r="C70" s="50" t="s">
        <v>644</v>
      </c>
      <c r="E70" s="50" t="s">
        <v>523</v>
      </c>
      <c r="F70" s="50" t="str">
        <f>VLOOKUP(E70,$B$4:$C$324,2,0)</f>
        <v>Easton</v>
      </c>
      <c r="H70" s="57"/>
      <c r="I70" s="52" t="s">
        <v>875</v>
      </c>
      <c r="K70" s="50" t="s">
        <v>771</v>
      </c>
      <c r="L70" t="s">
        <v>770</v>
      </c>
      <c r="N70" s="50"/>
    </row>
    <row r="71" spans="2:14" x14ac:dyDescent="0.25">
      <c r="B71" s="50" t="s">
        <v>643</v>
      </c>
      <c r="C71" s="50" t="s">
        <v>642</v>
      </c>
      <c r="E71" s="50" t="s">
        <v>380</v>
      </c>
      <c r="F71" s="50" t="str">
        <f>VLOOKUP(E71,$B$4:$C$324,2,0)</f>
        <v>Eatonville</v>
      </c>
      <c r="H71" s="50" t="s">
        <v>665</v>
      </c>
      <c r="I71" s="50" t="str">
        <f>VLOOKUP(H71,$B$4:$C$324,2,0)</f>
        <v>Pasco</v>
      </c>
      <c r="K71" s="50" t="s">
        <v>539</v>
      </c>
      <c r="L71" t="s">
        <v>538</v>
      </c>
      <c r="N71" s="50"/>
    </row>
    <row r="72" spans="2:14" x14ac:dyDescent="0.25">
      <c r="B72" s="50" t="s">
        <v>641</v>
      </c>
      <c r="C72" s="50" t="s">
        <v>640</v>
      </c>
      <c r="E72" s="50" t="s">
        <v>332</v>
      </c>
      <c r="F72" s="50" t="str">
        <f>VLOOKUP(E72,$B$4:$C$324,2,0)</f>
        <v>Edmonds</v>
      </c>
      <c r="H72" s="50" t="s">
        <v>663</v>
      </c>
      <c r="I72" s="50" t="str">
        <f>VLOOKUP(H72,$B$4:$C$324,2,0)</f>
        <v>North Franklin</v>
      </c>
      <c r="K72" s="50" t="s">
        <v>447</v>
      </c>
      <c r="L72" t="s">
        <v>446</v>
      </c>
      <c r="N72" s="50"/>
    </row>
    <row r="73" spans="2:14" x14ac:dyDescent="0.25">
      <c r="B73" s="50" t="s">
        <v>639</v>
      </c>
      <c r="C73" s="50" t="s">
        <v>638</v>
      </c>
      <c r="E73" s="50" t="s">
        <v>519</v>
      </c>
      <c r="F73" s="50" t="str">
        <f>VLOOKUP(E73,$B$4:$C$324,2,0)</f>
        <v>Ellensburg</v>
      </c>
      <c r="H73" s="50" t="s">
        <v>661</v>
      </c>
      <c r="I73" s="50" t="str">
        <f>VLOOKUP(H73,$B$4:$C$324,2,0)</f>
        <v>Star</v>
      </c>
      <c r="K73" s="50" t="s">
        <v>589</v>
      </c>
      <c r="L73" t="s">
        <v>588</v>
      </c>
      <c r="N73" s="50"/>
    </row>
    <row r="74" spans="2:14" x14ac:dyDescent="0.25">
      <c r="B74" s="50" t="s">
        <v>637</v>
      </c>
      <c r="C74" s="50" t="s">
        <v>636</v>
      </c>
      <c r="E74" s="50" t="s">
        <v>625</v>
      </c>
      <c r="F74" s="50" t="str">
        <f>VLOOKUP(E74,$B$4:$C$324,2,0)</f>
        <v>Elma</v>
      </c>
      <c r="H74" s="50" t="s">
        <v>659</v>
      </c>
      <c r="I74" s="50" t="str">
        <f>VLOOKUP(H74,$B$4:$C$324,2,0)</f>
        <v>Kahlotus</v>
      </c>
      <c r="K74" s="50" t="s">
        <v>356</v>
      </c>
      <c r="L74" t="s">
        <v>355</v>
      </c>
      <c r="N74" s="50"/>
    </row>
    <row r="75" spans="2:14" x14ac:dyDescent="0.25">
      <c r="B75" s="50" t="s">
        <v>635</v>
      </c>
      <c r="C75" s="50" t="s">
        <v>634</v>
      </c>
      <c r="E75" s="50" t="s">
        <v>183</v>
      </c>
      <c r="F75" s="50" t="str">
        <f>VLOOKUP(E75,$B$4:$C$324,2,0)</f>
        <v>Endicott</v>
      </c>
      <c r="H75" s="53"/>
      <c r="I75" s="52" t="s">
        <v>188</v>
      </c>
      <c r="K75" s="50" t="s">
        <v>378</v>
      </c>
      <c r="L75" t="s">
        <v>377</v>
      </c>
      <c r="N75" s="50"/>
    </row>
    <row r="76" spans="2:14" x14ac:dyDescent="0.25">
      <c r="B76" s="50" t="s">
        <v>633</v>
      </c>
      <c r="C76" s="50" t="s">
        <v>632</v>
      </c>
      <c r="E76" s="50" t="s">
        <v>745</v>
      </c>
      <c r="F76" s="50" t="str">
        <f>VLOOKUP(E76,$B$4:$C$324,2,0)</f>
        <v>Entiat</v>
      </c>
      <c r="H76" s="50" t="s">
        <v>657</v>
      </c>
      <c r="I76" s="50" t="str">
        <f>VLOOKUP(H76,$B$4:$C$324,2,0)</f>
        <v>Pomeroy</v>
      </c>
      <c r="K76" s="50" t="s">
        <v>705</v>
      </c>
      <c r="L76" t="s">
        <v>704</v>
      </c>
      <c r="N76" s="50"/>
    </row>
    <row r="77" spans="2:14" x14ac:dyDescent="0.25">
      <c r="B77" s="50" t="s">
        <v>631</v>
      </c>
      <c r="C77" s="50" t="s">
        <v>630</v>
      </c>
      <c r="E77" s="50" t="s">
        <v>589</v>
      </c>
      <c r="F77" s="50" t="str">
        <f>VLOOKUP(E77,$B$4:$C$324,2,0)</f>
        <v>Enumclaw</v>
      </c>
      <c r="H77" s="53"/>
      <c r="I77" s="52" t="s">
        <v>874</v>
      </c>
      <c r="K77" s="50" t="s">
        <v>157</v>
      </c>
      <c r="L77" t="s">
        <v>156</v>
      </c>
      <c r="N77" s="50"/>
    </row>
    <row r="78" spans="2:14" x14ac:dyDescent="0.25">
      <c r="B78" s="50" t="s">
        <v>629</v>
      </c>
      <c r="C78" s="50" t="s">
        <v>628</v>
      </c>
      <c r="E78" s="50" t="s">
        <v>641</v>
      </c>
      <c r="F78" s="50" t="str">
        <f>VLOOKUP(E78,$B$4:$C$324,2,0)</f>
        <v>Ephrata</v>
      </c>
      <c r="H78" s="50" t="s">
        <v>655</v>
      </c>
      <c r="I78" s="50" t="str">
        <f>VLOOKUP(H78,$B$4:$C$324,2,0)</f>
        <v>Wahluke</v>
      </c>
      <c r="K78" s="50" t="s">
        <v>587</v>
      </c>
      <c r="L78" t="s">
        <v>586</v>
      </c>
      <c r="N78" s="50"/>
    </row>
    <row r="79" spans="2:14" x14ac:dyDescent="0.25">
      <c r="B79" s="50" t="s">
        <v>627</v>
      </c>
      <c r="C79" s="50" t="s">
        <v>626</v>
      </c>
      <c r="E79" s="50" t="s">
        <v>491</v>
      </c>
      <c r="F79" s="50" t="str">
        <f>VLOOKUP(E79,$B$4:$C$324,2,0)</f>
        <v>Evaline</v>
      </c>
      <c r="H79" s="50" t="s">
        <v>653</v>
      </c>
      <c r="I79" s="50" t="str">
        <f>VLOOKUP(H79,$B$4:$C$324,2,0)</f>
        <v>Quincy</v>
      </c>
      <c r="K79" s="50" t="s">
        <v>376</v>
      </c>
      <c r="L79" t="s">
        <v>375</v>
      </c>
      <c r="N79" s="50"/>
    </row>
    <row r="80" spans="2:14" x14ac:dyDescent="0.25">
      <c r="B80" s="50" t="s">
        <v>625</v>
      </c>
      <c r="C80" s="50" t="s">
        <v>624</v>
      </c>
      <c r="E80" s="50" t="s">
        <v>338</v>
      </c>
      <c r="F80" s="50" t="str">
        <f>VLOOKUP(E80,$B$4:$C$324,2,0)</f>
        <v>Everett</v>
      </c>
      <c r="H80" s="50" t="s">
        <v>651</v>
      </c>
      <c r="I80" s="50" t="str">
        <f>VLOOKUP(H80,$B$4:$C$324,2,0)</f>
        <v>Warden</v>
      </c>
      <c r="K80" s="50" t="s">
        <v>165</v>
      </c>
      <c r="L80" t="s">
        <v>164</v>
      </c>
      <c r="N80" s="50"/>
    </row>
    <row r="81" spans="2:14" x14ac:dyDescent="0.25">
      <c r="B81" s="50" t="s">
        <v>623</v>
      </c>
      <c r="C81" s="50" t="s">
        <v>622</v>
      </c>
      <c r="E81" s="50" t="s">
        <v>711</v>
      </c>
      <c r="F81" s="50" t="str">
        <f>VLOOKUP(E81,$B$4:$C$324,2,0)</f>
        <v>Evergreen (Clark)</v>
      </c>
      <c r="H81" s="50" t="s">
        <v>649</v>
      </c>
      <c r="I81" s="50" t="str">
        <f>VLOOKUP(H81,$B$4:$C$324,2,0)</f>
        <v>Coulee/Hartline</v>
      </c>
      <c r="K81" s="50" t="s">
        <v>725</v>
      </c>
      <c r="L81" t="s">
        <v>724</v>
      </c>
      <c r="N81" s="50"/>
    </row>
    <row r="82" spans="2:14" x14ac:dyDescent="0.25">
      <c r="B82" s="50" t="s">
        <v>621</v>
      </c>
      <c r="C82" s="50" t="s">
        <v>620</v>
      </c>
      <c r="E82" s="50" t="s">
        <v>263</v>
      </c>
      <c r="F82" s="50" t="str">
        <f>VLOOKUP(E82,$B$4:$C$324,2,0)</f>
        <v>Evergreen (Stevevenson)</v>
      </c>
      <c r="H82" s="50" t="s">
        <v>647</v>
      </c>
      <c r="I82" s="50" t="str">
        <f>VLOOKUP(H82,$B$4:$C$324,2,0)</f>
        <v>Soap Lake</v>
      </c>
      <c r="K82" s="50" t="s">
        <v>161</v>
      </c>
      <c r="L82" t="s">
        <v>160</v>
      </c>
      <c r="N82" s="50"/>
    </row>
    <row r="83" spans="2:14" x14ac:dyDescent="0.25">
      <c r="B83" s="50" t="s">
        <v>619</v>
      </c>
      <c r="C83" s="50" t="s">
        <v>618</v>
      </c>
      <c r="E83" s="50" t="s">
        <v>591</v>
      </c>
      <c r="F83" s="50" t="str">
        <f>VLOOKUP(E83,$B$4:$C$324,2,0)</f>
        <v>Federal Way</v>
      </c>
      <c r="H83" s="50" t="s">
        <v>645</v>
      </c>
      <c r="I83" s="50" t="str">
        <f>VLOOKUP(H83,$B$4:$C$324,2,0)</f>
        <v>Royal</v>
      </c>
      <c r="K83" s="50" t="s">
        <v>213</v>
      </c>
      <c r="L83" t="s">
        <v>212</v>
      </c>
      <c r="N83" s="50"/>
    </row>
    <row r="84" spans="2:14" x14ac:dyDescent="0.25">
      <c r="B84" s="50" t="s">
        <v>617</v>
      </c>
      <c r="C84" s="50" t="s">
        <v>616</v>
      </c>
      <c r="E84" s="50" t="s">
        <v>217</v>
      </c>
      <c r="F84" s="50" t="str">
        <f>VLOOKUP(E84,$B$4:$C$324,2,0)</f>
        <v>Ferndale</v>
      </c>
      <c r="H84" s="50" t="s">
        <v>643</v>
      </c>
      <c r="I84" s="50" t="str">
        <f>VLOOKUP(H84,$B$4:$C$324,2,0)</f>
        <v>Moses Lake</v>
      </c>
      <c r="K84" s="50" t="s">
        <v>733</v>
      </c>
      <c r="L84" t="s">
        <v>732</v>
      </c>
      <c r="N84" s="59"/>
    </row>
    <row r="85" spans="2:14" x14ac:dyDescent="0.25">
      <c r="B85" s="58" t="s">
        <v>615</v>
      </c>
      <c r="C85" s="50" t="s">
        <v>614</v>
      </c>
      <c r="E85" s="58" t="s">
        <v>376</v>
      </c>
      <c r="F85" s="50" t="str">
        <f>VLOOKUP(E85,$B$4:$C$324,2,0)</f>
        <v>Fife</v>
      </c>
      <c r="H85" s="50" t="s">
        <v>641</v>
      </c>
      <c r="I85" s="50" t="str">
        <f>VLOOKUP(H85,$B$4:$C$324,2,0)</f>
        <v>Ephrata</v>
      </c>
      <c r="K85" s="50" t="s">
        <v>537</v>
      </c>
      <c r="L85" t="s">
        <v>536</v>
      </c>
      <c r="N85" s="50"/>
    </row>
    <row r="86" spans="2:14" x14ac:dyDescent="0.25">
      <c r="B86" s="50" t="s">
        <v>613</v>
      </c>
      <c r="C86" s="50" t="s">
        <v>612</v>
      </c>
      <c r="E86" s="50" t="s">
        <v>755</v>
      </c>
      <c r="F86" s="50" t="str">
        <f>VLOOKUP(E86,$B$4:$C$324,2,0)</f>
        <v>Finley</v>
      </c>
      <c r="H86" s="50" t="s">
        <v>639</v>
      </c>
      <c r="I86" s="50" t="str">
        <f>VLOOKUP(H86,$B$4:$C$324,2,0)</f>
        <v>Wilson Creek</v>
      </c>
      <c r="K86" s="50" t="s">
        <v>292</v>
      </c>
      <c r="L86" t="s">
        <v>906</v>
      </c>
      <c r="N86" s="50"/>
    </row>
    <row r="87" spans="2:14" x14ac:dyDescent="0.25">
      <c r="B87" s="50" t="s">
        <v>611</v>
      </c>
      <c r="C87" s="50" t="s">
        <v>610</v>
      </c>
      <c r="E87" s="50" t="s">
        <v>384</v>
      </c>
      <c r="F87" s="50" t="str">
        <f>VLOOKUP(E87,$B$4:$C$324,2,0)</f>
        <v>Franklin Pierce</v>
      </c>
      <c r="H87" s="50" t="s">
        <v>637</v>
      </c>
      <c r="I87" s="50" t="str">
        <f>VLOOKUP(H87,$B$4:$C$324,2,0)</f>
        <v>Grand Coulee Dam</v>
      </c>
      <c r="K87" s="50" t="s">
        <v>167</v>
      </c>
      <c r="L87" t="s">
        <v>907</v>
      </c>
      <c r="N87" s="50"/>
    </row>
    <row r="88" spans="2:14" x14ac:dyDescent="0.25">
      <c r="B88" s="50" t="s">
        <v>609</v>
      </c>
      <c r="C88" s="50" t="s">
        <v>608</v>
      </c>
      <c r="E88" s="50" t="s">
        <v>296</v>
      </c>
      <c r="F88" s="50" t="str">
        <f>VLOOKUP(E88,$B$4:$C$324,2,0)</f>
        <v>Freeman</v>
      </c>
      <c r="H88" s="57"/>
      <c r="I88" s="52" t="s">
        <v>873</v>
      </c>
      <c r="K88" s="50" t="s">
        <v>288</v>
      </c>
      <c r="L88" t="s">
        <v>914</v>
      </c>
      <c r="N88" s="50"/>
    </row>
    <row r="89" spans="2:14" x14ac:dyDescent="0.25">
      <c r="B89" s="50" t="s">
        <v>607</v>
      </c>
      <c r="C89" s="50" t="s">
        <v>606</v>
      </c>
      <c r="E89" s="50" t="s">
        <v>189</v>
      </c>
      <c r="F89" s="50" t="str">
        <f>VLOOKUP(E89,$B$4:$C$324,2,0)</f>
        <v>Garfield</v>
      </c>
      <c r="H89" s="50" t="s">
        <v>635</v>
      </c>
      <c r="I89" s="50" t="str">
        <f>VLOOKUP(H89,$B$4:$C$324,2,0)</f>
        <v>Aberdeen</v>
      </c>
      <c r="K89" s="50" t="s">
        <v>469</v>
      </c>
      <c r="L89" t="s">
        <v>468</v>
      </c>
      <c r="N89" s="50"/>
    </row>
    <row r="90" spans="2:14" x14ac:dyDescent="0.25">
      <c r="B90" s="50" t="s">
        <v>605</v>
      </c>
      <c r="C90" s="50" t="s">
        <v>604</v>
      </c>
      <c r="E90" s="50" t="s">
        <v>505</v>
      </c>
      <c r="F90" s="50" t="str">
        <f>VLOOKUP(E90,$B$4:$C$324,2,0)</f>
        <v>Glenwood</v>
      </c>
      <c r="H90" s="50" t="s">
        <v>633</v>
      </c>
      <c r="I90" s="50" t="str">
        <f>VLOOKUP(H90,$B$4:$C$324,2,0)</f>
        <v>Hoquiam</v>
      </c>
      <c r="K90" s="50" t="s">
        <v>358</v>
      </c>
      <c r="L90" t="s">
        <v>357</v>
      </c>
      <c r="N90" s="50"/>
    </row>
    <row r="91" spans="2:14" x14ac:dyDescent="0.25">
      <c r="B91" s="50" t="s">
        <v>603</v>
      </c>
      <c r="C91" s="50" t="s">
        <v>602</v>
      </c>
      <c r="E91" s="50" t="s">
        <v>499</v>
      </c>
      <c r="F91" s="50" t="str">
        <f>VLOOKUP(E91,$B$4:$C$324,2,0)</f>
        <v>Goldendale</v>
      </c>
      <c r="H91" s="50" t="s">
        <v>631</v>
      </c>
      <c r="I91" s="50" t="str">
        <f>VLOOKUP(H91,$B$4:$C$324,2,0)</f>
        <v>North Beach</v>
      </c>
      <c r="K91" s="50" t="s">
        <v>519</v>
      </c>
      <c r="L91" t="s">
        <v>518</v>
      </c>
      <c r="N91" s="50"/>
    </row>
    <row r="92" spans="2:14" x14ac:dyDescent="0.25">
      <c r="B92" s="50" t="s">
        <v>601</v>
      </c>
      <c r="C92" s="50" t="s">
        <v>600</v>
      </c>
      <c r="E92" s="50" t="s">
        <v>637</v>
      </c>
      <c r="F92" s="50" t="str">
        <f>VLOOKUP(E92,$B$4:$C$324,2,0)</f>
        <v>Grand Coulee Dam</v>
      </c>
      <c r="H92" s="50" t="s">
        <v>629</v>
      </c>
      <c r="I92" s="50" t="str">
        <f>VLOOKUP(H92,$B$4:$C$324,2,0)</f>
        <v>Mc Cleary</v>
      </c>
      <c r="K92" s="50" t="s">
        <v>653</v>
      </c>
      <c r="L92" t="s">
        <v>652</v>
      </c>
      <c r="N92" s="50"/>
    </row>
    <row r="93" spans="2:14" x14ac:dyDescent="0.25">
      <c r="B93" s="50" t="s">
        <v>599</v>
      </c>
      <c r="C93" s="50" t="s">
        <v>598</v>
      </c>
      <c r="E93" s="50" t="s">
        <v>161</v>
      </c>
      <c r="F93" s="50" t="str">
        <f>VLOOKUP(E93,$B$4:$C$324,2,0)</f>
        <v>Grandview</v>
      </c>
      <c r="H93" s="50" t="s">
        <v>627</v>
      </c>
      <c r="I93" s="50" t="str">
        <f>VLOOKUP(H93,$B$4:$C$324,2,0)</f>
        <v>Montesano</v>
      </c>
      <c r="K93" s="50" t="s">
        <v>635</v>
      </c>
      <c r="L93" t="s">
        <v>634</v>
      </c>
      <c r="N93" s="50"/>
    </row>
    <row r="94" spans="2:14" x14ac:dyDescent="0.25">
      <c r="B94" s="51" t="s">
        <v>597</v>
      </c>
      <c r="C94" s="50" t="s">
        <v>596</v>
      </c>
      <c r="E94" s="51" t="s">
        <v>153</v>
      </c>
      <c r="F94" s="50" t="str">
        <f>VLOOKUP(E94,$B$4:$C$324,2,0)</f>
        <v>Granger</v>
      </c>
      <c r="H94" s="50" t="s">
        <v>625</v>
      </c>
      <c r="I94" s="50" t="str">
        <f>VLOOKUP(H94,$B$4:$C$324,2,0)</f>
        <v>Elma</v>
      </c>
      <c r="K94" s="50" t="s">
        <v>149</v>
      </c>
      <c r="L94" t="s">
        <v>148</v>
      </c>
      <c r="N94" s="50"/>
    </row>
    <row r="95" spans="2:14" x14ac:dyDescent="0.25">
      <c r="B95" s="50" t="s">
        <v>595</v>
      </c>
      <c r="C95" s="50" t="s">
        <v>594</v>
      </c>
      <c r="E95" s="50" t="s">
        <v>314</v>
      </c>
      <c r="F95" s="50" t="str">
        <f>VLOOKUP(E95,$B$4:$C$324,2,0)</f>
        <v>Granite Falls</v>
      </c>
      <c r="H95" s="50" t="s">
        <v>623</v>
      </c>
      <c r="I95" s="50" t="str">
        <f>VLOOKUP(H95,$B$4:$C$324,2,0)</f>
        <v>Taholah</v>
      </c>
      <c r="K95" s="156" t="s">
        <v>473</v>
      </c>
      <c r="L95" t="s">
        <v>472</v>
      </c>
      <c r="N95" s="50"/>
    </row>
    <row r="96" spans="2:14" x14ac:dyDescent="0.25">
      <c r="B96" s="50" t="s">
        <v>593</v>
      </c>
      <c r="C96" s="50" t="s">
        <v>592</v>
      </c>
      <c r="E96" s="50" t="s">
        <v>449</v>
      </c>
      <c r="F96" s="50" t="str">
        <f>VLOOKUP(E96,$B$4:$C$324,2,0)</f>
        <v>Grapeview</v>
      </c>
      <c r="H96" s="50" t="s">
        <v>621</v>
      </c>
      <c r="I96" s="50" t="str">
        <f>VLOOKUP(H96,$B$4:$C$324,2,0)</f>
        <v>Quinault</v>
      </c>
      <c r="K96" s="50" t="s">
        <v>573</v>
      </c>
      <c r="L96" t="s">
        <v>572</v>
      </c>
      <c r="N96" s="50"/>
    </row>
    <row r="97" spans="2:14" x14ac:dyDescent="0.25">
      <c r="B97" s="50" t="s">
        <v>591</v>
      </c>
      <c r="C97" s="50" t="s">
        <v>590</v>
      </c>
      <c r="E97" s="50" t="s">
        <v>306</v>
      </c>
      <c r="F97" s="50" t="str">
        <f>VLOOKUP(E97,$B$4:$C$324,2,0)</f>
        <v>Great Northern</v>
      </c>
      <c r="H97" s="50" t="s">
        <v>619</v>
      </c>
      <c r="I97" s="50" t="str">
        <f>VLOOKUP(H97,$B$4:$C$324,2,0)</f>
        <v>Cosmopolis</v>
      </c>
      <c r="K97" s="50" t="s">
        <v>403</v>
      </c>
      <c r="L97" t="s">
        <v>402</v>
      </c>
      <c r="N97" s="50"/>
    </row>
    <row r="98" spans="2:14" x14ac:dyDescent="0.25">
      <c r="B98" s="50" t="s">
        <v>589</v>
      </c>
      <c r="C98" s="50" t="s">
        <v>588</v>
      </c>
      <c r="E98" s="50" t="s">
        <v>715</v>
      </c>
      <c r="F98" s="50" t="str">
        <f>VLOOKUP(E98,$B$4:$C$324,2,0)</f>
        <v>Green Mountain</v>
      </c>
      <c r="H98" s="50" t="s">
        <v>617</v>
      </c>
      <c r="I98" s="50" t="str">
        <f>VLOOKUP(H98,$B$4:$C$324,2,0)</f>
        <v>Satsop</v>
      </c>
      <c r="K98" s="155" t="s">
        <v>872</v>
      </c>
      <c r="L98" s="8"/>
      <c r="N98" s="50"/>
    </row>
    <row r="99" spans="2:14" x14ac:dyDescent="0.25">
      <c r="B99" s="50" t="s">
        <v>587</v>
      </c>
      <c r="C99" s="50" t="s">
        <v>586</v>
      </c>
      <c r="E99" s="50" t="s">
        <v>243</v>
      </c>
      <c r="F99" s="50" t="str">
        <f>VLOOKUP(E99,$B$4:$C$324,2,0)</f>
        <v>Griffin</v>
      </c>
      <c r="H99" s="58" t="s">
        <v>615</v>
      </c>
      <c r="I99" s="50" t="str">
        <f>VLOOKUP(H99,$B$4:$C$324,2,0)</f>
        <v>Wishkah Valley</v>
      </c>
      <c r="K99" s="50" t="s">
        <v>499</v>
      </c>
      <c r="L99" t="s">
        <v>498</v>
      </c>
      <c r="N99" s="50"/>
    </row>
    <row r="100" spans="2:14" x14ac:dyDescent="0.25">
      <c r="B100" s="50" t="s">
        <v>585</v>
      </c>
      <c r="C100" s="50" t="s">
        <v>584</v>
      </c>
      <c r="E100" s="50" t="s">
        <v>455</v>
      </c>
      <c r="F100" s="50" t="str">
        <f>VLOOKUP(E100,$B$4:$C$324,2,0)</f>
        <v>Harrington</v>
      </c>
      <c r="H100" s="50" t="s">
        <v>613</v>
      </c>
      <c r="I100" s="50" t="str">
        <f>VLOOKUP(H100,$B$4:$C$324,2,0)</f>
        <v>Ocosta</v>
      </c>
      <c r="K100" s="50" t="s">
        <v>390</v>
      </c>
      <c r="L100" t="s">
        <v>389</v>
      </c>
      <c r="N100" s="50"/>
    </row>
    <row r="101" spans="2:14" x14ac:dyDescent="0.25">
      <c r="B101" s="50" t="s">
        <v>583</v>
      </c>
      <c r="C101" s="50" t="s">
        <v>582</v>
      </c>
      <c r="E101" s="50" t="s">
        <v>155</v>
      </c>
      <c r="F101" s="50" t="str">
        <f>VLOOKUP(E101,$B$4:$C$324,2,0)</f>
        <v>Highland</v>
      </c>
      <c r="H101" s="50" t="s">
        <v>611</v>
      </c>
      <c r="I101" s="50" t="str">
        <f>VLOOKUP(H101,$B$4:$C$324,2,0)</f>
        <v>Oakville</v>
      </c>
      <c r="K101" s="50" t="s">
        <v>713</v>
      </c>
      <c r="L101" t="s">
        <v>712</v>
      </c>
      <c r="N101" s="50"/>
    </row>
    <row r="102" spans="2:14" x14ac:dyDescent="0.25">
      <c r="B102" s="51" t="s">
        <v>581</v>
      </c>
      <c r="C102" s="50" t="s">
        <v>580</v>
      </c>
      <c r="E102" s="51" t="s">
        <v>585</v>
      </c>
      <c r="F102" s="50" t="str">
        <f>VLOOKUP(E102,$B$4:$C$324,2,0)</f>
        <v>Highline</v>
      </c>
      <c r="H102" s="53"/>
      <c r="I102" s="52" t="s">
        <v>871</v>
      </c>
      <c r="K102" s="50" t="s">
        <v>575</v>
      </c>
      <c r="L102" t="s">
        <v>574</v>
      </c>
      <c r="N102" s="50"/>
    </row>
    <row r="103" spans="2:14" x14ac:dyDescent="0.25">
      <c r="B103" s="50" t="s">
        <v>579</v>
      </c>
      <c r="C103" s="50" t="s">
        <v>578</v>
      </c>
      <c r="E103" s="50" t="s">
        <v>719</v>
      </c>
      <c r="F103" s="50" t="str">
        <f>VLOOKUP(E103,$B$4:$C$324,2,0)</f>
        <v>Hockinson</v>
      </c>
      <c r="H103" s="50" t="s">
        <v>609</v>
      </c>
      <c r="I103" s="50" t="str">
        <f>VLOOKUP(H103,$B$4:$C$324,2,0)</f>
        <v>Oak Harbor</v>
      </c>
      <c r="K103" s="160" t="s">
        <v>641</v>
      </c>
      <c r="L103" t="s">
        <v>640</v>
      </c>
      <c r="N103" s="50"/>
    </row>
    <row r="104" spans="2:14" x14ac:dyDescent="0.25">
      <c r="B104" s="50" t="s">
        <v>577</v>
      </c>
      <c r="C104" s="50" t="s">
        <v>576</v>
      </c>
      <c r="E104" s="50" t="s">
        <v>439</v>
      </c>
      <c r="F104" s="50" t="str">
        <f>VLOOKUP(E104,$B$4:$C$324,2,0)</f>
        <v>Hood Canal</v>
      </c>
      <c r="H104" s="50" t="s">
        <v>607</v>
      </c>
      <c r="I104" s="50" t="str">
        <f>VLOOKUP(H104,$B$4:$C$324,2,0)</f>
        <v>Coupeville</v>
      </c>
      <c r="K104" s="50" t="s">
        <v>286</v>
      </c>
      <c r="L104" t="s">
        <v>285</v>
      </c>
      <c r="N104" s="50"/>
    </row>
    <row r="105" spans="2:14" x14ac:dyDescent="0.25">
      <c r="B105" s="50" t="s">
        <v>575</v>
      </c>
      <c r="C105" s="50" t="s">
        <v>574</v>
      </c>
      <c r="E105" s="50" t="s">
        <v>633</v>
      </c>
      <c r="F105" s="50" t="str">
        <f>VLOOKUP(E105,$B$4:$C$324,2,0)</f>
        <v>Hoquiam</v>
      </c>
      <c r="H105" s="50" t="s">
        <v>605</v>
      </c>
      <c r="I105" s="50" t="str">
        <f>VLOOKUP(H105,$B$4:$C$324,2,0)</f>
        <v>South Whidbey</v>
      </c>
      <c r="K105" s="50" t="s">
        <v>195</v>
      </c>
      <c r="L105" t="s">
        <v>194</v>
      </c>
      <c r="N105" s="50"/>
    </row>
    <row r="106" spans="2:14" x14ac:dyDescent="0.25">
      <c r="B106" s="50" t="s">
        <v>573</v>
      </c>
      <c r="C106" s="50" t="s">
        <v>572</v>
      </c>
      <c r="E106" s="135" t="s">
        <v>934</v>
      </c>
      <c r="F106" s="136" t="str">
        <f>VLOOKUP(E106,$B$4:$C$324,2,0)</f>
        <v>Impact Black River Charter</v>
      </c>
      <c r="H106" s="53"/>
      <c r="I106" s="52" t="s">
        <v>870</v>
      </c>
      <c r="K106" s="50" t="s">
        <v>320</v>
      </c>
      <c r="L106" t="s">
        <v>319</v>
      </c>
      <c r="N106" s="50"/>
    </row>
    <row r="107" spans="2:14" x14ac:dyDescent="0.25">
      <c r="B107" s="50" t="s">
        <v>571</v>
      </c>
      <c r="C107" s="50" t="s">
        <v>570</v>
      </c>
      <c r="E107" s="50" t="s">
        <v>545</v>
      </c>
      <c r="F107" s="50" t="str">
        <f>VLOOKUP(E107,$B$4:$C$324,2,0)</f>
        <v>Impact Puget Sound Charter</v>
      </c>
      <c r="H107" s="50" t="s">
        <v>603</v>
      </c>
      <c r="I107" s="50" t="str">
        <f>VLOOKUP(H107,$B$4:$C$324,2,0)</f>
        <v>Queets-Clearwater</v>
      </c>
      <c r="K107" s="58" t="s">
        <v>729</v>
      </c>
      <c r="L107" t="s">
        <v>728</v>
      </c>
      <c r="N107" s="50"/>
    </row>
    <row r="108" spans="2:14" x14ac:dyDescent="0.25">
      <c r="B108" s="50" t="s">
        <v>569</v>
      </c>
      <c r="C108" s="50" t="s">
        <v>568</v>
      </c>
      <c r="E108" s="50" t="s">
        <v>372</v>
      </c>
      <c r="F108" s="50" t="str">
        <f>VLOOKUP(E108,$B$4:$C$324,2,0)</f>
        <v>Impact Comm Bay Charter</v>
      </c>
      <c r="H108" s="50" t="s">
        <v>601</v>
      </c>
      <c r="I108" s="50" t="str">
        <f>VLOOKUP(H108,$B$4:$C$324,2,0)</f>
        <v>Brinnon</v>
      </c>
      <c r="K108" s="50" t="s">
        <v>354</v>
      </c>
      <c r="L108" t="s">
        <v>353</v>
      </c>
      <c r="N108" s="50"/>
    </row>
    <row r="109" spans="2:14" x14ac:dyDescent="0.25">
      <c r="B109" s="50" t="s">
        <v>567</v>
      </c>
      <c r="C109" s="50" t="s">
        <v>566</v>
      </c>
      <c r="E109" s="50" t="s">
        <v>543</v>
      </c>
      <c r="F109" s="50" t="str">
        <f>VLOOKUP(E109,$B$4:$C$324,2,0)</f>
        <v>Impact Salish Sea Charter</v>
      </c>
      <c r="H109" s="50" t="s">
        <v>599</v>
      </c>
      <c r="I109" s="50" t="str">
        <f>VLOOKUP(H109,$B$4:$C$324,2,0)</f>
        <v>Quilcene</v>
      </c>
      <c r="K109" s="50" t="s">
        <v>765</v>
      </c>
      <c r="L109" t="s">
        <v>764</v>
      </c>
      <c r="N109" s="50"/>
    </row>
    <row r="110" spans="2:14" x14ac:dyDescent="0.25">
      <c r="B110" s="50" t="s">
        <v>565</v>
      </c>
      <c r="C110" s="50" t="s">
        <v>564</v>
      </c>
      <c r="E110" s="50" t="s">
        <v>669</v>
      </c>
      <c r="F110" s="50" t="str">
        <f>VLOOKUP(E110,$B$4:$C$324,2,0)</f>
        <v>Inchelium</v>
      </c>
      <c r="H110" s="51" t="s">
        <v>597</v>
      </c>
      <c r="I110" s="50" t="str">
        <f>VLOOKUP(H110,$B$4:$C$324,2,0)</f>
        <v>Chimacum</v>
      </c>
      <c r="K110" s="50" t="s">
        <v>753</v>
      </c>
      <c r="L110" t="s">
        <v>752</v>
      </c>
      <c r="N110" s="50"/>
    </row>
    <row r="111" spans="2:14" x14ac:dyDescent="0.25">
      <c r="B111" s="50" t="s">
        <v>563</v>
      </c>
      <c r="C111" s="50" t="s">
        <v>562</v>
      </c>
      <c r="E111" s="50" t="s">
        <v>326</v>
      </c>
      <c r="F111" s="50" t="str">
        <f>VLOOKUP(E111,$B$4:$C$324,2,0)</f>
        <v>Index</v>
      </c>
      <c r="H111" s="50" t="s">
        <v>595</v>
      </c>
      <c r="I111" s="50" t="str">
        <f>VLOOKUP(H111,$B$4:$C$324,2,0)</f>
        <v>Port Townsend</v>
      </c>
      <c r="K111" s="50" t="s">
        <v>691</v>
      </c>
      <c r="L111" t="s">
        <v>690</v>
      </c>
      <c r="N111" s="50"/>
    </row>
    <row r="112" spans="2:14" x14ac:dyDescent="0.25">
      <c r="B112" s="50" t="s">
        <v>561</v>
      </c>
      <c r="C112" s="50" t="s">
        <v>560</v>
      </c>
      <c r="E112" s="50" t="s">
        <v>565</v>
      </c>
      <c r="F112" s="50" t="str">
        <f>VLOOKUP(E112,$B$4:$C$324,2,0)</f>
        <v>Issaquah</v>
      </c>
      <c r="H112" s="57"/>
      <c r="I112" s="52" t="s">
        <v>869</v>
      </c>
      <c r="K112" s="50" t="s">
        <v>655</v>
      </c>
      <c r="L112" t="s">
        <v>654</v>
      </c>
      <c r="N112" s="50"/>
    </row>
    <row r="113" spans="2:14" x14ac:dyDescent="0.25">
      <c r="B113" s="50" t="s">
        <v>559</v>
      </c>
      <c r="C113" s="50" t="s">
        <v>558</v>
      </c>
      <c r="E113" s="50" t="s">
        <v>659</v>
      </c>
      <c r="F113" s="50" t="str">
        <f>VLOOKUP(E113,$B$4:$C$324,2,0)</f>
        <v>Kahlotus</v>
      </c>
      <c r="H113" s="50" t="s">
        <v>593</v>
      </c>
      <c r="I113" s="50" t="str">
        <f>VLOOKUP(H113,$B$4:$C$324,2,0)</f>
        <v>Seattle</v>
      </c>
      <c r="K113" s="50" t="s">
        <v>441</v>
      </c>
      <c r="L113" t="s">
        <v>440</v>
      </c>
      <c r="N113" s="50"/>
    </row>
    <row r="114" spans="2:14" x14ac:dyDescent="0.25">
      <c r="B114" s="50" t="s">
        <v>557</v>
      </c>
      <c r="C114" s="50" t="s">
        <v>556</v>
      </c>
      <c r="E114" s="50" t="s">
        <v>693</v>
      </c>
      <c r="F114" s="50" t="str">
        <f>VLOOKUP(E114,$B$4:$C$324,2,0)</f>
        <v>Kalama</v>
      </c>
      <c r="H114" s="50" t="s">
        <v>591</v>
      </c>
      <c r="I114" s="50" t="str">
        <f>VLOOKUP(H114,$B$4:$C$324,2,0)</f>
        <v>Federal Way</v>
      </c>
      <c r="K114" s="50" t="s">
        <v>314</v>
      </c>
      <c r="L114" t="s">
        <v>313</v>
      </c>
      <c r="N114" s="50"/>
    </row>
    <row r="115" spans="2:14" x14ac:dyDescent="0.25">
      <c r="B115" s="50" t="s">
        <v>555</v>
      </c>
      <c r="C115" s="50" t="s">
        <v>554</v>
      </c>
      <c r="E115" s="50" t="s">
        <v>675</v>
      </c>
      <c r="F115" s="50" t="str">
        <f>VLOOKUP(E115,$B$4:$C$324,2,0)</f>
        <v>Keller</v>
      </c>
      <c r="H115" s="50" t="s">
        <v>589</v>
      </c>
      <c r="I115" s="50" t="str">
        <f>VLOOKUP(H115,$B$4:$C$324,2,0)</f>
        <v>Enumclaw</v>
      </c>
      <c r="K115" s="156" t="s">
        <v>241</v>
      </c>
      <c r="L115" t="s">
        <v>240</v>
      </c>
      <c r="N115" s="50"/>
    </row>
    <row r="116" spans="2:14" x14ac:dyDescent="0.25">
      <c r="B116" s="50" t="s">
        <v>553</v>
      </c>
      <c r="C116" s="50" t="s">
        <v>552</v>
      </c>
      <c r="E116" s="50" t="s">
        <v>689</v>
      </c>
      <c r="F116" s="50" t="str">
        <f>VLOOKUP(E116,$B$4:$C$324,2,0)</f>
        <v>Kelso</v>
      </c>
      <c r="H116" s="50" t="s">
        <v>587</v>
      </c>
      <c r="I116" s="50" t="str">
        <f>VLOOKUP(H116,$B$4:$C$324,2,0)</f>
        <v>Mercer Island</v>
      </c>
      <c r="K116" s="50" t="s">
        <v>318</v>
      </c>
      <c r="L116" t="s">
        <v>317</v>
      </c>
      <c r="N116" s="50"/>
    </row>
    <row r="117" spans="2:14" x14ac:dyDescent="0.25">
      <c r="B117" s="50" t="s">
        <v>551</v>
      </c>
      <c r="C117" s="50" t="s">
        <v>550</v>
      </c>
      <c r="E117" s="50" t="s">
        <v>761</v>
      </c>
      <c r="F117" s="50" t="str">
        <f>VLOOKUP(E117,$B$4:$C$324,2,0)</f>
        <v>Kennewick</v>
      </c>
      <c r="H117" s="50" t="s">
        <v>585</v>
      </c>
      <c r="I117" s="50" t="str">
        <f>VLOOKUP(H117,$B$4:$C$324,2,0)</f>
        <v>Highline</v>
      </c>
      <c r="K117" s="50" t="s">
        <v>719</v>
      </c>
      <c r="L117" t="s">
        <v>718</v>
      </c>
      <c r="N117" s="59"/>
    </row>
    <row r="118" spans="2:14" x14ac:dyDescent="0.25">
      <c r="B118" s="50" t="s">
        <v>549</v>
      </c>
      <c r="C118" s="50" t="s">
        <v>548</v>
      </c>
      <c r="E118" s="50" t="s">
        <v>559</v>
      </c>
      <c r="F118" s="50" t="str">
        <f>VLOOKUP(E118,$B$4:$C$324,2,0)</f>
        <v>Kent</v>
      </c>
      <c r="H118" s="50" t="s">
        <v>583</v>
      </c>
      <c r="I118" s="50" t="str">
        <f>VLOOKUP(H118,$B$4:$C$324,2,0)</f>
        <v>Vashon Island</v>
      </c>
      <c r="K118" s="50" t="s">
        <v>215</v>
      </c>
      <c r="L118" t="s">
        <v>214</v>
      </c>
      <c r="N118" s="50"/>
    </row>
    <row r="119" spans="2:14" x14ac:dyDescent="0.25">
      <c r="B119" s="50" t="s">
        <v>547</v>
      </c>
      <c r="C119" s="50" t="s">
        <v>546</v>
      </c>
      <c r="E119" s="50" t="s">
        <v>255</v>
      </c>
      <c r="F119" s="50" t="str">
        <f>VLOOKUP(E119,$B$4:$C$324,2,0)</f>
        <v>Kettle Falls</v>
      </c>
      <c r="H119" s="51" t="s">
        <v>581</v>
      </c>
      <c r="I119" s="50" t="str">
        <f>VLOOKUP(H119,$B$4:$C$324,2,0)</f>
        <v>Renton</v>
      </c>
      <c r="K119" s="50" t="s">
        <v>663</v>
      </c>
      <c r="L119" t="s">
        <v>662</v>
      </c>
      <c r="N119" s="50"/>
    </row>
    <row r="120" spans="2:14" x14ac:dyDescent="0.25">
      <c r="B120" s="50" t="s">
        <v>545</v>
      </c>
      <c r="C120" s="50" t="s">
        <v>544</v>
      </c>
      <c r="E120" s="50" t="s">
        <v>757</v>
      </c>
      <c r="F120" s="50" t="str">
        <f>VLOOKUP(E120,$B$4:$C$324,2,0)</f>
        <v>Kiona Benton</v>
      </c>
      <c r="H120" s="50" t="s">
        <v>579</v>
      </c>
      <c r="I120" s="50" t="str">
        <f>VLOOKUP(H120,$B$4:$C$324,2,0)</f>
        <v>Skykomish</v>
      </c>
      <c r="K120" s="155" t="s">
        <v>868</v>
      </c>
      <c r="L120" s="8"/>
      <c r="N120" s="50"/>
    </row>
    <row r="121" spans="2:14" x14ac:dyDescent="0.25">
      <c r="B121" s="60" t="s">
        <v>543</v>
      </c>
      <c r="C121" s="62" t="s">
        <v>542</v>
      </c>
      <c r="E121" s="50" t="s">
        <v>517</v>
      </c>
      <c r="F121" s="50" t="str">
        <f>VLOOKUP(E121,$B$4:$C$324,2,0)</f>
        <v>Kittitas</v>
      </c>
      <c r="H121" s="50" t="s">
        <v>577</v>
      </c>
      <c r="I121" s="50" t="str">
        <f>VLOOKUP(H121,$B$4:$C$324,2,0)</f>
        <v>Bellevue</v>
      </c>
      <c r="K121" s="50" t="s">
        <v>380</v>
      </c>
      <c r="L121" t="s">
        <v>379</v>
      </c>
      <c r="N121" s="50"/>
    </row>
    <row r="122" spans="2:14" x14ac:dyDescent="0.25">
      <c r="B122" s="54" t="s">
        <v>541</v>
      </c>
      <c r="C122" s="50" t="s">
        <v>540</v>
      </c>
      <c r="E122" s="60" t="s">
        <v>503</v>
      </c>
      <c r="F122" s="62" t="str">
        <f>VLOOKUP(E122,$B$4:$C$324,2,0)</f>
        <v>Klickitat</v>
      </c>
      <c r="H122" s="50" t="s">
        <v>575</v>
      </c>
      <c r="I122" s="50" t="str">
        <f>VLOOKUP(H122,$B$4:$C$324,2,0)</f>
        <v>Tukwila</v>
      </c>
      <c r="K122" s="50" t="s">
        <v>209</v>
      </c>
      <c r="L122" t="s">
        <v>208</v>
      </c>
      <c r="N122" s="50"/>
    </row>
    <row r="123" spans="2:14" x14ac:dyDescent="0.25">
      <c r="B123" s="139" t="s">
        <v>934</v>
      </c>
      <c r="C123" s="138" t="s">
        <v>933</v>
      </c>
      <c r="E123" s="54" t="s">
        <v>352</v>
      </c>
      <c r="F123" s="50" t="str">
        <f>VLOOKUP(E123,$B$4:$C$324,2,0)</f>
        <v>La Conner</v>
      </c>
      <c r="H123" s="50" t="s">
        <v>573</v>
      </c>
      <c r="I123" s="50" t="str">
        <f>VLOOKUP(H123,$B$4:$C$324,2,0)</f>
        <v>Riverview</v>
      </c>
      <c r="K123" s="50" t="s">
        <v>211</v>
      </c>
      <c r="L123" t="s">
        <v>210</v>
      </c>
      <c r="N123" s="50"/>
    </row>
    <row r="124" spans="2:14" x14ac:dyDescent="0.25">
      <c r="B124" s="50" t="s">
        <v>539</v>
      </c>
      <c r="C124" s="50" t="s">
        <v>538</v>
      </c>
      <c r="E124" s="50" t="s">
        <v>717</v>
      </c>
      <c r="F124" s="50" t="str">
        <f>VLOOKUP(E124,$B$4:$C$324,2,0)</f>
        <v>Lacenter</v>
      </c>
      <c r="H124" s="50" t="s">
        <v>571</v>
      </c>
      <c r="I124" s="50" t="str">
        <f>VLOOKUP(H124,$B$4:$C$324,2,0)</f>
        <v>Auburn</v>
      </c>
      <c r="K124" s="50" t="s">
        <v>717</v>
      </c>
      <c r="L124" t="s">
        <v>716</v>
      </c>
      <c r="N124" s="50"/>
    </row>
    <row r="125" spans="2:14" x14ac:dyDescent="0.25">
      <c r="B125" s="50" t="s">
        <v>537</v>
      </c>
      <c r="C125" s="50" t="s">
        <v>536</v>
      </c>
      <c r="E125" s="50" t="s">
        <v>201</v>
      </c>
      <c r="F125" s="50" t="str">
        <f>VLOOKUP(E125,$B$4:$C$324,2,0)</f>
        <v>Lacrosse Joint</v>
      </c>
      <c r="H125" s="50" t="s">
        <v>569</v>
      </c>
      <c r="I125" s="50" t="str">
        <f>VLOOKUP(H125,$B$4:$C$324,2,0)</f>
        <v>Tahoma</v>
      </c>
      <c r="K125" s="50" t="s">
        <v>302</v>
      </c>
      <c r="L125" t="s">
        <v>301</v>
      </c>
      <c r="N125" s="50"/>
    </row>
    <row r="126" spans="2:14" x14ac:dyDescent="0.25">
      <c r="B126" s="50" t="s">
        <v>535</v>
      </c>
      <c r="C126" s="50" t="s">
        <v>534</v>
      </c>
      <c r="E126" s="50" t="s">
        <v>743</v>
      </c>
      <c r="F126" s="50" t="str">
        <f>VLOOKUP(E126,$B$4:$C$324,2,0)</f>
        <v>Lake Chelan</v>
      </c>
      <c r="H126" s="50" t="s">
        <v>567</v>
      </c>
      <c r="I126" s="50" t="str">
        <f>VLOOKUP(H126,$B$4:$C$324,2,0)</f>
        <v>Snoqualmie Valley</v>
      </c>
      <c r="K126" s="50" t="s">
        <v>645</v>
      </c>
      <c r="L126" t="s">
        <v>644</v>
      </c>
      <c r="N126" s="61"/>
    </row>
    <row r="127" spans="2:14" x14ac:dyDescent="0.25">
      <c r="B127" s="50" t="s">
        <v>533</v>
      </c>
      <c r="C127" s="50" t="s">
        <v>532</v>
      </c>
      <c r="E127" s="50" t="s">
        <v>336</v>
      </c>
      <c r="F127" s="50" t="str">
        <f>VLOOKUP(E127,$B$4:$C$324,2,0)</f>
        <v>Lake Stevens</v>
      </c>
      <c r="H127" s="50" t="s">
        <v>565</v>
      </c>
      <c r="I127" s="50" t="str">
        <f>VLOOKUP(H127,$B$4:$C$324,2,0)</f>
        <v>Issaquah</v>
      </c>
      <c r="K127" s="56" t="s">
        <v>269</v>
      </c>
      <c r="L127" t="s">
        <v>268</v>
      </c>
      <c r="N127" s="50"/>
    </row>
    <row r="128" spans="2:14" x14ac:dyDescent="0.25">
      <c r="B128" s="50" t="s">
        <v>531</v>
      </c>
      <c r="C128" s="50" t="s">
        <v>530</v>
      </c>
      <c r="E128" s="50" t="s">
        <v>561</v>
      </c>
      <c r="F128" s="50" t="str">
        <f>VLOOKUP(E128,$B$4:$C$324,2,0)</f>
        <v>Lake Washington</v>
      </c>
      <c r="H128" s="50" t="s">
        <v>563</v>
      </c>
      <c r="I128" s="50" t="str">
        <f>VLOOKUP(H128,$B$4:$C$324,2,0)</f>
        <v>Shoreline</v>
      </c>
      <c r="K128" s="50" t="s">
        <v>625</v>
      </c>
      <c r="L128" t="s">
        <v>624</v>
      </c>
      <c r="N128" s="50"/>
    </row>
    <row r="129" spans="2:14" x14ac:dyDescent="0.25">
      <c r="B129" s="55" t="s">
        <v>529</v>
      </c>
      <c r="C129" s="55" t="s">
        <v>528</v>
      </c>
      <c r="E129" s="55" t="s">
        <v>320</v>
      </c>
      <c r="F129" s="55" t="str">
        <f>VLOOKUP(E129,$B$4:$C$324,2,0)</f>
        <v>Lakewood</v>
      </c>
      <c r="H129" s="50" t="s">
        <v>561</v>
      </c>
      <c r="I129" s="50" t="str">
        <f>VLOOKUP(H129,$B$4:$C$324,2,0)</f>
        <v>Lake Washington</v>
      </c>
      <c r="K129" s="50" t="s">
        <v>741</v>
      </c>
      <c r="L129" t="s">
        <v>740</v>
      </c>
      <c r="N129" s="50"/>
    </row>
    <row r="130" spans="2:14" x14ac:dyDescent="0.25">
      <c r="B130" s="51" t="s">
        <v>527</v>
      </c>
      <c r="C130" s="50" t="s">
        <v>867</v>
      </c>
      <c r="E130" s="51" t="s">
        <v>199</v>
      </c>
      <c r="F130" s="50" t="str">
        <f>VLOOKUP(E130,$B$4:$C$324,2,0)</f>
        <v>Lamont</v>
      </c>
      <c r="H130" s="50" t="s">
        <v>559</v>
      </c>
      <c r="I130" s="50" t="str">
        <f>VLOOKUP(H130,$B$4:$C$324,2,0)</f>
        <v>Kent</v>
      </c>
      <c r="K130" s="50" t="s">
        <v>633</v>
      </c>
      <c r="L130" t="s">
        <v>632</v>
      </c>
      <c r="N130" s="58"/>
    </row>
    <row r="131" spans="2:14" x14ac:dyDescent="0.25">
      <c r="B131" s="50" t="s">
        <v>525</v>
      </c>
      <c r="C131" s="50" t="s">
        <v>524</v>
      </c>
      <c r="E131" s="50" t="s">
        <v>290</v>
      </c>
      <c r="F131" s="50" t="str">
        <f>VLOOKUP(E131,$B$4:$C$324,2,0)</f>
        <v>Liberty</v>
      </c>
      <c r="H131" s="50" t="s">
        <v>557</v>
      </c>
      <c r="I131" s="50" t="str">
        <f>VLOOKUP(H131,$B$4:$C$324,2,0)</f>
        <v>Northshore</v>
      </c>
      <c r="K131" s="50" t="s">
        <v>207</v>
      </c>
      <c r="L131" t="s">
        <v>206</v>
      </c>
      <c r="N131" s="50"/>
    </row>
    <row r="132" spans="2:14" x14ac:dyDescent="0.25">
      <c r="B132" s="50" t="s">
        <v>523</v>
      </c>
      <c r="C132" s="50" t="s">
        <v>522</v>
      </c>
      <c r="E132" s="50" t="s">
        <v>769</v>
      </c>
      <c r="F132" s="50" t="str">
        <f>VLOOKUP(E132,$B$4:$C$324,2,0)</f>
        <v>Lind</v>
      </c>
      <c r="H132" s="50" t="s">
        <v>555</v>
      </c>
      <c r="I132" s="50" t="str">
        <f>VLOOKUP(H132,$B$4:$C$324,2,0)</f>
        <v>Summit Sierra Charter</v>
      </c>
      <c r="K132" s="50" t="s">
        <v>229</v>
      </c>
      <c r="L132" t="s">
        <v>228</v>
      </c>
      <c r="N132" s="50"/>
    </row>
    <row r="133" spans="2:14" x14ac:dyDescent="0.25">
      <c r="B133" s="51" t="s">
        <v>521</v>
      </c>
      <c r="C133" s="50" t="s">
        <v>520</v>
      </c>
      <c r="E133" s="51" t="s">
        <v>699</v>
      </c>
      <c r="F133" s="50" t="str">
        <f>VLOOKUP(E133,$B$4:$C$324,2,0)</f>
        <v>Longview</v>
      </c>
      <c r="H133" s="50" t="s">
        <v>553</v>
      </c>
      <c r="I133" s="50" t="str">
        <f>VLOOKUP(H133,$B$4:$C$324,2,0)</f>
        <v>Muckleshoot Tribal</v>
      </c>
      <c r="K133" s="50" t="s">
        <v>284</v>
      </c>
      <c r="L133" t="s">
        <v>283</v>
      </c>
      <c r="N133" s="50"/>
    </row>
    <row r="134" spans="2:14" x14ac:dyDescent="0.25">
      <c r="B134" s="50" t="s">
        <v>519</v>
      </c>
      <c r="C134" s="50" t="s">
        <v>518</v>
      </c>
      <c r="E134" s="50" t="s">
        <v>267</v>
      </c>
      <c r="F134" s="50" t="str">
        <f>VLOOKUP(E134,$B$4:$C$324,2,0)</f>
        <v>Loon Lake</v>
      </c>
      <c r="H134" s="50" t="s">
        <v>551</v>
      </c>
      <c r="I134" s="50" t="str">
        <f>VLOOKUP(H134,$B$4:$C$324,2,0)</f>
        <v>Summit Atlas Charter</v>
      </c>
      <c r="K134" s="50" t="s">
        <v>627</v>
      </c>
      <c r="L134" t="s">
        <v>626</v>
      </c>
      <c r="N134" s="50"/>
    </row>
    <row r="135" spans="2:14" x14ac:dyDescent="0.25">
      <c r="B135" s="50" t="s">
        <v>517</v>
      </c>
      <c r="C135" s="50" t="s">
        <v>516</v>
      </c>
      <c r="E135" s="50" t="s">
        <v>364</v>
      </c>
      <c r="F135" s="50" t="str">
        <f>VLOOKUP(E135,$B$4:$C$324,2,0)</f>
        <v>Lopez</v>
      </c>
      <c r="H135" s="50" t="s">
        <v>549</v>
      </c>
      <c r="I135" s="50" t="str">
        <f>VLOOKUP(H135,$B$4:$C$324,2,0)</f>
        <v>Rainier Prep Charter</v>
      </c>
      <c r="K135" s="51" t="s">
        <v>583</v>
      </c>
      <c r="L135" t="s">
        <v>582</v>
      </c>
      <c r="N135" s="50"/>
    </row>
    <row r="136" spans="2:14" x14ac:dyDescent="0.25">
      <c r="B136" s="50" t="s">
        <v>515</v>
      </c>
      <c r="C136" s="50" t="s">
        <v>514</v>
      </c>
      <c r="E136" s="50" t="s">
        <v>280</v>
      </c>
      <c r="F136" s="50" t="str">
        <f>VLOOKUP(E136,$B$4:$C$324,2,0)</f>
        <v>Lumen Charter</v>
      </c>
      <c r="H136" s="50" t="s">
        <v>547</v>
      </c>
      <c r="I136" s="50" t="str">
        <f>VLOOKUP(H136,$B$4:$C$324,2,0)</f>
        <v>RVLA Charter</v>
      </c>
      <c r="K136" s="50" t="s">
        <v>392</v>
      </c>
      <c r="L136" t="s">
        <v>391</v>
      </c>
      <c r="N136" s="50"/>
    </row>
    <row r="137" spans="2:14" x14ac:dyDescent="0.25">
      <c r="B137" s="58" t="s">
        <v>513</v>
      </c>
      <c r="C137" s="50" t="s">
        <v>512</v>
      </c>
      <c r="E137" s="58" t="s">
        <v>203</v>
      </c>
      <c r="F137" s="50" t="str">
        <f>VLOOKUP(E137,$B$4:$C$324,2,0)</f>
        <v>Lummi Tribal</v>
      </c>
      <c r="H137" s="50" t="s">
        <v>545</v>
      </c>
      <c r="I137" s="50" t="str">
        <f>VLOOKUP(H137,$B$4:$C$324,2,0)</f>
        <v>Impact Puget Sound Charter</v>
      </c>
      <c r="K137" s="50" t="s">
        <v>304</v>
      </c>
      <c r="L137" t="s">
        <v>303</v>
      </c>
      <c r="N137" s="50"/>
    </row>
    <row r="138" spans="2:14" x14ac:dyDescent="0.25">
      <c r="B138" s="50" t="s">
        <v>511</v>
      </c>
      <c r="C138" s="50" t="s">
        <v>510</v>
      </c>
      <c r="E138" s="50" t="s">
        <v>495</v>
      </c>
      <c r="F138" s="50" t="str">
        <f>VLOOKUP(E138,$B$4:$C$324,2,0)</f>
        <v>Lyle</v>
      </c>
      <c r="H138" s="60" t="s">
        <v>543</v>
      </c>
      <c r="I138" s="50" t="str">
        <f>VLOOKUP(H138,$B$4:$C$324,2,0)</f>
        <v>Impact Salish Sea Charter</v>
      </c>
      <c r="K138" s="50" t="s">
        <v>695</v>
      </c>
      <c r="L138" t="s">
        <v>694</v>
      </c>
      <c r="N138" s="50"/>
    </row>
    <row r="139" spans="2:14" x14ac:dyDescent="0.25">
      <c r="B139" s="50" t="s">
        <v>509</v>
      </c>
      <c r="C139" s="50" t="s">
        <v>508</v>
      </c>
      <c r="E139" s="50" t="s">
        <v>213</v>
      </c>
      <c r="F139" s="50" t="str">
        <f>VLOOKUP(E139,$B$4:$C$324,2,0)</f>
        <v>Lynden</v>
      </c>
      <c r="H139" s="54" t="s">
        <v>541</v>
      </c>
      <c r="I139" s="50" t="str">
        <f>VLOOKUP(H139,$B$4:$C$324,2,0)</f>
        <v>Why Not You Charter</v>
      </c>
      <c r="K139" s="56" t="s">
        <v>153</v>
      </c>
      <c r="L139" t="s">
        <v>152</v>
      </c>
      <c r="N139" s="59"/>
    </row>
    <row r="140" spans="2:14" x14ac:dyDescent="0.25">
      <c r="B140" s="50" t="s">
        <v>507</v>
      </c>
      <c r="C140" s="50" t="s">
        <v>506</v>
      </c>
      <c r="E140" s="50" t="s">
        <v>163</v>
      </c>
      <c r="F140" s="50" t="str">
        <f>VLOOKUP(E140,$B$4:$C$324,2,0)</f>
        <v>Mabton</v>
      </c>
      <c r="H140" s="139" t="s">
        <v>934</v>
      </c>
      <c r="I140" s="136" t="s">
        <v>933</v>
      </c>
      <c r="K140" s="50" t="s">
        <v>757</v>
      </c>
      <c r="L140" t="s">
        <v>756</v>
      </c>
      <c r="N140" s="50"/>
    </row>
    <row r="141" spans="2:14" x14ac:dyDescent="0.25">
      <c r="B141" s="50" t="s">
        <v>505</v>
      </c>
      <c r="C141" s="50" t="s">
        <v>504</v>
      </c>
      <c r="E141" s="50" t="s">
        <v>679</v>
      </c>
      <c r="F141" s="50" t="str">
        <f>VLOOKUP(E141,$B$4:$C$324,2,0)</f>
        <v>Mansfield</v>
      </c>
      <c r="H141" s="53"/>
      <c r="I141" s="52" t="s">
        <v>866</v>
      </c>
      <c r="K141" s="50" t="s">
        <v>151</v>
      </c>
      <c r="L141" t="s">
        <v>150</v>
      </c>
      <c r="N141" s="50"/>
    </row>
    <row r="142" spans="2:14" x14ac:dyDescent="0.25">
      <c r="B142" s="50" t="s">
        <v>503</v>
      </c>
      <c r="C142" s="50" t="s">
        <v>502</v>
      </c>
      <c r="E142" s="50" t="s">
        <v>749</v>
      </c>
      <c r="F142" s="50" t="str">
        <f>VLOOKUP(E142,$B$4:$C$324,2,0)</f>
        <v>Manson</v>
      </c>
      <c r="H142" s="50" t="s">
        <v>539</v>
      </c>
      <c r="I142" s="50" t="str">
        <f>VLOOKUP(H142,$B$4:$C$324,2,0)</f>
        <v>Bremerton</v>
      </c>
      <c r="K142" s="50" t="s">
        <v>171</v>
      </c>
      <c r="L142" t="s">
        <v>170</v>
      </c>
      <c r="N142" s="50"/>
    </row>
    <row r="143" spans="2:14" x14ac:dyDescent="0.25">
      <c r="B143" s="50" t="s">
        <v>501</v>
      </c>
      <c r="C143" s="50" t="s">
        <v>500</v>
      </c>
      <c r="E143" s="50" t="s">
        <v>445</v>
      </c>
      <c r="F143" s="50" t="str">
        <f>VLOOKUP(E143,$B$4:$C$324,2,0)</f>
        <v>Mary M Knight</v>
      </c>
      <c r="H143" s="50" t="s">
        <v>537</v>
      </c>
      <c r="I143" s="50" t="str">
        <f>VLOOKUP(H143,$B$4:$C$324,2,0)</f>
        <v>Bainbridge</v>
      </c>
      <c r="K143" s="50" t="s">
        <v>743</v>
      </c>
      <c r="L143" t="s">
        <v>742</v>
      </c>
      <c r="N143" s="50"/>
    </row>
    <row r="144" spans="2:14" x14ac:dyDescent="0.25">
      <c r="B144" s="50" t="s">
        <v>499</v>
      </c>
      <c r="C144" s="50" t="s">
        <v>498</v>
      </c>
      <c r="E144" s="50" t="s">
        <v>259</v>
      </c>
      <c r="F144" s="50" t="str">
        <f>VLOOKUP(E144,$B$4:$C$324,2,0)</f>
        <v>Mary Walker</v>
      </c>
      <c r="H144" s="50" t="s">
        <v>535</v>
      </c>
      <c r="I144" s="50" t="str">
        <f>VLOOKUP(H144,$B$4:$C$324,2,0)</f>
        <v>North Kitsap</v>
      </c>
      <c r="K144" s="50" t="s">
        <v>239</v>
      </c>
      <c r="L144" t="s">
        <v>238</v>
      </c>
      <c r="N144" s="50"/>
    </row>
    <row r="145" spans="2:14" x14ac:dyDescent="0.25">
      <c r="B145" s="50" t="s">
        <v>497</v>
      </c>
      <c r="C145" s="50" t="s">
        <v>496</v>
      </c>
      <c r="E145" s="50" t="s">
        <v>328</v>
      </c>
      <c r="F145" s="50" t="str">
        <f>VLOOKUP(E145,$B$4:$C$324,2,0)</f>
        <v>Marysville</v>
      </c>
      <c r="H145" s="50" t="s">
        <v>533</v>
      </c>
      <c r="I145" s="50" t="str">
        <f>VLOOKUP(H145,$B$4:$C$324,2,0)</f>
        <v>Central Kitsap</v>
      </c>
      <c r="K145" s="50" t="s">
        <v>739</v>
      </c>
      <c r="L145" t="s">
        <v>738</v>
      </c>
      <c r="N145" s="50"/>
    </row>
    <row r="146" spans="2:14" x14ac:dyDescent="0.25">
      <c r="B146" s="50" t="s">
        <v>495</v>
      </c>
      <c r="C146" s="50" t="s">
        <v>494</v>
      </c>
      <c r="E146" s="50" t="s">
        <v>629</v>
      </c>
      <c r="F146" s="50" t="str">
        <f>VLOOKUP(E146,$B$4:$C$324,2,0)</f>
        <v>Mc Cleary</v>
      </c>
      <c r="H146" s="50" t="s">
        <v>531</v>
      </c>
      <c r="I146" s="50" t="str">
        <f>VLOOKUP(H146,$B$4:$C$324,2,0)</f>
        <v>South Kitsap</v>
      </c>
      <c r="K146" s="50" t="s">
        <v>595</v>
      </c>
      <c r="L146" t="s">
        <v>594</v>
      </c>
      <c r="N146" s="50"/>
    </row>
    <row r="147" spans="2:14" x14ac:dyDescent="0.25">
      <c r="B147" s="50" t="s">
        <v>493</v>
      </c>
      <c r="C147" s="50" t="s">
        <v>492</v>
      </c>
      <c r="E147" s="50" t="s">
        <v>300</v>
      </c>
      <c r="F147" s="50" t="str">
        <f>VLOOKUP(E147,$B$4:$C$324,2,0)</f>
        <v>Mead</v>
      </c>
      <c r="H147" s="55" t="s">
        <v>529</v>
      </c>
      <c r="I147" s="50" t="str">
        <f>VLOOKUP(H147,$B$4:$C$324,2,0)</f>
        <v>Catalyst Charter</v>
      </c>
      <c r="K147" s="50" t="s">
        <v>605</v>
      </c>
      <c r="L147" t="s">
        <v>604</v>
      </c>
      <c r="N147" s="50"/>
    </row>
    <row r="148" spans="2:14" x14ac:dyDescent="0.25">
      <c r="B148" s="50" t="s">
        <v>491</v>
      </c>
      <c r="C148" s="50" t="s">
        <v>490</v>
      </c>
      <c r="E148" s="50" t="s">
        <v>302</v>
      </c>
      <c r="F148" s="50" t="str">
        <f>VLOOKUP(E148,$B$4:$C$324,2,0)</f>
        <v>Medical Lake</v>
      </c>
      <c r="H148" s="51" t="s">
        <v>527</v>
      </c>
      <c r="I148" s="50" t="str">
        <f>VLOOKUP(H148,$B$4:$C$324,2,0)</f>
        <v>Suquamish (Chef Kitsap) Tribal</v>
      </c>
      <c r="K148" s="50" t="s">
        <v>409</v>
      </c>
      <c r="L148" t="s">
        <v>408</v>
      </c>
      <c r="N148" s="50"/>
    </row>
    <row r="149" spans="2:14" x14ac:dyDescent="0.25">
      <c r="B149" s="50" t="s">
        <v>489</v>
      </c>
      <c r="C149" s="50" t="s">
        <v>488</v>
      </c>
      <c r="E149" s="50" t="s">
        <v>587</v>
      </c>
      <c r="F149" s="50" t="str">
        <f>VLOOKUP(E149,$B$4:$C$324,2,0)</f>
        <v>Mercer Island</v>
      </c>
      <c r="H149" s="53"/>
      <c r="I149" s="52" t="s">
        <v>516</v>
      </c>
      <c r="K149" s="50" t="s">
        <v>693</v>
      </c>
      <c r="L149" t="s">
        <v>692</v>
      </c>
      <c r="N149" s="50"/>
    </row>
    <row r="150" spans="2:14" x14ac:dyDescent="0.25">
      <c r="B150" s="50" t="s">
        <v>487</v>
      </c>
      <c r="C150" s="50" t="s">
        <v>486</v>
      </c>
      <c r="E150" s="50" t="s">
        <v>211</v>
      </c>
      <c r="F150" s="50" t="str">
        <f>VLOOKUP(E150,$B$4:$C$324,2,0)</f>
        <v>Meridian</v>
      </c>
      <c r="H150" s="50" t="s">
        <v>525</v>
      </c>
      <c r="I150" s="50" t="str">
        <f>VLOOKUP(H150,$B$4:$C$324,2,0)</f>
        <v>Damman</v>
      </c>
      <c r="K150" s="50" t="s">
        <v>255</v>
      </c>
      <c r="L150" t="s">
        <v>254</v>
      </c>
      <c r="N150" s="50"/>
    </row>
    <row r="151" spans="2:14" x14ac:dyDescent="0.25">
      <c r="B151" s="50" t="s">
        <v>485</v>
      </c>
      <c r="C151" s="50" t="s">
        <v>484</v>
      </c>
      <c r="E151" s="50" t="s">
        <v>427</v>
      </c>
      <c r="F151" s="50" t="str">
        <f>VLOOKUP(E151,$B$4:$C$324,2,0)</f>
        <v>Methow Valley</v>
      </c>
      <c r="H151" s="50" t="s">
        <v>523</v>
      </c>
      <c r="I151" s="50" t="str">
        <f>VLOOKUP(H151,$B$4:$C$324,2,0)</f>
        <v>Easton</v>
      </c>
      <c r="K151" s="50" t="s">
        <v>425</v>
      </c>
      <c r="L151" t="s">
        <v>424</v>
      </c>
      <c r="N151" s="50"/>
    </row>
    <row r="152" spans="2:14" x14ac:dyDescent="0.25">
      <c r="B152" s="50" t="s">
        <v>483</v>
      </c>
      <c r="C152" s="50" t="s">
        <v>482</v>
      </c>
      <c r="E152" s="50" t="s">
        <v>342</v>
      </c>
      <c r="F152" s="50" t="str">
        <f>VLOOKUP(E152,$B$4:$C$324,2,0)</f>
        <v>Mill A</v>
      </c>
      <c r="H152" s="51" t="s">
        <v>521</v>
      </c>
      <c r="I152" s="50" t="str">
        <f>VLOOKUP(H152,$B$4:$C$324,2,0)</f>
        <v>Thorp</v>
      </c>
      <c r="K152" s="156" t="s">
        <v>155</v>
      </c>
      <c r="L152" t="s">
        <v>154</v>
      </c>
      <c r="N152" s="56"/>
    </row>
    <row r="153" spans="2:14" x14ac:dyDescent="0.25">
      <c r="B153" s="50" t="s">
        <v>481</v>
      </c>
      <c r="C153" s="50" t="s">
        <v>480</v>
      </c>
      <c r="E153" s="50" t="s">
        <v>324</v>
      </c>
      <c r="F153" s="50" t="str">
        <f>VLOOKUP(E153,$B$4:$C$324,2,0)</f>
        <v>Monroe</v>
      </c>
      <c r="H153" s="50" t="s">
        <v>519</v>
      </c>
      <c r="I153" s="50" t="str">
        <f>VLOOKUP(H153,$B$4:$C$324,2,0)</f>
        <v>Ellensburg</v>
      </c>
      <c r="K153" s="50" t="s">
        <v>497</v>
      </c>
      <c r="L153" t="s">
        <v>496</v>
      </c>
      <c r="N153" s="50"/>
    </row>
    <row r="154" spans="2:14" x14ac:dyDescent="0.25">
      <c r="B154" s="50" t="s">
        <v>479</v>
      </c>
      <c r="C154" s="50" t="s">
        <v>478</v>
      </c>
      <c r="E154" s="50" t="s">
        <v>627</v>
      </c>
      <c r="F154" s="50" t="str">
        <f>VLOOKUP(E154,$B$4:$C$324,2,0)</f>
        <v>Montesano</v>
      </c>
      <c r="H154" s="50" t="s">
        <v>517</v>
      </c>
      <c r="I154" s="50" t="str">
        <f>VLOOKUP(H154,$B$4:$C$324,2,0)</f>
        <v>Kittitas</v>
      </c>
      <c r="K154" s="50" t="s">
        <v>433</v>
      </c>
      <c r="L154" t="s">
        <v>432</v>
      </c>
      <c r="N154" s="50"/>
    </row>
    <row r="155" spans="2:14" x14ac:dyDescent="0.25">
      <c r="B155" s="50" t="s">
        <v>477</v>
      </c>
      <c r="C155" s="50" t="s">
        <v>476</v>
      </c>
      <c r="E155" s="50" t="s">
        <v>487</v>
      </c>
      <c r="F155" s="50" t="str">
        <f>VLOOKUP(E155,$B$4:$C$324,2,0)</f>
        <v>Morton</v>
      </c>
      <c r="H155" s="50" t="s">
        <v>515</v>
      </c>
      <c r="I155" s="50" t="str">
        <f>VLOOKUP(H155,$B$4:$C$324,2,0)</f>
        <v>Cle Elum-Roslyn</v>
      </c>
      <c r="K155" s="50" t="s">
        <v>607</v>
      </c>
      <c r="L155" t="s">
        <v>606</v>
      </c>
      <c r="N155" s="50"/>
    </row>
    <row r="156" spans="2:14" x14ac:dyDescent="0.25">
      <c r="B156" s="50" t="s">
        <v>475</v>
      </c>
      <c r="C156" s="50" t="s">
        <v>474</v>
      </c>
      <c r="E156" s="50" t="s">
        <v>643</v>
      </c>
      <c r="F156" s="50" t="str">
        <f>VLOOKUP(E156,$B$4:$C$324,2,0)</f>
        <v>Moses Lake</v>
      </c>
      <c r="H156" s="57"/>
      <c r="I156" s="52" t="s">
        <v>502</v>
      </c>
      <c r="K156" s="50" t="s">
        <v>271</v>
      </c>
      <c r="L156" t="s">
        <v>270</v>
      </c>
      <c r="N156" s="50"/>
    </row>
    <row r="157" spans="2:14" x14ac:dyDescent="0.25">
      <c r="B157" s="50" t="s">
        <v>473</v>
      </c>
      <c r="C157" s="50" t="s">
        <v>472</v>
      </c>
      <c r="E157" s="50" t="s">
        <v>489</v>
      </c>
      <c r="F157" s="50" t="str">
        <f>VLOOKUP(E157,$B$4:$C$324,2,0)</f>
        <v>Mossyrock</v>
      </c>
      <c r="H157" s="58" t="s">
        <v>513</v>
      </c>
      <c r="I157" s="50" t="str">
        <f>VLOOKUP(H157,$B$4:$C$324,2,0)</f>
        <v>Wishram</v>
      </c>
      <c r="K157" s="50" t="s">
        <v>431</v>
      </c>
      <c r="L157" t="s">
        <v>430</v>
      </c>
      <c r="N157" s="50"/>
    </row>
    <row r="158" spans="2:14" x14ac:dyDescent="0.25">
      <c r="B158" s="50" t="s">
        <v>471</v>
      </c>
      <c r="C158" s="50" t="s">
        <v>470</v>
      </c>
      <c r="E158" s="50" t="s">
        <v>145</v>
      </c>
      <c r="F158" s="50" t="str">
        <f>VLOOKUP(E158,$B$4:$C$324,2,0)</f>
        <v>Mount Adams</v>
      </c>
      <c r="H158" s="50" t="s">
        <v>511</v>
      </c>
      <c r="I158" s="50" t="str">
        <f>VLOOKUP(H158,$B$4:$C$324,2,0)</f>
        <v>Bickleton</v>
      </c>
      <c r="K158" s="155" t="s">
        <v>865</v>
      </c>
      <c r="L158" s="8"/>
      <c r="N158" s="50"/>
    </row>
    <row r="159" spans="2:14" x14ac:dyDescent="0.25">
      <c r="B159" s="50" t="s">
        <v>469</v>
      </c>
      <c r="C159" s="50" t="s">
        <v>468</v>
      </c>
      <c r="E159" s="50" t="s">
        <v>207</v>
      </c>
      <c r="F159" s="50" t="str">
        <f>VLOOKUP(E159,$B$4:$C$324,2,0)</f>
        <v>Mount Baker</v>
      </c>
      <c r="H159" s="50" t="s">
        <v>509</v>
      </c>
      <c r="I159" s="50" t="str">
        <f>VLOOKUP(H159,$B$4:$C$324,2,0)</f>
        <v>Centerville</v>
      </c>
      <c r="K159" s="50" t="s">
        <v>421</v>
      </c>
      <c r="L159" t="s">
        <v>420</v>
      </c>
      <c r="N159" s="50"/>
    </row>
    <row r="160" spans="2:14" x14ac:dyDescent="0.25">
      <c r="B160" s="50" t="s">
        <v>467</v>
      </c>
      <c r="C160" s="50" t="s">
        <v>466</v>
      </c>
      <c r="E160" s="50" t="s">
        <v>344</v>
      </c>
      <c r="F160" s="50" t="str">
        <f>VLOOKUP(E160,$B$4:$C$324,2,0)</f>
        <v>Mount Pleasant</v>
      </c>
      <c r="H160" s="50" t="s">
        <v>507</v>
      </c>
      <c r="I160" s="50" t="str">
        <f>VLOOKUP(H160,$B$4:$C$324,2,0)</f>
        <v>Trout Lake</v>
      </c>
      <c r="K160" s="50" t="s">
        <v>515</v>
      </c>
      <c r="L160" t="s">
        <v>514</v>
      </c>
      <c r="N160" s="51"/>
    </row>
    <row r="161" spans="2:14" x14ac:dyDescent="0.25">
      <c r="B161" s="50" t="s">
        <v>465</v>
      </c>
      <c r="C161" s="50" t="s">
        <v>464</v>
      </c>
      <c r="E161" s="50" t="s">
        <v>348</v>
      </c>
      <c r="F161" s="50" t="str">
        <f>VLOOKUP(E161,$B$4:$C$324,2,0)</f>
        <v>Mt Vernon</v>
      </c>
      <c r="H161" s="50" t="s">
        <v>505</v>
      </c>
      <c r="I161" s="50" t="str">
        <f>VLOOKUP(H161,$B$4:$C$324,2,0)</f>
        <v>Glenwood</v>
      </c>
      <c r="K161" s="50" t="s">
        <v>245</v>
      </c>
      <c r="L161" t="s">
        <v>244</v>
      </c>
      <c r="N161" s="50"/>
    </row>
    <row r="162" spans="2:14" x14ac:dyDescent="0.25">
      <c r="B162" s="50" t="s">
        <v>463</v>
      </c>
      <c r="C162" s="50" t="s">
        <v>462</v>
      </c>
      <c r="E162" s="50" t="s">
        <v>553</v>
      </c>
      <c r="F162" s="50" t="str">
        <f>VLOOKUP(E162,$B$4:$C$324,2,0)</f>
        <v>Muckleshoot Tribal</v>
      </c>
      <c r="H162" s="50" t="s">
        <v>503</v>
      </c>
      <c r="I162" s="50" t="str">
        <f>VLOOKUP(H162,$B$4:$C$324,2,0)</f>
        <v>Klickitat</v>
      </c>
      <c r="K162" s="50" t="s">
        <v>651</v>
      </c>
      <c r="L162" t="s">
        <v>650</v>
      </c>
      <c r="N162" s="50"/>
    </row>
    <row r="163" spans="2:14" x14ac:dyDescent="0.25">
      <c r="B163" s="50" t="s">
        <v>461</v>
      </c>
      <c r="C163" s="50" t="s">
        <v>460</v>
      </c>
      <c r="E163" s="50" t="s">
        <v>334</v>
      </c>
      <c r="F163" s="50" t="str">
        <f>VLOOKUP(E163,$B$4:$C$324,2,0)</f>
        <v>Mukilteo</v>
      </c>
      <c r="H163" s="50" t="s">
        <v>501</v>
      </c>
      <c r="I163" s="50" t="str">
        <f>VLOOKUP(H163,$B$4:$C$324,2,0)</f>
        <v>Roosevelt</v>
      </c>
      <c r="K163" s="50" t="s">
        <v>445</v>
      </c>
      <c r="L163" t="s">
        <v>444</v>
      </c>
      <c r="N163" s="50"/>
    </row>
    <row r="164" spans="2:14" x14ac:dyDescent="0.25">
      <c r="B164" s="50" t="s">
        <v>459</v>
      </c>
      <c r="C164" s="50" t="s">
        <v>458</v>
      </c>
      <c r="E164" s="50" t="s">
        <v>171</v>
      </c>
      <c r="F164" s="50" t="str">
        <f>VLOOKUP(E164,$B$4:$C$324,2,0)</f>
        <v>Naches Valley</v>
      </c>
      <c r="H164" s="50" t="s">
        <v>499</v>
      </c>
      <c r="I164" s="50" t="str">
        <f>VLOOKUP(H164,$B$4:$C$324,2,0)</f>
        <v>Goldendale</v>
      </c>
      <c r="K164" s="50" t="s">
        <v>145</v>
      </c>
      <c r="L164" t="s">
        <v>144</v>
      </c>
      <c r="N164" s="56"/>
    </row>
    <row r="165" spans="2:14" x14ac:dyDescent="0.25">
      <c r="B165" s="50" t="s">
        <v>457</v>
      </c>
      <c r="C165" s="50" t="s">
        <v>456</v>
      </c>
      <c r="E165" s="50" t="s">
        <v>493</v>
      </c>
      <c r="F165" s="50" t="str">
        <f>VLOOKUP(E165,$B$4:$C$324,2,0)</f>
        <v>Napavine</v>
      </c>
      <c r="H165" s="50" t="s">
        <v>497</v>
      </c>
      <c r="I165" s="50" t="str">
        <f>VLOOKUP(H165,$B$4:$C$324,2,0)</f>
        <v>White Salmon</v>
      </c>
      <c r="K165" s="50" t="s">
        <v>296</v>
      </c>
      <c r="L165" t="s">
        <v>295</v>
      </c>
      <c r="N165" s="50"/>
    </row>
    <row r="166" spans="2:14" x14ac:dyDescent="0.25">
      <c r="B166" s="50" t="s">
        <v>455</v>
      </c>
      <c r="C166" s="50" t="s">
        <v>454</v>
      </c>
      <c r="E166" s="50" t="s">
        <v>415</v>
      </c>
      <c r="F166" s="50" t="str">
        <f>VLOOKUP(E166,$B$4:$C$324,2,0)</f>
        <v>Naselle Grays Riv</v>
      </c>
      <c r="H166" s="50" t="s">
        <v>495</v>
      </c>
      <c r="I166" s="50" t="str">
        <f>VLOOKUP(H166,$B$4:$C$324,2,0)</f>
        <v>Lyle</v>
      </c>
      <c r="K166" s="50" t="s">
        <v>755</v>
      </c>
      <c r="L166" t="s">
        <v>754</v>
      </c>
      <c r="N166" s="50"/>
    </row>
    <row r="167" spans="2:14" x14ac:dyDescent="0.25">
      <c r="B167" s="50" t="s">
        <v>453</v>
      </c>
      <c r="C167" s="50" t="s">
        <v>452</v>
      </c>
      <c r="E167" s="50" t="s">
        <v>437</v>
      </c>
      <c r="F167" s="50" t="str">
        <f>VLOOKUP(E167,$B$4:$C$324,2,0)</f>
        <v>Nespelem</v>
      </c>
      <c r="H167" s="53"/>
      <c r="I167" s="52" t="s">
        <v>864</v>
      </c>
      <c r="K167" s="50" t="s">
        <v>479</v>
      </c>
      <c r="L167" t="s">
        <v>478</v>
      </c>
      <c r="N167" s="50"/>
    </row>
    <row r="168" spans="2:14" x14ac:dyDescent="0.25">
      <c r="B168" s="50" t="s">
        <v>451</v>
      </c>
      <c r="C168" s="50" t="s">
        <v>450</v>
      </c>
      <c r="E168" s="50" t="s">
        <v>409</v>
      </c>
      <c r="F168" s="50" t="str">
        <f>VLOOKUP(E168,$B$4:$C$324,2,0)</f>
        <v>Newport</v>
      </c>
      <c r="H168" s="50" t="s">
        <v>493</v>
      </c>
      <c r="I168" s="50" t="str">
        <f>VLOOKUP(H168,$B$4:$C$324,2,0)</f>
        <v>Napavine</v>
      </c>
      <c r="K168" s="50" t="s">
        <v>477</v>
      </c>
      <c r="L168" t="s">
        <v>476</v>
      </c>
      <c r="N168" s="50"/>
    </row>
    <row r="169" spans="2:14" x14ac:dyDescent="0.25">
      <c r="B169" s="50" t="s">
        <v>449</v>
      </c>
      <c r="C169" s="50" t="s">
        <v>448</v>
      </c>
      <c r="E169" s="50" t="s">
        <v>304</v>
      </c>
      <c r="F169" s="50" t="str">
        <f>VLOOKUP(E169,$B$4:$C$324,2,0)</f>
        <v>Nine Mile Falls</v>
      </c>
      <c r="H169" s="50" t="s">
        <v>491</v>
      </c>
      <c r="I169" s="50" t="str">
        <f>VLOOKUP(H169,$B$4:$C$324,2,0)</f>
        <v>Evaline</v>
      </c>
      <c r="K169" s="50" t="s">
        <v>275</v>
      </c>
      <c r="L169" t="s">
        <v>274</v>
      </c>
      <c r="N169" s="50"/>
    </row>
    <row r="170" spans="2:14" x14ac:dyDescent="0.25">
      <c r="B170" s="50" t="s">
        <v>447</v>
      </c>
      <c r="C170" s="50" t="s">
        <v>446</v>
      </c>
      <c r="E170" s="50" t="s">
        <v>209</v>
      </c>
      <c r="F170" s="50" t="str">
        <f>VLOOKUP(E170,$B$4:$C$324,2,0)</f>
        <v>Nooksack Valley</v>
      </c>
      <c r="H170" s="50" t="s">
        <v>489</v>
      </c>
      <c r="I170" s="50" t="str">
        <f>VLOOKUP(H170,$B$4:$C$324,2,0)</f>
        <v>Mossyrock</v>
      </c>
      <c r="K170" s="51" t="s">
        <v>493</v>
      </c>
      <c r="L170" t="s">
        <v>492</v>
      </c>
      <c r="N170" s="50"/>
    </row>
    <row r="171" spans="2:14" x14ac:dyDescent="0.25">
      <c r="B171" s="50" t="s">
        <v>445</v>
      </c>
      <c r="C171" s="50" t="s">
        <v>444</v>
      </c>
      <c r="E171" s="50" t="s">
        <v>631</v>
      </c>
      <c r="F171" s="50" t="str">
        <f>VLOOKUP(E171,$B$4:$C$324,2,0)</f>
        <v>North Beach</v>
      </c>
      <c r="H171" s="50" t="s">
        <v>487</v>
      </c>
      <c r="I171" s="50" t="str">
        <f>VLOOKUP(H171,$B$4:$C$324,2,0)</f>
        <v>Morton</v>
      </c>
      <c r="K171" s="50" t="s">
        <v>483</v>
      </c>
      <c r="L171" t="s">
        <v>482</v>
      </c>
      <c r="N171" s="50"/>
    </row>
    <row r="172" spans="2:14" x14ac:dyDescent="0.25">
      <c r="B172" s="50" t="s">
        <v>443</v>
      </c>
      <c r="C172" s="50" t="s">
        <v>442</v>
      </c>
      <c r="E172" s="50" t="s">
        <v>663</v>
      </c>
      <c r="F172" s="50" t="str">
        <f>VLOOKUP(E172,$B$4:$C$324,2,0)</f>
        <v>North Franklin</v>
      </c>
      <c r="H172" s="50" t="s">
        <v>485</v>
      </c>
      <c r="I172" s="50" t="str">
        <f>VLOOKUP(H172,$B$4:$C$324,2,0)</f>
        <v>Adna</v>
      </c>
      <c r="K172" s="50" t="s">
        <v>340</v>
      </c>
      <c r="L172" t="s">
        <v>339</v>
      </c>
      <c r="N172" s="50"/>
    </row>
    <row r="173" spans="2:14" x14ac:dyDescent="0.25">
      <c r="B173" s="50" t="s">
        <v>441</v>
      </c>
      <c r="C173" s="50" t="s">
        <v>440</v>
      </c>
      <c r="E173" s="50" t="s">
        <v>535</v>
      </c>
      <c r="F173" s="50" t="str">
        <f>VLOOKUP(E173,$B$4:$C$324,2,0)</f>
        <v>North Kitsap</v>
      </c>
      <c r="H173" s="50" t="s">
        <v>483</v>
      </c>
      <c r="I173" s="50" t="str">
        <f>VLOOKUP(H173,$B$4:$C$324,2,0)</f>
        <v>Winlock</v>
      </c>
      <c r="K173" s="50" t="s">
        <v>362</v>
      </c>
      <c r="L173" t="s">
        <v>361</v>
      </c>
      <c r="N173" s="50"/>
    </row>
    <row r="174" spans="2:14" x14ac:dyDescent="0.25">
      <c r="B174" s="50" t="s">
        <v>439</v>
      </c>
      <c r="C174" s="50" t="s">
        <v>438</v>
      </c>
      <c r="E174" s="50" t="s">
        <v>441</v>
      </c>
      <c r="F174" s="50" t="str">
        <f>VLOOKUP(E174,$B$4:$C$324,2,0)</f>
        <v>North Mason</v>
      </c>
      <c r="H174" s="50" t="s">
        <v>481</v>
      </c>
      <c r="I174" s="50" t="str">
        <f>VLOOKUP(H174,$B$4:$C$324,2,0)</f>
        <v>Boistfort</v>
      </c>
      <c r="K174" s="51" t="s">
        <v>225</v>
      </c>
      <c r="L174" t="s">
        <v>224</v>
      </c>
      <c r="N174" s="50"/>
    </row>
    <row r="175" spans="2:14" x14ac:dyDescent="0.25">
      <c r="B175" s="50" t="s">
        <v>437</v>
      </c>
      <c r="C175" s="50" t="s">
        <v>436</v>
      </c>
      <c r="E175" s="50" t="s">
        <v>411</v>
      </c>
      <c r="F175" s="50" t="str">
        <f>VLOOKUP(E175,$B$4:$C$324,2,0)</f>
        <v>North River</v>
      </c>
      <c r="H175" s="50" t="s">
        <v>479</v>
      </c>
      <c r="I175" s="50" t="str">
        <f>VLOOKUP(H175,$B$4:$C$324,2,0)</f>
        <v>Toledo</v>
      </c>
      <c r="K175" s="50" t="s">
        <v>366</v>
      </c>
      <c r="L175" t="s">
        <v>365</v>
      </c>
      <c r="N175" s="50"/>
    </row>
    <row r="176" spans="2:14" x14ac:dyDescent="0.25">
      <c r="B176" s="50" t="s">
        <v>435</v>
      </c>
      <c r="C176" s="50" t="s">
        <v>434</v>
      </c>
      <c r="E176" s="50" t="s">
        <v>251</v>
      </c>
      <c r="F176" s="50" t="str">
        <f>VLOOKUP(E176,$B$4:$C$324,2,0)</f>
        <v>North Thurston</v>
      </c>
      <c r="H176" s="50" t="s">
        <v>477</v>
      </c>
      <c r="I176" s="50" t="str">
        <f>VLOOKUP(H176,$B$4:$C$324,2,0)</f>
        <v>Onalaska</v>
      </c>
      <c r="K176" s="50" t="s">
        <v>282</v>
      </c>
      <c r="L176" t="s">
        <v>281</v>
      </c>
      <c r="N176" s="50"/>
    </row>
    <row r="177" spans="2:14" x14ac:dyDescent="0.25">
      <c r="B177" s="50" t="s">
        <v>433</v>
      </c>
      <c r="C177" s="50" t="s">
        <v>432</v>
      </c>
      <c r="E177" s="50" t="s">
        <v>257</v>
      </c>
      <c r="F177" s="50" t="str">
        <f>VLOOKUP(E177,$B$4:$C$324,2,0)</f>
        <v>Northport</v>
      </c>
      <c r="H177" s="50" t="s">
        <v>475</v>
      </c>
      <c r="I177" s="50" t="str">
        <f>VLOOKUP(H177,$B$4:$C$324,2,0)</f>
        <v>Pe Ell</v>
      </c>
      <c r="K177" s="50" t="s">
        <v>163</v>
      </c>
      <c r="L177" t="s">
        <v>162</v>
      </c>
      <c r="N177" s="50"/>
    </row>
    <row r="178" spans="2:14" x14ac:dyDescent="0.25">
      <c r="B178" s="50" t="s">
        <v>431</v>
      </c>
      <c r="C178" s="50" t="s">
        <v>430</v>
      </c>
      <c r="E178" s="50" t="s">
        <v>557</v>
      </c>
      <c r="F178" s="50" t="str">
        <f>VLOOKUP(E178,$B$4:$C$324,2,0)</f>
        <v>Northshore</v>
      </c>
      <c r="H178" s="50" t="s">
        <v>473</v>
      </c>
      <c r="I178" s="50" t="str">
        <f>VLOOKUP(H178,$B$4:$C$324,2,0)</f>
        <v>Chehalis</v>
      </c>
      <c r="K178" s="50" t="s">
        <v>443</v>
      </c>
      <c r="L178" t="s">
        <v>442</v>
      </c>
      <c r="N178" s="59"/>
    </row>
    <row r="179" spans="2:14" x14ac:dyDescent="0.25">
      <c r="B179" s="50" t="s">
        <v>429</v>
      </c>
      <c r="C179" s="50" t="s">
        <v>428</v>
      </c>
      <c r="E179" s="50" t="s">
        <v>609</v>
      </c>
      <c r="F179" s="50" t="str">
        <f>VLOOKUP(E179,$B$4:$C$324,2,0)</f>
        <v>Oak Harbor</v>
      </c>
      <c r="H179" s="50" t="s">
        <v>471</v>
      </c>
      <c r="I179" s="50" t="str">
        <f>VLOOKUP(H179,$B$4:$C$324,2,0)</f>
        <v>White Pass</v>
      </c>
      <c r="K179" s="50" t="s">
        <v>427</v>
      </c>
      <c r="L179" t="s">
        <v>426</v>
      </c>
      <c r="N179" s="50"/>
    </row>
    <row r="180" spans="2:14" x14ac:dyDescent="0.25">
      <c r="B180" s="50" t="s">
        <v>427</v>
      </c>
      <c r="C180" s="50" t="s">
        <v>426</v>
      </c>
      <c r="E180" s="50" t="s">
        <v>177</v>
      </c>
      <c r="F180" s="50" t="str">
        <f>VLOOKUP(E180,$B$4:$C$324,2,0)</f>
        <v>Oakesdale</v>
      </c>
      <c r="H180" s="50" t="s">
        <v>469</v>
      </c>
      <c r="I180" s="50" t="str">
        <f>VLOOKUP(H180,$B$4:$C$324,2,0)</f>
        <v>Centralia</v>
      </c>
      <c r="K180" s="50" t="s">
        <v>701</v>
      </c>
      <c r="L180" t="s">
        <v>700</v>
      </c>
      <c r="N180" s="50"/>
    </row>
    <row r="181" spans="2:14" x14ac:dyDescent="0.25">
      <c r="B181" s="50" t="s">
        <v>425</v>
      </c>
      <c r="C181" s="50" t="s">
        <v>424</v>
      </c>
      <c r="E181" s="50" t="s">
        <v>611</v>
      </c>
      <c r="F181" s="50" t="str">
        <f>VLOOKUP(E181,$B$4:$C$324,2,0)</f>
        <v>Oakville</v>
      </c>
      <c r="H181" s="53"/>
      <c r="I181" s="52" t="s">
        <v>863</v>
      </c>
      <c r="K181" s="50" t="s">
        <v>685</v>
      </c>
      <c r="L181" t="s">
        <v>684</v>
      </c>
      <c r="N181" s="50"/>
    </row>
    <row r="182" spans="2:14" x14ac:dyDescent="0.25">
      <c r="B182" s="50" t="s">
        <v>423</v>
      </c>
      <c r="C182" s="50" t="s">
        <v>422</v>
      </c>
      <c r="E182" s="50" t="s">
        <v>421</v>
      </c>
      <c r="F182" s="50" t="str">
        <f>VLOOKUP(E182,$B$4:$C$324,2,0)</f>
        <v>Ocean Beach</v>
      </c>
      <c r="H182" s="50" t="s">
        <v>467</v>
      </c>
      <c r="I182" s="50" t="str">
        <f>VLOOKUP(H182,$B$4:$C$324,2,0)</f>
        <v>Sprague</v>
      </c>
      <c r="K182" s="50" t="s">
        <v>465</v>
      </c>
      <c r="L182" t="s">
        <v>464</v>
      </c>
      <c r="N182" s="50"/>
    </row>
    <row r="183" spans="2:14" x14ac:dyDescent="0.25">
      <c r="B183" s="137" t="s">
        <v>932</v>
      </c>
      <c r="C183" s="138" t="s">
        <v>931</v>
      </c>
      <c r="E183" s="50" t="s">
        <v>613</v>
      </c>
      <c r="F183" s="50" t="str">
        <f>VLOOKUP(E183,$B$4:$C$324,2,0)</f>
        <v>Ocosta</v>
      </c>
      <c r="H183" s="50" t="s">
        <v>465</v>
      </c>
      <c r="I183" s="50" t="str">
        <f>VLOOKUP(H183,$B$4:$C$324,2,0)</f>
        <v>Reardan</v>
      </c>
      <c r="K183" s="50" t="s">
        <v>637</v>
      </c>
      <c r="L183" t="s">
        <v>636</v>
      </c>
      <c r="N183" s="50"/>
    </row>
    <row r="184" spans="2:14" x14ac:dyDescent="0.25">
      <c r="B184" s="50" t="s">
        <v>421</v>
      </c>
      <c r="C184" s="50" t="s">
        <v>420</v>
      </c>
      <c r="E184" s="61" t="s">
        <v>459</v>
      </c>
      <c r="F184" s="55" t="str">
        <f>VLOOKUP(E184,$B$4:$C$324,2,0)</f>
        <v>Odessa</v>
      </c>
      <c r="H184" s="50" t="s">
        <v>463</v>
      </c>
      <c r="I184" s="50" t="str">
        <f>VLOOKUP(H184,$B$4:$C$324,2,0)</f>
        <v>Almira</v>
      </c>
      <c r="K184" s="50" t="s">
        <v>597</v>
      </c>
      <c r="L184" t="s">
        <v>596</v>
      </c>
      <c r="N184" s="50"/>
    </row>
    <row r="185" spans="2:14" x14ac:dyDescent="0.25">
      <c r="B185" s="61" t="s">
        <v>419</v>
      </c>
      <c r="C185" s="55" t="s">
        <v>418</v>
      </c>
      <c r="E185" s="50" t="s">
        <v>433</v>
      </c>
      <c r="F185" s="50" t="str">
        <f>VLOOKUP(E185,$B$4:$C$324,2,0)</f>
        <v>Okanogan</v>
      </c>
      <c r="H185" s="50" t="s">
        <v>461</v>
      </c>
      <c r="I185" s="50" t="str">
        <f>VLOOKUP(H185,$B$4:$C$324,2,0)</f>
        <v>Creston</v>
      </c>
      <c r="K185" s="50" t="s">
        <v>697</v>
      </c>
      <c r="L185" t="s">
        <v>696</v>
      </c>
      <c r="N185" s="50"/>
    </row>
    <row r="186" spans="2:14" x14ac:dyDescent="0.25">
      <c r="B186" s="50" t="s">
        <v>417</v>
      </c>
      <c r="C186" s="50" t="s">
        <v>416</v>
      </c>
      <c r="E186" s="50" t="s">
        <v>247</v>
      </c>
      <c r="F186" s="50" t="str">
        <f>VLOOKUP(E186,$B$4:$C$324,2,0)</f>
        <v>Olympia</v>
      </c>
      <c r="H186" s="50" t="s">
        <v>459</v>
      </c>
      <c r="I186" s="50" t="str">
        <f>VLOOKUP(H186,$B$4:$C$324,2,0)</f>
        <v>Odessa</v>
      </c>
      <c r="K186" s="50" t="s">
        <v>749</v>
      </c>
      <c r="L186" t="s">
        <v>748</v>
      </c>
      <c r="N186" s="50"/>
    </row>
    <row r="187" spans="2:14" x14ac:dyDescent="0.25">
      <c r="B187" s="50" t="s">
        <v>415</v>
      </c>
      <c r="C187" s="50" t="s">
        <v>414</v>
      </c>
      <c r="E187" s="50" t="s">
        <v>435</v>
      </c>
      <c r="F187" s="50" t="str">
        <f>VLOOKUP(E187,$B$4:$C$324,2,0)</f>
        <v>Omak</v>
      </c>
      <c r="H187" s="50" t="s">
        <v>457</v>
      </c>
      <c r="I187" s="50" t="str">
        <f>VLOOKUP(H187,$B$4:$C$324,2,0)</f>
        <v>Wilbur</v>
      </c>
      <c r="K187" s="50" t="s">
        <v>631</v>
      </c>
      <c r="L187" t="s">
        <v>630</v>
      </c>
      <c r="N187" s="50"/>
    </row>
    <row r="188" spans="2:14" x14ac:dyDescent="0.25">
      <c r="B188" s="50" t="s">
        <v>413</v>
      </c>
      <c r="C188" s="50" t="s">
        <v>412</v>
      </c>
      <c r="E188" s="50" t="s">
        <v>477</v>
      </c>
      <c r="F188" s="50" t="str">
        <f>VLOOKUP(E188,$B$4:$C$324,2,0)</f>
        <v>Onalaska</v>
      </c>
      <c r="H188" s="50" t="s">
        <v>455</v>
      </c>
      <c r="I188" s="50" t="str">
        <f>VLOOKUP(H188,$B$4:$C$324,2,0)</f>
        <v>Harrington</v>
      </c>
      <c r="K188" s="50" t="s">
        <v>374</v>
      </c>
      <c r="L188" t="s">
        <v>373</v>
      </c>
      <c r="N188" s="50"/>
    </row>
    <row r="189" spans="2:14" x14ac:dyDescent="0.25">
      <c r="B189" s="50" t="s">
        <v>411</v>
      </c>
      <c r="C189" s="50" t="s">
        <v>410</v>
      </c>
      <c r="E189" s="50" t="s">
        <v>277</v>
      </c>
      <c r="F189" s="50" t="str">
        <f>VLOOKUP(E189,$B$4:$C$324,2,0)</f>
        <v>Onion Creek</v>
      </c>
      <c r="H189" s="50" t="s">
        <v>453</v>
      </c>
      <c r="I189" s="50" t="str">
        <f>VLOOKUP(H189,$B$4:$C$324,2,0)</f>
        <v>Davenport</v>
      </c>
      <c r="K189" s="50" t="s">
        <v>453</v>
      </c>
      <c r="L189" t="s">
        <v>452</v>
      </c>
      <c r="N189" s="50"/>
    </row>
    <row r="190" spans="2:14" x14ac:dyDescent="0.25">
      <c r="B190" s="50" t="s">
        <v>409</v>
      </c>
      <c r="C190" s="50" t="s">
        <v>408</v>
      </c>
      <c r="E190" s="50" t="s">
        <v>366</v>
      </c>
      <c r="F190" s="50" t="str">
        <f>VLOOKUP(E190,$B$4:$C$324,2,0)</f>
        <v>Orcas</v>
      </c>
      <c r="H190" s="57"/>
      <c r="I190" s="52" t="s">
        <v>862</v>
      </c>
      <c r="K190" s="50" t="s">
        <v>485</v>
      </c>
      <c r="L190" t="s">
        <v>484</v>
      </c>
      <c r="N190" s="50"/>
    </row>
    <row r="191" spans="2:14" x14ac:dyDescent="0.25">
      <c r="B191" s="50" t="s">
        <v>407</v>
      </c>
      <c r="C191" s="50" t="s">
        <v>406</v>
      </c>
      <c r="E191" s="50" t="s">
        <v>308</v>
      </c>
      <c r="F191" s="50" t="str">
        <f>VLOOKUP(E191,$B$4:$C$324,2,0)</f>
        <v>Orchard Prairie</v>
      </c>
      <c r="H191" s="50" t="s">
        <v>451</v>
      </c>
      <c r="I191" s="50" t="str">
        <f>VLOOKUP(H191,$B$4:$C$324,2,0)</f>
        <v>Southside</v>
      </c>
      <c r="K191" s="50" t="s">
        <v>599</v>
      </c>
      <c r="L191" t="s">
        <v>598</v>
      </c>
      <c r="N191" s="50"/>
    </row>
    <row r="192" spans="2:14" x14ac:dyDescent="0.25">
      <c r="B192" s="50" t="s">
        <v>405</v>
      </c>
      <c r="C192" s="50" t="s">
        <v>404</v>
      </c>
      <c r="E192" s="50" t="s">
        <v>671</v>
      </c>
      <c r="F192" s="50" t="str">
        <f>VLOOKUP(E192,$B$4:$C$324,2,0)</f>
        <v>Orient</v>
      </c>
      <c r="H192" s="50" t="s">
        <v>449</v>
      </c>
      <c r="I192" s="50" t="str">
        <f>VLOOKUP(H192,$B$4:$C$324,2,0)</f>
        <v>Grapeview</v>
      </c>
      <c r="K192" s="50" t="s">
        <v>489</v>
      </c>
      <c r="L192" t="s">
        <v>488</v>
      </c>
      <c r="N192" s="50"/>
    </row>
    <row r="193" spans="2:14" x14ac:dyDescent="0.25">
      <c r="B193" s="50" t="s">
        <v>403</v>
      </c>
      <c r="C193" s="50" t="s">
        <v>402</v>
      </c>
      <c r="E193" s="50" t="s">
        <v>687</v>
      </c>
      <c r="F193" s="50" t="str">
        <f>VLOOKUP(E193,$B$4:$C$324,2,0)</f>
        <v>Orondo</v>
      </c>
      <c r="H193" s="50" t="s">
        <v>447</v>
      </c>
      <c r="I193" s="50" t="str">
        <f>VLOOKUP(H193,$B$4:$C$324,2,0)</f>
        <v>Shelton</v>
      </c>
      <c r="K193" s="50" t="s">
        <v>763</v>
      </c>
      <c r="L193" t="s">
        <v>762</v>
      </c>
      <c r="N193" s="50"/>
    </row>
    <row r="194" spans="2:14" x14ac:dyDescent="0.25">
      <c r="B194" s="50" t="s">
        <v>401</v>
      </c>
      <c r="C194" s="50" t="s">
        <v>140</v>
      </c>
      <c r="E194" s="50" t="s">
        <v>423</v>
      </c>
      <c r="F194" s="50" t="str">
        <f>VLOOKUP(E194,$B$4:$C$324,2,0)</f>
        <v>Oroville</v>
      </c>
      <c r="H194" s="50" t="s">
        <v>445</v>
      </c>
      <c r="I194" s="50" t="str">
        <f>VLOOKUP(H194,$B$4:$C$324,2,0)</f>
        <v>Mary M Knight</v>
      </c>
      <c r="K194" s="50" t="s">
        <v>290</v>
      </c>
      <c r="L194" t="s">
        <v>289</v>
      </c>
      <c r="N194" s="50"/>
    </row>
    <row r="195" spans="2:14" x14ac:dyDescent="0.25">
      <c r="B195" s="50" t="s">
        <v>400</v>
      </c>
      <c r="C195" s="50" t="s">
        <v>399</v>
      </c>
      <c r="E195" s="50" t="s">
        <v>390</v>
      </c>
      <c r="F195" s="50" t="str">
        <f>VLOOKUP(E195,$B$4:$C$324,2,0)</f>
        <v>Orting</v>
      </c>
      <c r="H195" s="50" t="s">
        <v>443</v>
      </c>
      <c r="I195" s="50" t="str">
        <f>VLOOKUP(H195,$B$4:$C$324,2,0)</f>
        <v>Pioneer</v>
      </c>
      <c r="K195" s="50" t="s">
        <v>613</v>
      </c>
      <c r="L195" t="s">
        <v>612</v>
      </c>
      <c r="N195" s="50"/>
    </row>
    <row r="196" spans="2:14" x14ac:dyDescent="0.25">
      <c r="B196" s="50" t="s">
        <v>398</v>
      </c>
      <c r="C196" s="50" t="s">
        <v>397</v>
      </c>
      <c r="E196" s="50" t="s">
        <v>771</v>
      </c>
      <c r="F196" s="50" t="str">
        <f>VLOOKUP(E196,$B$4:$C$324,2,0)</f>
        <v>Othello</v>
      </c>
      <c r="H196" s="50" t="s">
        <v>441</v>
      </c>
      <c r="I196" s="50" t="str">
        <f>VLOOKUP(H196,$B$4:$C$324,2,0)</f>
        <v>North Mason</v>
      </c>
      <c r="K196" s="50" t="s">
        <v>517</v>
      </c>
      <c r="L196" t="s">
        <v>516</v>
      </c>
      <c r="N196" s="50"/>
    </row>
    <row r="197" spans="2:14" x14ac:dyDescent="0.25">
      <c r="B197" s="50" t="s">
        <v>396</v>
      </c>
      <c r="C197" s="50" t="s">
        <v>395</v>
      </c>
      <c r="E197" s="50" t="s">
        <v>683</v>
      </c>
      <c r="F197" s="50" t="str">
        <f>VLOOKUP(E197,$B$4:$C$324,2,0)</f>
        <v>Palisades</v>
      </c>
      <c r="H197" s="50" t="s">
        <v>439</v>
      </c>
      <c r="I197" s="50" t="str">
        <f>VLOOKUP(H197,$B$4:$C$324,2,0)</f>
        <v>Hood Canal</v>
      </c>
      <c r="K197" s="160" t="s">
        <v>243</v>
      </c>
      <c r="L197" t="s">
        <v>242</v>
      </c>
      <c r="N197" s="51"/>
    </row>
    <row r="198" spans="2:14" x14ac:dyDescent="0.25">
      <c r="B198" s="50" t="s">
        <v>394</v>
      </c>
      <c r="C198" s="50" t="s">
        <v>393</v>
      </c>
      <c r="E198" s="50" t="s">
        <v>191</v>
      </c>
      <c r="F198" s="50" t="str">
        <f>VLOOKUP(E198,$B$4:$C$324,2,0)</f>
        <v>Palouse</v>
      </c>
      <c r="H198" s="53"/>
      <c r="I198" s="52" t="s">
        <v>432</v>
      </c>
      <c r="K198" s="50" t="s">
        <v>173</v>
      </c>
      <c r="L198" t="s">
        <v>172</v>
      </c>
      <c r="N198" s="50"/>
    </row>
    <row r="199" spans="2:14" x14ac:dyDescent="0.25">
      <c r="B199" s="50" t="s">
        <v>392</v>
      </c>
      <c r="C199" s="50" t="s">
        <v>391</v>
      </c>
      <c r="E199" s="135" t="s">
        <v>932</v>
      </c>
      <c r="F199" s="50" t="str">
        <f>VLOOKUP(E199,$B$4:$C$324,2,0)</f>
        <v>Paschal Sherman Tribal</v>
      </c>
      <c r="H199" s="50" t="s">
        <v>437</v>
      </c>
      <c r="I199" s="50" t="str">
        <f>VLOOKUP(H199,$B$4:$C$324,2,0)</f>
        <v>Nespelem</v>
      </c>
      <c r="K199" s="50" t="s">
        <v>417</v>
      </c>
      <c r="L199" t="s">
        <v>416</v>
      </c>
      <c r="N199" s="50"/>
    </row>
    <row r="200" spans="2:14" x14ac:dyDescent="0.25">
      <c r="B200" s="50" t="s">
        <v>390</v>
      </c>
      <c r="C200" s="50" t="s">
        <v>389</v>
      </c>
      <c r="E200" s="50" t="s">
        <v>665</v>
      </c>
      <c r="F200" s="50" t="str">
        <f>VLOOKUP(E200,$B$4:$C$324,2,0)</f>
        <v>Pasco</v>
      </c>
      <c r="H200" s="50" t="s">
        <v>435</v>
      </c>
      <c r="I200" s="50" t="str">
        <f>VLOOKUP(H200,$B$4:$C$324,2,0)</f>
        <v>Omak</v>
      </c>
      <c r="K200" s="50" t="s">
        <v>647</v>
      </c>
      <c r="L200" t="s">
        <v>646</v>
      </c>
      <c r="N200" s="50"/>
    </row>
    <row r="201" spans="2:14" x14ac:dyDescent="0.25">
      <c r="B201" s="50" t="s">
        <v>388</v>
      </c>
      <c r="C201" s="50" t="s">
        <v>387</v>
      </c>
      <c r="E201" s="50" t="s">
        <v>429</v>
      </c>
      <c r="F201" s="50" t="str">
        <f>VLOOKUP(E201,$B$4:$C$324,2,0)</f>
        <v>Pateros</v>
      </c>
      <c r="H201" s="50" t="s">
        <v>433</v>
      </c>
      <c r="I201" s="50" t="str">
        <f>VLOOKUP(H201,$B$4:$C$324,2,0)</f>
        <v>Okanogan</v>
      </c>
      <c r="K201" s="156" t="s">
        <v>551</v>
      </c>
      <c r="L201" t="s">
        <v>550</v>
      </c>
      <c r="N201" s="51"/>
    </row>
    <row r="202" spans="2:14" x14ac:dyDescent="0.25">
      <c r="B202" s="50" t="s">
        <v>386</v>
      </c>
      <c r="C202" s="50" t="s">
        <v>385</v>
      </c>
      <c r="E202" s="50" t="s">
        <v>759</v>
      </c>
      <c r="F202" s="50" t="str">
        <f>VLOOKUP(E202,$B$4:$C$324,2,0)</f>
        <v>Paterson</v>
      </c>
      <c r="H202" s="50" t="s">
        <v>431</v>
      </c>
      <c r="I202" s="50" t="str">
        <f>VLOOKUP(H202,$B$4:$C$324,2,0)</f>
        <v>Brewster</v>
      </c>
      <c r="K202" s="50" t="s">
        <v>553</v>
      </c>
      <c r="L202" t="s">
        <v>552</v>
      </c>
      <c r="N202" s="50"/>
    </row>
    <row r="203" spans="2:14" x14ac:dyDescent="0.25">
      <c r="B203" s="50" t="s">
        <v>384</v>
      </c>
      <c r="C203" s="50" t="s">
        <v>383</v>
      </c>
      <c r="E203" s="50" t="s">
        <v>475</v>
      </c>
      <c r="F203" s="50" t="str">
        <f>VLOOKUP(E203,$B$4:$C$324,2,0)</f>
        <v>Pe Ell</v>
      </c>
      <c r="H203" s="50" t="s">
        <v>429</v>
      </c>
      <c r="I203" s="50" t="str">
        <f>VLOOKUP(H203,$B$4:$C$324,2,0)</f>
        <v>Pateros</v>
      </c>
      <c r="K203" s="50" t="s">
        <v>360</v>
      </c>
      <c r="L203" t="s">
        <v>359</v>
      </c>
      <c r="N203" s="50"/>
    </row>
    <row r="204" spans="2:14" x14ac:dyDescent="0.25">
      <c r="B204" s="50" t="s">
        <v>382</v>
      </c>
      <c r="C204" s="50" t="s">
        <v>381</v>
      </c>
      <c r="E204" s="50" t="s">
        <v>386</v>
      </c>
      <c r="F204" s="50" t="str">
        <f>VLOOKUP(E204,$B$4:$C$324,2,0)</f>
        <v>Peninsula</v>
      </c>
      <c r="H204" s="50" t="s">
        <v>427</v>
      </c>
      <c r="I204" s="50" t="str">
        <f>VLOOKUP(H204,$B$4:$C$324,2,0)</f>
        <v>Methow Valley</v>
      </c>
      <c r="K204" s="50" t="s">
        <v>193</v>
      </c>
      <c r="L204" t="s">
        <v>192</v>
      </c>
      <c r="N204" s="50"/>
    </row>
    <row r="205" spans="2:14" x14ac:dyDescent="0.25">
      <c r="B205" s="50" t="s">
        <v>380</v>
      </c>
      <c r="C205" s="50" t="s">
        <v>379</v>
      </c>
      <c r="E205" s="50" t="s">
        <v>735</v>
      </c>
      <c r="F205" s="50" t="str">
        <f>VLOOKUP(E205,$B$4:$C$324,2,0)</f>
        <v>Pinnacle Prep Charter</v>
      </c>
      <c r="H205" s="50" t="s">
        <v>425</v>
      </c>
      <c r="I205" s="50" t="str">
        <f>VLOOKUP(H205,$B$4:$C$324,2,0)</f>
        <v>Tonasket</v>
      </c>
      <c r="K205" s="50" t="s">
        <v>352</v>
      </c>
      <c r="L205" t="s">
        <v>351</v>
      </c>
      <c r="N205" s="50"/>
    </row>
    <row r="206" spans="2:14" x14ac:dyDescent="0.25">
      <c r="B206" s="50" t="s">
        <v>378</v>
      </c>
      <c r="C206" s="50" t="s">
        <v>377</v>
      </c>
      <c r="E206" s="50" t="s">
        <v>443</v>
      </c>
      <c r="F206" s="50" t="str">
        <f>VLOOKUP(E206,$B$4:$C$324,2,0)</f>
        <v>Pioneer</v>
      </c>
      <c r="H206" s="50" t="s">
        <v>423</v>
      </c>
      <c r="I206" s="50" t="str">
        <f>VLOOKUP(H206,$B$4:$C$324,2,0)</f>
        <v>Oroville</v>
      </c>
      <c r="K206" s="50" t="s">
        <v>259</v>
      </c>
      <c r="L206" t="s">
        <v>258</v>
      </c>
      <c r="N206" s="50"/>
    </row>
    <row r="207" spans="2:14" x14ac:dyDescent="0.25">
      <c r="B207" s="50" t="s">
        <v>376</v>
      </c>
      <c r="C207" s="50" t="s">
        <v>375</v>
      </c>
      <c r="E207" s="50" t="s">
        <v>657</v>
      </c>
      <c r="F207" s="50" t="str">
        <f>VLOOKUP(E207,$B$4:$C$324,2,0)</f>
        <v>Pomeroy</v>
      </c>
      <c r="H207" s="136" t="s">
        <v>932</v>
      </c>
      <c r="I207" s="136" t="s">
        <v>931</v>
      </c>
      <c r="K207" s="50" t="s">
        <v>419</v>
      </c>
      <c r="L207" t="s">
        <v>418</v>
      </c>
      <c r="N207" s="50"/>
    </row>
    <row r="208" spans="2:14" x14ac:dyDescent="0.25">
      <c r="B208" s="50" t="s">
        <v>374</v>
      </c>
      <c r="C208" s="50" t="s">
        <v>373</v>
      </c>
      <c r="E208" s="50" t="s">
        <v>733</v>
      </c>
      <c r="F208" s="50" t="str">
        <f>VLOOKUP(E208,$B$4:$C$324,2,0)</f>
        <v>Port Angeles</v>
      </c>
      <c r="H208" s="53"/>
      <c r="I208" s="52" t="s">
        <v>861</v>
      </c>
      <c r="K208" s="155" t="s">
        <v>860</v>
      </c>
      <c r="N208" s="50"/>
    </row>
    <row r="209" spans="2:14" x14ac:dyDescent="0.25">
      <c r="B209" s="54" t="s">
        <v>372</v>
      </c>
      <c r="C209" s="50" t="s">
        <v>371</v>
      </c>
      <c r="E209" s="54" t="s">
        <v>595</v>
      </c>
      <c r="F209" s="50" t="str">
        <f>VLOOKUP(E209,$B$4:$C$324,2,0)</f>
        <v>Port Townsend</v>
      </c>
      <c r="H209" s="50" t="s">
        <v>421</v>
      </c>
      <c r="I209" s="50" t="str">
        <f>VLOOKUP(H209,$B$4:$C$324,2,0)</f>
        <v>Ocean Beach</v>
      </c>
      <c r="K209" s="51" t="s">
        <v>423</v>
      </c>
      <c r="L209" t="s">
        <v>422</v>
      </c>
      <c r="N209" s="50"/>
    </row>
    <row r="210" spans="2:14" x14ac:dyDescent="0.25">
      <c r="B210" s="50" t="s">
        <v>370</v>
      </c>
      <c r="C210" s="50" t="s">
        <v>369</v>
      </c>
      <c r="E210" s="50" t="s">
        <v>221</v>
      </c>
      <c r="F210" s="50" t="str">
        <f>VLOOKUP(E210,$B$4:$C$324,2,0)</f>
        <v>Prescott</v>
      </c>
      <c r="H210" s="61" t="s">
        <v>419</v>
      </c>
      <c r="I210" s="50" t="str">
        <f>VLOOKUP(H210,$B$4:$C$324,2,0)</f>
        <v>Raymond</v>
      </c>
      <c r="K210" s="50" t="s">
        <v>727</v>
      </c>
      <c r="L210" t="s">
        <v>726</v>
      </c>
      <c r="N210" s="50"/>
    </row>
    <row r="211" spans="2:14" x14ac:dyDescent="0.25">
      <c r="B211" s="50" t="s">
        <v>368</v>
      </c>
      <c r="C211" s="50" t="s">
        <v>367</v>
      </c>
      <c r="E211" s="50" t="s">
        <v>278</v>
      </c>
      <c r="F211" s="50" t="str">
        <f>VLOOKUP(E211,$B$4:$C$324,2,0)</f>
        <v>Pride Prep Charter</v>
      </c>
      <c r="H211" s="50" t="s">
        <v>417</v>
      </c>
      <c r="I211" s="50" t="str">
        <f>VLOOKUP(H211,$B$4:$C$324,2,0)</f>
        <v>South Bend</v>
      </c>
      <c r="K211" s="50" t="s">
        <v>545</v>
      </c>
      <c r="L211" t="s">
        <v>911</v>
      </c>
      <c r="N211" s="50"/>
    </row>
    <row r="212" spans="2:14" x14ac:dyDescent="0.25">
      <c r="B212" s="50" t="s">
        <v>366</v>
      </c>
      <c r="C212" s="50" t="s">
        <v>365</v>
      </c>
      <c r="E212" s="50" t="s">
        <v>753</v>
      </c>
      <c r="F212" s="50" t="str">
        <f>VLOOKUP(E212,$B$4:$C$324,2,0)</f>
        <v>Prosser</v>
      </c>
      <c r="H212" s="50" t="s">
        <v>415</v>
      </c>
      <c r="I212" s="50" t="str">
        <f>VLOOKUP(H212,$B$4:$C$324,2,0)</f>
        <v>Naselle Grays Riv</v>
      </c>
      <c r="K212" s="50" t="s">
        <v>529</v>
      </c>
      <c r="L212" t="s">
        <v>528</v>
      </c>
      <c r="N212" s="50"/>
    </row>
    <row r="213" spans="2:14" x14ac:dyDescent="0.25">
      <c r="B213" s="50" t="s">
        <v>364</v>
      </c>
      <c r="C213" s="50" t="s">
        <v>363</v>
      </c>
      <c r="E213" s="50" t="s">
        <v>195</v>
      </c>
      <c r="F213" s="50" t="str">
        <f>VLOOKUP(E213,$B$4:$C$324,2,0)</f>
        <v>Pullman</v>
      </c>
      <c r="H213" s="50" t="s">
        <v>413</v>
      </c>
      <c r="I213" s="50" t="str">
        <f>VLOOKUP(H213,$B$4:$C$324,2,0)</f>
        <v>Willapa Valley</v>
      </c>
      <c r="K213" s="50" t="s">
        <v>316</v>
      </c>
      <c r="L213" t="s">
        <v>315</v>
      </c>
      <c r="N213" s="50"/>
    </row>
    <row r="214" spans="2:14" x14ac:dyDescent="0.25">
      <c r="B214" s="50" t="s">
        <v>362</v>
      </c>
      <c r="C214" s="50" t="s">
        <v>361</v>
      </c>
      <c r="E214" s="50" t="s">
        <v>175</v>
      </c>
      <c r="F214" s="50" t="str">
        <f>VLOOKUP(E214,$B$4:$C$324,2,0)</f>
        <v>Pullman Mont Charter</v>
      </c>
      <c r="H214" s="50" t="s">
        <v>411</v>
      </c>
      <c r="I214" s="50" t="str">
        <f>VLOOKUP(H214,$B$4:$C$324,2,0)</f>
        <v>North River</v>
      </c>
      <c r="K214" s="50" t="s">
        <v>487</v>
      </c>
      <c r="L214" t="s">
        <v>486</v>
      </c>
      <c r="N214" s="50"/>
    </row>
    <row r="215" spans="2:14" x14ac:dyDescent="0.25">
      <c r="B215" s="50" t="s">
        <v>360</v>
      </c>
      <c r="C215" s="50" t="s">
        <v>359</v>
      </c>
      <c r="E215" s="50" t="s">
        <v>401</v>
      </c>
      <c r="F215" s="50" t="str">
        <f>VLOOKUP(E215,$B$4:$C$324,2,0)</f>
        <v>Puyallup</v>
      </c>
      <c r="H215" s="57"/>
      <c r="I215" s="52" t="s">
        <v>859</v>
      </c>
      <c r="K215" s="50" t="s">
        <v>667</v>
      </c>
      <c r="L215" t="s">
        <v>666</v>
      </c>
      <c r="N215" s="50"/>
    </row>
    <row r="216" spans="2:14" x14ac:dyDescent="0.25">
      <c r="B216" s="50" t="s">
        <v>358</v>
      </c>
      <c r="C216" s="50" t="s">
        <v>357</v>
      </c>
      <c r="E216" s="50" t="s">
        <v>603</v>
      </c>
      <c r="F216" s="50" t="str">
        <f>VLOOKUP(E216,$B$4:$C$324,2,0)</f>
        <v>Queets-Clearwater</v>
      </c>
      <c r="H216" s="50" t="s">
        <v>409</v>
      </c>
      <c r="I216" s="50" t="str">
        <f>VLOOKUP(H216,$B$4:$C$324,2,0)</f>
        <v>Newport</v>
      </c>
      <c r="K216" s="50" t="s">
        <v>278</v>
      </c>
      <c r="L216" t="s">
        <v>141</v>
      </c>
      <c r="N216" s="50"/>
    </row>
    <row r="217" spans="2:14" x14ac:dyDescent="0.25">
      <c r="B217" s="50" t="s">
        <v>356</v>
      </c>
      <c r="C217" s="50" t="s">
        <v>355</v>
      </c>
      <c r="E217" s="50" t="s">
        <v>599</v>
      </c>
      <c r="F217" s="50" t="str">
        <f>VLOOKUP(E217,$B$4:$C$324,2,0)</f>
        <v>Quilcene</v>
      </c>
      <c r="H217" s="50" t="s">
        <v>407</v>
      </c>
      <c r="I217" s="50" t="str">
        <f>VLOOKUP(H217,$B$4:$C$324,2,0)</f>
        <v>Cusick</v>
      </c>
      <c r="K217" s="50" t="s">
        <v>350</v>
      </c>
      <c r="L217" t="s">
        <v>349</v>
      </c>
      <c r="N217" s="50"/>
    </row>
    <row r="218" spans="2:14" x14ac:dyDescent="0.25">
      <c r="B218" s="50" t="s">
        <v>354</v>
      </c>
      <c r="C218" s="50" t="s">
        <v>353</v>
      </c>
      <c r="E218" s="50" t="s">
        <v>723</v>
      </c>
      <c r="F218" s="50" t="str">
        <f>VLOOKUP(E218,$B$4:$C$324,2,0)</f>
        <v>Quileute Tribal</v>
      </c>
      <c r="H218" s="50" t="s">
        <v>405</v>
      </c>
      <c r="I218" s="50" t="str">
        <f>VLOOKUP(H218,$B$4:$C$324,2,0)</f>
        <v>Selkirk</v>
      </c>
      <c r="K218" s="50" t="s">
        <v>203</v>
      </c>
      <c r="L218" t="s">
        <v>202</v>
      </c>
      <c r="N218" s="50"/>
    </row>
    <row r="219" spans="2:14" x14ac:dyDescent="0.25">
      <c r="B219" s="50" t="s">
        <v>352</v>
      </c>
      <c r="C219" s="50" t="s">
        <v>351</v>
      </c>
      <c r="E219" s="50" t="s">
        <v>725</v>
      </c>
      <c r="F219" s="50" t="str">
        <f>VLOOKUP(E219,$B$4:$C$324,2,0)</f>
        <v>Quillayute Valley</v>
      </c>
      <c r="H219" s="53"/>
      <c r="I219" s="52" t="s">
        <v>858</v>
      </c>
      <c r="K219" s="50" t="s">
        <v>273</v>
      </c>
      <c r="L219" t="s">
        <v>272</v>
      </c>
      <c r="N219" s="50"/>
    </row>
    <row r="220" spans="2:14" x14ac:dyDescent="0.25">
      <c r="B220" s="50" t="s">
        <v>350</v>
      </c>
      <c r="C220" s="50" t="s">
        <v>349</v>
      </c>
      <c r="E220" s="50" t="s">
        <v>621</v>
      </c>
      <c r="F220" s="50" t="str">
        <f>VLOOKUP(E220,$B$4:$C$324,2,0)</f>
        <v>Quinault</v>
      </c>
      <c r="H220" s="50" t="s">
        <v>403</v>
      </c>
      <c r="I220" s="50" t="str">
        <f>VLOOKUP(H220,$B$4:$C$324,2,0)</f>
        <v>Steilacoom Hist.</v>
      </c>
      <c r="K220" s="50" t="s">
        <v>235</v>
      </c>
      <c r="L220" t="s">
        <v>234</v>
      </c>
      <c r="N220" s="50"/>
    </row>
    <row r="221" spans="2:14" x14ac:dyDescent="0.25">
      <c r="B221" s="50" t="s">
        <v>348</v>
      </c>
      <c r="C221" s="50" t="s">
        <v>347</v>
      </c>
      <c r="E221" s="50" t="s">
        <v>653</v>
      </c>
      <c r="F221" s="50" t="str">
        <f>VLOOKUP(E221,$B$4:$C$324,2,0)</f>
        <v>Quincy</v>
      </c>
      <c r="H221" s="50" t="s">
        <v>401</v>
      </c>
      <c r="I221" s="50" t="str">
        <f>VLOOKUP(H221,$B$4:$C$324,2,0)</f>
        <v>Puyallup</v>
      </c>
      <c r="K221" s="50" t="s">
        <v>767</v>
      </c>
      <c r="L221" t="s">
        <v>766</v>
      </c>
      <c r="N221" s="50"/>
    </row>
    <row r="222" spans="2:14" x14ac:dyDescent="0.25">
      <c r="B222" s="50" t="s">
        <v>346</v>
      </c>
      <c r="C222" s="50" t="s">
        <v>345</v>
      </c>
      <c r="E222" s="50" t="s">
        <v>245</v>
      </c>
      <c r="F222" s="50" t="str">
        <f>VLOOKUP(E222,$B$4:$C$324,2,0)</f>
        <v>Rainier</v>
      </c>
      <c r="H222" s="50" t="s">
        <v>400</v>
      </c>
      <c r="I222" s="50" t="str">
        <f>VLOOKUP(H222,$B$4:$C$324,2,0)</f>
        <v>Tacoma</v>
      </c>
      <c r="K222" s="50" t="s">
        <v>745</v>
      </c>
      <c r="L222" t="s">
        <v>744</v>
      </c>
      <c r="N222" s="50"/>
    </row>
    <row r="223" spans="2:14" x14ac:dyDescent="0.25">
      <c r="B223" s="50" t="s">
        <v>344</v>
      </c>
      <c r="C223" s="50" t="s">
        <v>343</v>
      </c>
      <c r="E223" s="50" t="s">
        <v>549</v>
      </c>
      <c r="F223" s="50" t="str">
        <f>VLOOKUP(E223,$B$4:$C$324,2,0)</f>
        <v>Rainier Prep Charter</v>
      </c>
      <c r="H223" s="50" t="s">
        <v>398</v>
      </c>
      <c r="I223" s="50" t="str">
        <f>VLOOKUP(H223,$B$4:$C$324,2,0)</f>
        <v>Carbonado</v>
      </c>
      <c r="K223" s="50" t="s">
        <v>407</v>
      </c>
      <c r="L223" t="s">
        <v>406</v>
      </c>
      <c r="N223" s="50"/>
    </row>
    <row r="224" spans="2:14" x14ac:dyDescent="0.25">
      <c r="B224" s="50" t="s">
        <v>342</v>
      </c>
      <c r="C224" s="50" t="s">
        <v>341</v>
      </c>
      <c r="E224" s="50" t="s">
        <v>419</v>
      </c>
      <c r="F224" s="50" t="str">
        <f>VLOOKUP(E224,$B$4:$C$324,2,0)</f>
        <v>Raymond</v>
      </c>
      <c r="H224" s="50" t="s">
        <v>396</v>
      </c>
      <c r="I224" s="50" t="str">
        <f>VLOOKUP(H224,$B$4:$C$324,2,0)</f>
        <v>University Place</v>
      </c>
      <c r="K224" s="50" t="s">
        <v>731</v>
      </c>
      <c r="L224" t="s">
        <v>730</v>
      </c>
      <c r="N224" s="61"/>
    </row>
    <row r="225" spans="2:14" x14ac:dyDescent="0.25">
      <c r="B225" s="50" t="s">
        <v>340</v>
      </c>
      <c r="C225" s="50" t="s">
        <v>339</v>
      </c>
      <c r="E225" s="50" t="s">
        <v>465</v>
      </c>
      <c r="F225" s="50" t="str">
        <f>VLOOKUP(E225,$B$4:$C$324,2,0)</f>
        <v>Reardan</v>
      </c>
      <c r="H225" s="50" t="s">
        <v>394</v>
      </c>
      <c r="I225" s="50" t="str">
        <f>VLOOKUP(H225,$B$4:$C$324,2,0)</f>
        <v>Sumner</v>
      </c>
      <c r="K225" s="50" t="s">
        <v>703</v>
      </c>
      <c r="L225" t="s">
        <v>702</v>
      </c>
      <c r="N225" s="50"/>
    </row>
    <row r="226" spans="2:14" x14ac:dyDescent="0.25">
      <c r="B226" s="50" t="s">
        <v>338</v>
      </c>
      <c r="C226" s="50" t="s">
        <v>337</v>
      </c>
      <c r="E226" s="50" t="s">
        <v>581</v>
      </c>
      <c r="F226" s="50" t="str">
        <f>VLOOKUP(E226,$B$4:$C$324,2,0)</f>
        <v>Renton</v>
      </c>
      <c r="H226" s="50" t="s">
        <v>392</v>
      </c>
      <c r="I226" s="50" t="str">
        <f>VLOOKUP(H226,$B$4:$C$324,2,0)</f>
        <v>Dieringer</v>
      </c>
      <c r="K226" s="50" t="s">
        <v>413</v>
      </c>
      <c r="L226" t="s">
        <v>412</v>
      </c>
      <c r="N226" s="50"/>
    </row>
    <row r="227" spans="2:14" x14ac:dyDescent="0.25">
      <c r="B227" s="51" t="s">
        <v>336</v>
      </c>
      <c r="C227" s="50" t="s">
        <v>335</v>
      </c>
      <c r="E227" s="51" t="s">
        <v>667</v>
      </c>
      <c r="F227" s="50" t="str">
        <f>VLOOKUP(E227,$B$4:$C$324,2,0)</f>
        <v>Republic</v>
      </c>
      <c r="H227" s="50" t="s">
        <v>390</v>
      </c>
      <c r="I227" s="50" t="str">
        <f>VLOOKUP(H227,$B$4:$C$324,2,0)</f>
        <v>Orting</v>
      </c>
      <c r="K227" s="50" t="s">
        <v>657</v>
      </c>
      <c r="L227" t="s">
        <v>656</v>
      </c>
      <c r="N227" s="50"/>
    </row>
    <row r="228" spans="2:14" x14ac:dyDescent="0.25">
      <c r="B228" s="50" t="s">
        <v>334</v>
      </c>
      <c r="C228" s="50" t="s">
        <v>333</v>
      </c>
      <c r="E228" s="50" t="s">
        <v>751</v>
      </c>
      <c r="F228" s="50" t="str">
        <f>VLOOKUP(E228,$B$4:$C$324,2,0)</f>
        <v>Richland</v>
      </c>
      <c r="H228" s="50" t="s">
        <v>388</v>
      </c>
      <c r="I228" s="50" t="str">
        <f>VLOOKUP(H228,$B$4:$C$324,2,0)</f>
        <v>Clover Park</v>
      </c>
      <c r="K228" s="50" t="s">
        <v>471</v>
      </c>
      <c r="L228" t="s">
        <v>470</v>
      </c>
      <c r="N228" s="50"/>
    </row>
    <row r="229" spans="2:14" x14ac:dyDescent="0.25">
      <c r="B229" s="50" t="s">
        <v>332</v>
      </c>
      <c r="C229" s="50" t="s">
        <v>331</v>
      </c>
      <c r="E229" s="50" t="s">
        <v>705</v>
      </c>
      <c r="F229" s="50" t="str">
        <f>VLOOKUP(E229,$B$4:$C$324,2,0)</f>
        <v>Ridgefield</v>
      </c>
      <c r="H229" s="50" t="s">
        <v>386</v>
      </c>
      <c r="I229" s="50" t="str">
        <f>VLOOKUP(H229,$B$4:$C$324,2,0)</f>
        <v>Peninsula</v>
      </c>
      <c r="K229" s="50" t="s">
        <v>549</v>
      </c>
      <c r="L229" t="s">
        <v>548</v>
      </c>
      <c r="N229" s="59"/>
    </row>
    <row r="230" spans="2:14" x14ac:dyDescent="0.25">
      <c r="B230" s="50" t="s">
        <v>330</v>
      </c>
      <c r="C230" s="50" t="s">
        <v>329</v>
      </c>
      <c r="E230" s="50" t="s">
        <v>767</v>
      </c>
      <c r="F230" s="50" t="str">
        <f>VLOOKUP(E230,$B$4:$C$324,2,0)</f>
        <v>Ritzville</v>
      </c>
      <c r="H230" s="50" t="s">
        <v>384</v>
      </c>
      <c r="I230" s="50" t="str">
        <f>VLOOKUP(H230,$B$4:$C$324,2,0)</f>
        <v>Franklin Pierce</v>
      </c>
      <c r="K230" s="50" t="s">
        <v>481</v>
      </c>
      <c r="L230" t="s">
        <v>480</v>
      </c>
      <c r="N230" s="50"/>
    </row>
    <row r="231" spans="2:14" x14ac:dyDescent="0.25">
      <c r="B231" s="50" t="s">
        <v>328</v>
      </c>
      <c r="C231" s="50" t="s">
        <v>327</v>
      </c>
      <c r="E231" s="50" t="s">
        <v>284</v>
      </c>
      <c r="F231" s="50" t="str">
        <f>VLOOKUP(E231,$B$4:$C$324,2,0)</f>
        <v>Riverside</v>
      </c>
      <c r="H231" s="50" t="s">
        <v>382</v>
      </c>
      <c r="I231" s="50" t="str">
        <f>VLOOKUP(H231,$B$4:$C$324,2,0)</f>
        <v>Bethel</v>
      </c>
      <c r="K231" s="50" t="s">
        <v>439</v>
      </c>
      <c r="L231" t="s">
        <v>438</v>
      </c>
      <c r="N231" s="50"/>
    </row>
    <row r="232" spans="2:14" x14ac:dyDescent="0.25">
      <c r="B232" s="50" t="s">
        <v>326</v>
      </c>
      <c r="C232" s="50" t="s">
        <v>325</v>
      </c>
      <c r="E232" s="50" t="s">
        <v>573</v>
      </c>
      <c r="F232" s="50" t="str">
        <f>VLOOKUP(E232,$B$4:$C$324,2,0)</f>
        <v>Riverview</v>
      </c>
      <c r="H232" s="50" t="s">
        <v>380</v>
      </c>
      <c r="I232" s="50" t="str">
        <f>VLOOKUP(H232,$B$4:$C$324,2,0)</f>
        <v>Eatonville</v>
      </c>
      <c r="K232" s="50" t="s">
        <v>611</v>
      </c>
      <c r="L232" t="s">
        <v>610</v>
      </c>
      <c r="N232" s="50"/>
    </row>
    <row r="233" spans="2:14" x14ac:dyDescent="0.25">
      <c r="B233" s="50" t="s">
        <v>324</v>
      </c>
      <c r="C233" s="50" t="s">
        <v>323</v>
      </c>
      <c r="E233" s="50" t="s">
        <v>241</v>
      </c>
      <c r="F233" s="50" t="str">
        <f>VLOOKUP(E233,$B$4:$C$324,2,0)</f>
        <v>Rochester</v>
      </c>
      <c r="H233" s="50" t="s">
        <v>378</v>
      </c>
      <c r="I233" s="50" t="str">
        <f>VLOOKUP(H233,$B$4:$C$324,2,0)</f>
        <v>White River</v>
      </c>
      <c r="K233" s="50" t="s">
        <v>629</v>
      </c>
      <c r="L233" t="s">
        <v>628</v>
      </c>
      <c r="N233" s="50"/>
    </row>
    <row r="234" spans="2:14" x14ac:dyDescent="0.25">
      <c r="B234" s="50" t="s">
        <v>322</v>
      </c>
      <c r="C234" s="50" t="s">
        <v>321</v>
      </c>
      <c r="E234" s="50" t="s">
        <v>501</v>
      </c>
      <c r="F234" s="50" t="str">
        <f>VLOOKUP(E234,$B$4:$C$324,2,0)</f>
        <v>Roosevelt</v>
      </c>
      <c r="H234" s="50" t="s">
        <v>376</v>
      </c>
      <c r="I234" s="50" t="str">
        <f>VLOOKUP(H234,$B$4:$C$324,2,0)</f>
        <v>Fife</v>
      </c>
      <c r="K234" s="50" t="s">
        <v>543</v>
      </c>
      <c r="L234" t="s">
        <v>542</v>
      </c>
      <c r="N234" s="50"/>
    </row>
    <row r="235" spans="2:14" x14ac:dyDescent="0.25">
      <c r="B235" s="50" t="s">
        <v>320</v>
      </c>
      <c r="C235" s="50" t="s">
        <v>319</v>
      </c>
      <c r="E235" s="135" t="s">
        <v>936</v>
      </c>
      <c r="F235" s="50" t="str">
        <f>VLOOKUP(E235,$B$4:$C$324,2,0)</f>
        <v>Rooted Schools Charter</v>
      </c>
      <c r="H235" s="50" t="s">
        <v>374</v>
      </c>
      <c r="I235" s="50" t="str">
        <f>VLOOKUP(H235,$B$4:$C$324,2,0)</f>
        <v>Chief Leschi Tribal</v>
      </c>
      <c r="K235" s="50" t="s">
        <v>415</v>
      </c>
      <c r="L235" t="s">
        <v>414</v>
      </c>
      <c r="N235" s="50"/>
    </row>
    <row r="236" spans="2:14" x14ac:dyDescent="0.25">
      <c r="B236" s="50" t="s">
        <v>318</v>
      </c>
      <c r="C236" s="50" t="s">
        <v>317</v>
      </c>
      <c r="E236" s="50" t="s">
        <v>181</v>
      </c>
      <c r="F236" s="50" t="str">
        <f>VLOOKUP(E236,$B$4:$C$324,2,0)</f>
        <v>Rosalia</v>
      </c>
      <c r="H236" s="54" t="s">
        <v>372</v>
      </c>
      <c r="I236" s="50" t="str">
        <f>VLOOKUP(H236,$B$4:$C$324,2,0)</f>
        <v>Impact Comm Bay Charter</v>
      </c>
      <c r="K236" s="51" t="s">
        <v>223</v>
      </c>
      <c r="L236" t="s">
        <v>222</v>
      </c>
      <c r="N236" s="50"/>
    </row>
    <row r="237" spans="2:14" x14ac:dyDescent="0.25">
      <c r="B237" s="50" t="s">
        <v>316</v>
      </c>
      <c r="C237" s="50" t="s">
        <v>315</v>
      </c>
      <c r="E237" s="50" t="s">
        <v>645</v>
      </c>
      <c r="F237" s="50" t="str">
        <f>VLOOKUP(E237,$B$4:$C$324,2,0)</f>
        <v>Royal</v>
      </c>
      <c r="H237" s="50" t="s">
        <v>370</v>
      </c>
      <c r="I237" s="50" t="str">
        <f>VLOOKUP(H237,$B$4:$C$324,2,0)</f>
        <v>Summit Olympus Charter</v>
      </c>
      <c r="K237" s="50" t="s">
        <v>475</v>
      </c>
      <c r="L237" t="s">
        <v>474</v>
      </c>
      <c r="N237" s="50"/>
    </row>
    <row r="238" spans="2:14" x14ac:dyDescent="0.25">
      <c r="B238" s="50" t="s">
        <v>314</v>
      </c>
      <c r="C238" s="50" t="s">
        <v>313</v>
      </c>
      <c r="E238" s="50" t="s">
        <v>547</v>
      </c>
      <c r="F238" s="50" t="str">
        <f>VLOOKUP(E238,$B$4:$C$324,2,0)</f>
        <v>RVLA Charter</v>
      </c>
      <c r="H238" s="53"/>
      <c r="I238" s="52" t="s">
        <v>361</v>
      </c>
      <c r="K238" s="50" t="s">
        <v>673</v>
      </c>
      <c r="L238" t="s">
        <v>672</v>
      </c>
      <c r="N238" s="50"/>
    </row>
    <row r="239" spans="2:14" x14ac:dyDescent="0.25">
      <c r="B239" s="50" t="s">
        <v>312</v>
      </c>
      <c r="C239" s="50" t="s">
        <v>311</v>
      </c>
      <c r="E239" s="50" t="s">
        <v>362</v>
      </c>
      <c r="F239" s="50" t="str">
        <f>VLOOKUP(E239,$B$4:$C$324,2,0)</f>
        <v>San Juan</v>
      </c>
      <c r="H239" s="50" t="s">
        <v>368</v>
      </c>
      <c r="I239" s="50" t="str">
        <f>VLOOKUP(H239,$B$4:$C$324,2,0)</f>
        <v>Shaw</v>
      </c>
      <c r="K239" s="50" t="s">
        <v>221</v>
      </c>
      <c r="L239" t="s">
        <v>220</v>
      </c>
      <c r="N239" s="51"/>
    </row>
    <row r="240" spans="2:14" x14ac:dyDescent="0.25">
      <c r="B240" s="61" t="s">
        <v>310</v>
      </c>
      <c r="C240" s="55" t="s">
        <v>309</v>
      </c>
      <c r="E240" s="50" t="s">
        <v>617</v>
      </c>
      <c r="F240" s="50" t="str">
        <f>VLOOKUP(E240,$B$4:$C$324,2,0)</f>
        <v>Satsop</v>
      </c>
      <c r="H240" s="50" t="s">
        <v>366</v>
      </c>
      <c r="I240" s="50" t="str">
        <f>VLOOKUP(H240,$B$4:$C$324,2,0)</f>
        <v>Orcas</v>
      </c>
      <c r="K240" s="50" t="s">
        <v>257</v>
      </c>
      <c r="L240" t="s">
        <v>256</v>
      </c>
      <c r="N240" s="50"/>
    </row>
    <row r="241" spans="2:14" x14ac:dyDescent="0.25">
      <c r="B241" s="50" t="s">
        <v>308</v>
      </c>
      <c r="C241" s="50" t="s">
        <v>307</v>
      </c>
      <c r="E241" s="61" t="s">
        <v>593</v>
      </c>
      <c r="F241" s="55" t="str">
        <f>VLOOKUP(E241,$B$4:$C$324,2,0)</f>
        <v>Seattle</v>
      </c>
      <c r="H241" s="50" t="s">
        <v>364</v>
      </c>
      <c r="I241" s="50" t="str">
        <f>VLOOKUP(H241,$B$4:$C$324,2,0)</f>
        <v>Lopez</v>
      </c>
      <c r="K241" s="50" t="s">
        <v>405</v>
      </c>
      <c r="L241" t="s">
        <v>404</v>
      </c>
      <c r="N241" s="50"/>
    </row>
    <row r="242" spans="2:14" x14ac:dyDescent="0.25">
      <c r="B242" s="50" t="s">
        <v>306</v>
      </c>
      <c r="C242" s="50" t="s">
        <v>305</v>
      </c>
      <c r="E242" s="50" t="s">
        <v>356</v>
      </c>
      <c r="F242" s="50" t="str">
        <f>VLOOKUP(E242,$B$4:$C$324,2,0)</f>
        <v>Sedro Woolley</v>
      </c>
      <c r="H242" s="50" t="s">
        <v>362</v>
      </c>
      <c r="I242" s="50" t="str">
        <f>VLOOKUP(H242,$B$4:$C$324,2,0)</f>
        <v>San Juan</v>
      </c>
      <c r="K242" s="50" t="s">
        <v>521</v>
      </c>
      <c r="L242" t="s">
        <v>520</v>
      </c>
      <c r="N242" s="50"/>
    </row>
    <row r="243" spans="2:14" x14ac:dyDescent="0.25">
      <c r="B243" s="50" t="s">
        <v>304</v>
      </c>
      <c r="C243" s="50" t="s">
        <v>303</v>
      </c>
      <c r="E243" s="50" t="s">
        <v>165</v>
      </c>
      <c r="F243" s="50" t="str">
        <f>VLOOKUP(E243,$B$4:$C$324,2,0)</f>
        <v>Selah</v>
      </c>
      <c r="H243" s="57"/>
      <c r="I243" s="52" t="s">
        <v>857</v>
      </c>
      <c r="K243" s="50" t="s">
        <v>677</v>
      </c>
      <c r="L243" t="s">
        <v>676</v>
      </c>
      <c r="N243" s="50"/>
    </row>
    <row r="244" spans="2:14" x14ac:dyDescent="0.25">
      <c r="B244" s="50" t="s">
        <v>302</v>
      </c>
      <c r="C244" s="50" t="s">
        <v>301</v>
      </c>
      <c r="E244" s="50" t="s">
        <v>405</v>
      </c>
      <c r="F244" s="50" t="str">
        <f>VLOOKUP(E244,$B$4:$C$324,2,0)</f>
        <v>Selkirk</v>
      </c>
      <c r="H244" s="50" t="s">
        <v>360</v>
      </c>
      <c r="I244" s="50" t="str">
        <f>VLOOKUP(H244,$B$4:$C$324,2,0)</f>
        <v>Concrete</v>
      </c>
      <c r="K244" s="50" t="s">
        <v>372</v>
      </c>
      <c r="L244" t="s">
        <v>910</v>
      </c>
      <c r="N244" s="50"/>
    </row>
    <row r="245" spans="2:14" x14ac:dyDescent="0.25">
      <c r="B245" s="50" t="s">
        <v>300</v>
      </c>
      <c r="C245" s="50" t="s">
        <v>299</v>
      </c>
      <c r="E245" s="50" t="s">
        <v>729</v>
      </c>
      <c r="F245" s="50" t="str">
        <f>VLOOKUP(E245,$B$4:$C$324,2,0)</f>
        <v>Sequim</v>
      </c>
      <c r="H245" s="50" t="s">
        <v>358</v>
      </c>
      <c r="I245" s="50" t="str">
        <f>VLOOKUP(H245,$B$4:$C$324,2,0)</f>
        <v>Burlington Edison</v>
      </c>
      <c r="K245" s="50" t="s">
        <v>267</v>
      </c>
      <c r="L245" t="s">
        <v>266</v>
      </c>
      <c r="N245" s="50"/>
    </row>
    <row r="246" spans="2:14" x14ac:dyDescent="0.25">
      <c r="B246" s="50" t="s">
        <v>298</v>
      </c>
      <c r="C246" s="50" t="s">
        <v>297</v>
      </c>
      <c r="E246" s="50" t="s">
        <v>368</v>
      </c>
      <c r="F246" s="50" t="str">
        <f>VLOOKUP(E246,$B$4:$C$324,2,0)</f>
        <v>Shaw</v>
      </c>
      <c r="H246" s="50" t="s">
        <v>356</v>
      </c>
      <c r="I246" s="50" t="str">
        <f>VLOOKUP(H246,$B$4:$C$324,2,0)</f>
        <v>Sedro Woolley</v>
      </c>
      <c r="K246" s="50" t="s">
        <v>227</v>
      </c>
      <c r="L246" t="s">
        <v>226</v>
      </c>
      <c r="N246" s="50"/>
    </row>
    <row r="247" spans="2:14" x14ac:dyDescent="0.25">
      <c r="B247" s="50" t="s">
        <v>296</v>
      </c>
      <c r="C247" s="50" t="s">
        <v>295</v>
      </c>
      <c r="E247" s="50" t="s">
        <v>447</v>
      </c>
      <c r="F247" s="50" t="str">
        <f>VLOOKUP(E247,$B$4:$C$324,2,0)</f>
        <v>Shelton</v>
      </c>
      <c r="H247" s="50" t="s">
        <v>354</v>
      </c>
      <c r="I247" s="50" t="str">
        <f>VLOOKUP(H247,$B$4:$C$324,2,0)</f>
        <v>Anacortes</v>
      </c>
      <c r="K247" s="50" t="s">
        <v>429</v>
      </c>
      <c r="L247" t="s">
        <v>428</v>
      </c>
      <c r="N247" s="50"/>
    </row>
    <row r="248" spans="2:14" x14ac:dyDescent="0.25">
      <c r="B248" s="50" t="s">
        <v>294</v>
      </c>
      <c r="C248" s="50" t="s">
        <v>293</v>
      </c>
      <c r="E248" s="50" t="s">
        <v>563</v>
      </c>
      <c r="F248" s="50" t="str">
        <f>VLOOKUP(E248,$B$4:$C$324,2,0)</f>
        <v>Shoreline</v>
      </c>
      <c r="H248" s="50" t="s">
        <v>352</v>
      </c>
      <c r="I248" s="50" t="str">
        <f>VLOOKUP(H248,$B$4:$C$324,2,0)</f>
        <v>La Conner</v>
      </c>
      <c r="K248" s="50" t="s">
        <v>449</v>
      </c>
      <c r="L248" t="s">
        <v>448</v>
      </c>
      <c r="N248" s="50"/>
    </row>
    <row r="249" spans="2:14" x14ac:dyDescent="0.25">
      <c r="B249" s="50" t="s">
        <v>292</v>
      </c>
      <c r="C249" s="50" t="s">
        <v>291</v>
      </c>
      <c r="E249" s="50" t="s">
        <v>346</v>
      </c>
      <c r="F249" s="50" t="str">
        <f>VLOOKUP(E249,$B$4:$C$324,2,0)</f>
        <v>Skamania</v>
      </c>
      <c r="H249" s="50" t="s">
        <v>350</v>
      </c>
      <c r="I249" s="50" t="str">
        <f>VLOOKUP(H249,$B$4:$C$324,2,0)</f>
        <v>Conway</v>
      </c>
      <c r="K249" s="50" t="s">
        <v>457</v>
      </c>
      <c r="L249" t="s">
        <v>456</v>
      </c>
      <c r="N249" s="50"/>
    </row>
    <row r="250" spans="2:14" x14ac:dyDescent="0.25">
      <c r="B250" s="50" t="s">
        <v>290</v>
      </c>
      <c r="C250" s="50" t="s">
        <v>289</v>
      </c>
      <c r="E250" s="50" t="s">
        <v>579</v>
      </c>
      <c r="F250" s="50" t="str">
        <f>VLOOKUP(E250,$B$4:$C$324,2,0)</f>
        <v>Skykomish</v>
      </c>
      <c r="H250" s="50" t="s">
        <v>348</v>
      </c>
      <c r="I250" s="50" t="str">
        <f>VLOOKUP(H250,$B$4:$C$324,2,0)</f>
        <v>Mt Vernon</v>
      </c>
      <c r="K250" s="50" t="s">
        <v>555</v>
      </c>
      <c r="L250" t="s">
        <v>554</v>
      </c>
      <c r="N250" s="50"/>
    </row>
    <row r="251" spans="2:14" x14ac:dyDescent="0.25">
      <c r="B251" s="50" t="s">
        <v>288</v>
      </c>
      <c r="C251" s="50" t="s">
        <v>287</v>
      </c>
      <c r="E251" s="50" t="s">
        <v>322</v>
      </c>
      <c r="F251" s="50" t="str">
        <f>VLOOKUP(E251,$B$4:$C$324,2,0)</f>
        <v>Snohomish</v>
      </c>
      <c r="H251" s="53"/>
      <c r="I251" s="52" t="s">
        <v>345</v>
      </c>
      <c r="K251" s="50" t="s">
        <v>364</v>
      </c>
      <c r="L251" t="s">
        <v>363</v>
      </c>
      <c r="N251" s="50"/>
    </row>
    <row r="252" spans="2:14" x14ac:dyDescent="0.25">
      <c r="B252" s="61" t="s">
        <v>286</v>
      </c>
      <c r="C252" s="50" t="s">
        <v>285</v>
      </c>
      <c r="E252" s="50" t="s">
        <v>567</v>
      </c>
      <c r="F252" s="50" t="str">
        <f>VLOOKUP(E252,$B$4:$C$324,2,0)</f>
        <v>Snoqualmie Valley</v>
      </c>
      <c r="H252" s="50" t="s">
        <v>346</v>
      </c>
      <c r="I252" s="50" t="str">
        <f>VLOOKUP(H252,$B$4:$C$324,2,0)</f>
        <v>Skamania</v>
      </c>
      <c r="K252" s="50" t="s">
        <v>735</v>
      </c>
      <c r="L252" t="s">
        <v>734</v>
      </c>
      <c r="N252" s="50"/>
    </row>
    <row r="253" spans="2:14" x14ac:dyDescent="0.25">
      <c r="B253" s="50" t="s">
        <v>284</v>
      </c>
      <c r="C253" s="50" t="s">
        <v>283</v>
      </c>
      <c r="E253" s="61" t="s">
        <v>647</v>
      </c>
      <c r="F253" s="50" t="str">
        <f>VLOOKUP(E253,$B$4:$C$324,2,0)</f>
        <v>Soap Lake</v>
      </c>
      <c r="H253" s="50" t="s">
        <v>344</v>
      </c>
      <c r="I253" s="50" t="str">
        <f>VLOOKUP(H253,$B$4:$C$324,2,0)</f>
        <v>Mount Pleasant</v>
      </c>
      <c r="K253" s="159" t="s">
        <v>459</v>
      </c>
      <c r="L253" t="s">
        <v>458</v>
      </c>
      <c r="N253" s="50"/>
    </row>
    <row r="254" spans="2:14" x14ac:dyDescent="0.25">
      <c r="B254" s="50" t="s">
        <v>282</v>
      </c>
      <c r="C254" s="50" t="s">
        <v>281</v>
      </c>
      <c r="E254" s="50" t="s">
        <v>417</v>
      </c>
      <c r="F254" s="50" t="str">
        <f>VLOOKUP(E254,$B$4:$C$324,2,0)</f>
        <v>South Bend</v>
      </c>
      <c r="H254" s="50" t="s">
        <v>342</v>
      </c>
      <c r="I254" s="50" t="str">
        <f>VLOOKUP(H254,$B$4:$C$324,2,0)</f>
        <v>Mill A</v>
      </c>
      <c r="K254" s="50" t="s">
        <v>451</v>
      </c>
      <c r="L254" t="s">
        <v>450</v>
      </c>
      <c r="N254" s="50"/>
    </row>
    <row r="255" spans="2:14" x14ac:dyDescent="0.25">
      <c r="B255" s="55" t="s">
        <v>280</v>
      </c>
      <c r="C255" s="55" t="s">
        <v>279</v>
      </c>
      <c r="E255" s="50" t="s">
        <v>531</v>
      </c>
      <c r="F255" s="50" t="str">
        <f>VLOOKUP(E255,$B$4:$C$324,2,0)</f>
        <v>South Kitsap</v>
      </c>
      <c r="H255" s="50" t="s">
        <v>340</v>
      </c>
      <c r="I255" s="50" t="str">
        <f>VLOOKUP(H255,$B$4:$C$324,2,0)</f>
        <v>Stevenson-Carson</v>
      </c>
      <c r="K255" s="50" t="s">
        <v>621</v>
      </c>
      <c r="L255" t="s">
        <v>620</v>
      </c>
      <c r="N255" s="50"/>
    </row>
    <row r="256" spans="2:14" x14ac:dyDescent="0.25">
      <c r="B256" s="50" t="s">
        <v>278</v>
      </c>
      <c r="C256" s="50" t="s">
        <v>141</v>
      </c>
      <c r="E256" s="55" t="s">
        <v>605</v>
      </c>
      <c r="F256" s="55" t="str">
        <f>VLOOKUP(E256,$B$4:$C$324,2,0)</f>
        <v>South Whidbey</v>
      </c>
      <c r="H256" s="53"/>
      <c r="I256" s="52" t="s">
        <v>321</v>
      </c>
      <c r="K256" s="50" t="s">
        <v>507</v>
      </c>
      <c r="L256" t="s">
        <v>506</v>
      </c>
      <c r="N256" s="50"/>
    </row>
    <row r="257" spans="2:14" x14ac:dyDescent="0.25">
      <c r="B257" s="50" t="s">
        <v>277</v>
      </c>
      <c r="C257" s="50" t="s">
        <v>276</v>
      </c>
      <c r="E257" s="50" t="s">
        <v>451</v>
      </c>
      <c r="F257" s="50" t="str">
        <f>VLOOKUP(E257,$B$4:$C$324,2,0)</f>
        <v>Southside</v>
      </c>
      <c r="H257" s="50" t="s">
        <v>338</v>
      </c>
      <c r="I257" s="50" t="str">
        <f>VLOOKUP(H257,$B$4:$C$324,2,0)</f>
        <v>Everett</v>
      </c>
      <c r="K257" s="50" t="s">
        <v>649</v>
      </c>
      <c r="L257" t="s">
        <v>648</v>
      </c>
      <c r="N257" s="50"/>
    </row>
    <row r="258" spans="2:14" x14ac:dyDescent="0.25">
      <c r="B258" s="51" t="s">
        <v>275</v>
      </c>
      <c r="C258" s="50" t="s">
        <v>274</v>
      </c>
      <c r="E258" s="50" t="s">
        <v>310</v>
      </c>
      <c r="F258" s="50" t="str">
        <f>VLOOKUP(E258,$B$4:$C$324,2,0)</f>
        <v>Spokane</v>
      </c>
      <c r="H258" s="51" t="s">
        <v>336</v>
      </c>
      <c r="I258" s="50" t="str">
        <f>VLOOKUP(H258,$B$4:$C$324,2,0)</f>
        <v>Lake Stevens</v>
      </c>
      <c r="K258" s="50" t="s">
        <v>495</v>
      </c>
      <c r="L258" t="s">
        <v>494</v>
      </c>
      <c r="N258" s="50"/>
    </row>
    <row r="259" spans="2:14" x14ac:dyDescent="0.25">
      <c r="B259" s="50" t="s">
        <v>273</v>
      </c>
      <c r="C259" s="50" t="s">
        <v>272</v>
      </c>
      <c r="E259" s="51" t="s">
        <v>282</v>
      </c>
      <c r="F259" s="50" t="str">
        <f>VLOOKUP(E259,$B$4:$C$324,2,0)</f>
        <v>Spokane Int'l Charter</v>
      </c>
      <c r="H259" s="50" t="s">
        <v>334</v>
      </c>
      <c r="I259" s="50" t="str">
        <f>VLOOKUP(H259,$B$4:$C$324,2,0)</f>
        <v>Mukilteo</v>
      </c>
      <c r="K259" s="58" t="s">
        <v>197</v>
      </c>
      <c r="L259" t="s">
        <v>196</v>
      </c>
      <c r="N259" s="50"/>
    </row>
    <row r="260" spans="2:14" x14ac:dyDescent="0.25">
      <c r="B260" s="56" t="s">
        <v>271</v>
      </c>
      <c r="C260" s="50" t="s">
        <v>270</v>
      </c>
      <c r="E260" s="50" t="s">
        <v>467</v>
      </c>
      <c r="F260" s="50" t="str">
        <f>VLOOKUP(E260,$B$4:$C$324,2,0)</f>
        <v>Sprague</v>
      </c>
      <c r="H260" s="50" t="s">
        <v>332</v>
      </c>
      <c r="I260" s="50" t="str">
        <f>VLOOKUP(H260,$B$4:$C$324,2,0)</f>
        <v>Edmonds</v>
      </c>
      <c r="K260" s="50" t="s">
        <v>669</v>
      </c>
      <c r="L260" t="s">
        <v>668</v>
      </c>
      <c r="N260" s="50"/>
    </row>
    <row r="261" spans="2:14" x14ac:dyDescent="0.25">
      <c r="B261" s="50" t="s">
        <v>269</v>
      </c>
      <c r="C261" s="50" t="s">
        <v>268</v>
      </c>
      <c r="E261" s="56" t="s">
        <v>179</v>
      </c>
      <c r="F261" s="50" t="str">
        <f>VLOOKUP(E261,$B$4:$C$324,2,0)</f>
        <v>St John</v>
      </c>
      <c r="H261" s="50" t="s">
        <v>330</v>
      </c>
      <c r="I261" s="50" t="str">
        <f>VLOOKUP(H261,$B$4:$C$324,2,0)</f>
        <v>Arlington</v>
      </c>
      <c r="K261" s="50" t="s">
        <v>623</v>
      </c>
      <c r="L261" t="s">
        <v>622</v>
      </c>
      <c r="N261" s="50"/>
    </row>
    <row r="262" spans="2:14" x14ac:dyDescent="0.25">
      <c r="B262" s="50" t="s">
        <v>267</v>
      </c>
      <c r="C262" s="50" t="s">
        <v>266</v>
      </c>
      <c r="E262" s="50" t="s">
        <v>312</v>
      </c>
      <c r="F262" s="50" t="str">
        <f>VLOOKUP(E262,$B$4:$C$324,2,0)</f>
        <v>Stanwood</v>
      </c>
      <c r="H262" s="50" t="s">
        <v>328</v>
      </c>
      <c r="I262" s="50" t="str">
        <f>VLOOKUP(H262,$B$4:$C$324,2,0)</f>
        <v>Marysville</v>
      </c>
      <c r="K262" s="50" t="s">
        <v>769</v>
      </c>
      <c r="L262" t="s">
        <v>768</v>
      </c>
      <c r="N262" s="50"/>
    </row>
    <row r="263" spans="2:14" x14ac:dyDescent="0.25">
      <c r="B263" s="50" t="s">
        <v>265</v>
      </c>
      <c r="C263" s="50" t="s">
        <v>264</v>
      </c>
      <c r="E263" s="50" t="s">
        <v>661</v>
      </c>
      <c r="F263" s="50" t="str">
        <f>VLOOKUP(E263,$B$4:$C$324,2,0)</f>
        <v>Star</v>
      </c>
      <c r="H263" s="50" t="s">
        <v>326</v>
      </c>
      <c r="I263" s="50" t="str">
        <f>VLOOKUP(H263,$B$4:$C$324,2,0)</f>
        <v>Index</v>
      </c>
      <c r="K263" s="50" t="s">
        <v>619</v>
      </c>
      <c r="L263" t="s">
        <v>618</v>
      </c>
      <c r="N263" s="50"/>
    </row>
    <row r="264" spans="2:14" x14ac:dyDescent="0.25">
      <c r="B264" s="50" t="s">
        <v>263</v>
      </c>
      <c r="C264" s="50" t="s">
        <v>262</v>
      </c>
      <c r="E264" s="50" t="s">
        <v>701</v>
      </c>
      <c r="F264" s="50" t="str">
        <f>VLOOKUP(E264,$B$4:$C$324,2,0)</f>
        <v>Starbuck</v>
      </c>
      <c r="H264" s="50" t="s">
        <v>324</v>
      </c>
      <c r="I264" s="50" t="str">
        <f>VLOOKUP(H264,$B$4:$C$324,2,0)</f>
        <v>Monroe</v>
      </c>
      <c r="K264" s="51" t="s">
        <v>615</v>
      </c>
      <c r="L264" t="s">
        <v>614</v>
      </c>
      <c r="N264" s="50"/>
    </row>
    <row r="265" spans="2:14" x14ac:dyDescent="0.25">
      <c r="B265" s="50" t="s">
        <v>261</v>
      </c>
      <c r="C265" s="50" t="s">
        <v>260</v>
      </c>
      <c r="E265" s="50" t="s">
        <v>747</v>
      </c>
      <c r="F265" s="50" t="str">
        <f>VLOOKUP(E265,$B$4:$C$324,2,0)</f>
        <v>Stehekin</v>
      </c>
      <c r="H265" s="50" t="s">
        <v>322</v>
      </c>
      <c r="I265" s="50" t="str">
        <f>VLOOKUP(H265,$B$4:$C$324,2,0)</f>
        <v>Snohomish</v>
      </c>
      <c r="K265" s="50" t="s">
        <v>398</v>
      </c>
      <c r="L265" t="s">
        <v>397</v>
      </c>
      <c r="N265" s="50"/>
    </row>
    <row r="266" spans="2:14" x14ac:dyDescent="0.25">
      <c r="B266" s="50" t="s">
        <v>259</v>
      </c>
      <c r="C266" s="50" t="s">
        <v>258</v>
      </c>
      <c r="E266" s="50" t="s">
        <v>403</v>
      </c>
      <c r="F266" s="50" t="str">
        <f>VLOOKUP(E266,$B$4:$C$324,2,0)</f>
        <v>Steilacoom Hist.</v>
      </c>
      <c r="H266" s="50" t="s">
        <v>320</v>
      </c>
      <c r="I266" s="50" t="str">
        <f>VLOOKUP(H266,$B$4:$C$324,2,0)</f>
        <v>Lakewood</v>
      </c>
      <c r="K266" s="50" t="s">
        <v>191</v>
      </c>
      <c r="L266" t="s">
        <v>190</v>
      </c>
      <c r="N266" s="51"/>
    </row>
    <row r="267" spans="2:14" x14ac:dyDescent="0.25">
      <c r="B267" s="50" t="s">
        <v>257</v>
      </c>
      <c r="C267" s="50" t="s">
        <v>256</v>
      </c>
      <c r="E267" s="50" t="s">
        <v>187</v>
      </c>
      <c r="F267" s="50" t="str">
        <f>VLOOKUP(E267,$B$4:$C$324,2,0)</f>
        <v>Steptoe</v>
      </c>
      <c r="H267" s="50" t="s">
        <v>318</v>
      </c>
      <c r="I267" s="50" t="str">
        <f>VLOOKUP(H267,$B$4:$C$324,2,0)</f>
        <v>Sultan</v>
      </c>
      <c r="K267" s="51" t="s">
        <v>932</v>
      </c>
      <c r="L267" t="s">
        <v>931</v>
      </c>
      <c r="N267" s="50"/>
    </row>
    <row r="268" spans="2:14" x14ac:dyDescent="0.25">
      <c r="B268" s="50" t="s">
        <v>255</v>
      </c>
      <c r="C268" s="50" t="s">
        <v>254</v>
      </c>
      <c r="E268" s="50" t="s">
        <v>340</v>
      </c>
      <c r="F268" s="50" t="str">
        <f>VLOOKUP(E268,$B$4:$C$324,2,0)</f>
        <v>Stevenson-Carson</v>
      </c>
      <c r="H268" s="50" t="s">
        <v>316</v>
      </c>
      <c r="I268" s="50" t="str">
        <f>VLOOKUP(H268,$B$4:$C$324,2,0)</f>
        <v>Darrington</v>
      </c>
      <c r="K268" s="60" t="s">
        <v>715</v>
      </c>
      <c r="L268" t="s">
        <v>714</v>
      </c>
      <c r="N268" s="50"/>
    </row>
    <row r="269" spans="2:14" x14ac:dyDescent="0.25">
      <c r="B269" s="50" t="s">
        <v>253</v>
      </c>
      <c r="C269" s="50" t="s">
        <v>252</v>
      </c>
      <c r="E269" s="50" t="s">
        <v>318</v>
      </c>
      <c r="F269" s="50" t="str">
        <f>VLOOKUP(E269,$B$4:$C$324,2,0)</f>
        <v>Sultan</v>
      </c>
      <c r="H269" s="50" t="s">
        <v>314</v>
      </c>
      <c r="I269" s="50" t="str">
        <f>VLOOKUP(H269,$B$4:$C$324,2,0)</f>
        <v>Granite Falls</v>
      </c>
      <c r="K269" s="50" t="s">
        <v>541</v>
      </c>
      <c r="L269" t="s">
        <v>540</v>
      </c>
      <c r="N269" s="50"/>
    </row>
    <row r="270" spans="2:14" x14ac:dyDescent="0.25">
      <c r="B270" s="50" t="s">
        <v>251</v>
      </c>
      <c r="C270" s="50" t="s">
        <v>250</v>
      </c>
      <c r="E270" s="50" t="s">
        <v>551</v>
      </c>
      <c r="F270" s="50" t="str">
        <f>VLOOKUP(E270,$B$4:$C$324,2,0)</f>
        <v>Summit Atlas Charter</v>
      </c>
      <c r="H270" s="50" t="s">
        <v>312</v>
      </c>
      <c r="I270" s="50" t="str">
        <f>VLOOKUP(H270,$B$4:$C$324,2,0)</f>
        <v>Stanwood</v>
      </c>
      <c r="K270" s="50" t="s">
        <v>177</v>
      </c>
      <c r="L270" t="s">
        <v>176</v>
      </c>
      <c r="N270" s="50"/>
    </row>
    <row r="271" spans="2:14" x14ac:dyDescent="0.25">
      <c r="B271" s="50" t="s">
        <v>249</v>
      </c>
      <c r="C271" s="50" t="s">
        <v>248</v>
      </c>
      <c r="E271" s="50" t="s">
        <v>370</v>
      </c>
      <c r="F271" s="50" t="str">
        <f>VLOOKUP(E271,$B$4:$C$324,2,0)</f>
        <v>Summit Olympus Charter</v>
      </c>
      <c r="H271" s="57"/>
      <c r="I271" s="52" t="s">
        <v>309</v>
      </c>
      <c r="K271" s="50" t="s">
        <v>370</v>
      </c>
      <c r="L271" t="s">
        <v>369</v>
      </c>
      <c r="N271" s="50"/>
    </row>
    <row r="272" spans="2:14" x14ac:dyDescent="0.25">
      <c r="B272" s="50" t="s">
        <v>247</v>
      </c>
      <c r="C272" s="50" t="s">
        <v>246</v>
      </c>
      <c r="E272" s="50" t="s">
        <v>555</v>
      </c>
      <c r="F272" s="50" t="str">
        <f>VLOOKUP(E272,$B$4:$C$324,2,0)</f>
        <v>Summit Sierra Charter</v>
      </c>
      <c r="H272" s="61" t="s">
        <v>310</v>
      </c>
      <c r="I272" s="50" t="str">
        <f>VLOOKUP(H272,$B$4:$C$324,2,0)</f>
        <v>Spokane</v>
      </c>
      <c r="K272" s="50" t="s">
        <v>547</v>
      </c>
      <c r="L272" t="s">
        <v>909</v>
      </c>
      <c r="N272" s="50"/>
    </row>
    <row r="273" spans="2:14" x14ac:dyDescent="0.25">
      <c r="B273" s="50" t="s">
        <v>245</v>
      </c>
      <c r="C273" s="50" t="s">
        <v>244</v>
      </c>
      <c r="E273" s="50" t="s">
        <v>265</v>
      </c>
      <c r="F273" s="50" t="str">
        <f>VLOOKUP(E273,$B$4:$C$324,2,0)</f>
        <v>Summit Valley</v>
      </c>
      <c r="H273" s="50" t="s">
        <v>308</v>
      </c>
      <c r="I273" s="50" t="str">
        <f>VLOOKUP(H273,$B$4:$C$324,2,0)</f>
        <v>Orchard Prairie</v>
      </c>
      <c r="K273" s="156" t="s">
        <v>181</v>
      </c>
      <c r="L273" t="s">
        <v>180</v>
      </c>
      <c r="N273" s="50"/>
    </row>
    <row r="274" spans="2:14" x14ac:dyDescent="0.25">
      <c r="B274" s="50" t="s">
        <v>243</v>
      </c>
      <c r="C274" s="50" t="s">
        <v>242</v>
      </c>
      <c r="E274" s="50" t="s">
        <v>394</v>
      </c>
      <c r="F274" s="50" t="str">
        <f>VLOOKUP(E274,$B$4:$C$324,2,0)</f>
        <v>Sumner</v>
      </c>
      <c r="H274" s="50" t="s">
        <v>306</v>
      </c>
      <c r="I274" s="50" t="str">
        <f>VLOOKUP(H274,$B$4:$C$324,2,0)</f>
        <v>Great Northern</v>
      </c>
      <c r="K274" s="50" t="s">
        <v>185</v>
      </c>
      <c r="L274" t="s">
        <v>184</v>
      </c>
      <c r="N274" s="50"/>
    </row>
    <row r="275" spans="2:14" x14ac:dyDescent="0.25">
      <c r="B275" s="50" t="s">
        <v>241</v>
      </c>
      <c r="C275" s="50" t="s">
        <v>240</v>
      </c>
      <c r="E275" s="50" t="s">
        <v>159</v>
      </c>
      <c r="F275" s="50" t="str">
        <f>VLOOKUP(E275,$B$4:$C$324,2,0)</f>
        <v>Sunnyside</v>
      </c>
      <c r="H275" s="50" t="s">
        <v>304</v>
      </c>
      <c r="I275" s="50" t="str">
        <f>VLOOKUP(H275,$B$4:$C$324,2,0)</f>
        <v>Nine Mile Falls</v>
      </c>
      <c r="K275" s="50" t="s">
        <v>759</v>
      </c>
      <c r="L275" t="s">
        <v>758</v>
      </c>
      <c r="N275" s="50"/>
    </row>
    <row r="276" spans="2:14" x14ac:dyDescent="0.25">
      <c r="B276" s="50" t="s">
        <v>239</v>
      </c>
      <c r="C276" s="50" t="s">
        <v>238</v>
      </c>
      <c r="E276" s="50" t="s">
        <v>527</v>
      </c>
      <c r="F276" s="50" t="str">
        <f>VLOOKUP(E276,$B$4:$C$324,2,0)</f>
        <v>Suquamish (Chef Kitsap) Tribal</v>
      </c>
      <c r="H276" s="50" t="s">
        <v>302</v>
      </c>
      <c r="I276" s="50" t="str">
        <f>VLOOKUP(H276,$B$4:$C$324,2,0)</f>
        <v>Medical Lake</v>
      </c>
      <c r="K276" s="51" t="s">
        <v>143</v>
      </c>
      <c r="L276" t="s">
        <v>142</v>
      </c>
      <c r="N276" s="50"/>
    </row>
    <row r="277" spans="2:14" x14ac:dyDescent="0.25">
      <c r="B277" s="50" t="s">
        <v>237</v>
      </c>
      <c r="C277" s="50" t="s">
        <v>236</v>
      </c>
      <c r="E277" s="50" t="s">
        <v>400</v>
      </c>
      <c r="F277" s="50" t="str">
        <f>VLOOKUP(E277,$B$4:$C$324,2,0)</f>
        <v>Tacoma</v>
      </c>
      <c r="H277" s="50" t="s">
        <v>300</v>
      </c>
      <c r="I277" s="50" t="str">
        <f>VLOOKUP(H277,$B$4:$C$324,2,0)</f>
        <v>Mead</v>
      </c>
      <c r="K277" s="50" t="s">
        <v>437</v>
      </c>
      <c r="L277" t="s">
        <v>436</v>
      </c>
      <c r="N277" s="50"/>
    </row>
    <row r="278" spans="2:14" x14ac:dyDescent="0.25">
      <c r="B278" s="50" t="s">
        <v>235</v>
      </c>
      <c r="C278" s="50" t="s">
        <v>234</v>
      </c>
      <c r="E278" s="50" t="s">
        <v>623</v>
      </c>
      <c r="F278" s="50" t="str">
        <f>VLOOKUP(E278,$B$4:$C$324,2,0)</f>
        <v>Taholah</v>
      </c>
      <c r="H278" s="50" t="s">
        <v>298</v>
      </c>
      <c r="I278" s="50" t="str">
        <f>VLOOKUP(H278,$B$4:$C$324,2,0)</f>
        <v>Central Valley</v>
      </c>
      <c r="K278" s="50" t="s">
        <v>179</v>
      </c>
      <c r="L278" t="s">
        <v>178</v>
      </c>
      <c r="N278" s="50"/>
    </row>
    <row r="279" spans="2:14" x14ac:dyDescent="0.25">
      <c r="B279" s="50" t="s">
        <v>233</v>
      </c>
      <c r="C279" s="50" t="s">
        <v>232</v>
      </c>
      <c r="E279" s="50" t="s">
        <v>569</v>
      </c>
      <c r="F279" s="50" t="str">
        <f>VLOOKUP(E279,$B$4:$C$324,2,0)</f>
        <v>Tahoma</v>
      </c>
      <c r="H279" s="50" t="s">
        <v>296</v>
      </c>
      <c r="I279" s="50" t="str">
        <f>VLOOKUP(H279,$B$4:$C$324,2,0)</f>
        <v>Freeman</v>
      </c>
      <c r="K279" s="50" t="s">
        <v>237</v>
      </c>
      <c r="L279" t="s">
        <v>236</v>
      </c>
      <c r="N279" s="50"/>
    </row>
    <row r="280" spans="2:14" x14ac:dyDescent="0.25">
      <c r="B280" s="50" t="s">
        <v>231</v>
      </c>
      <c r="C280" s="50" t="s">
        <v>230</v>
      </c>
      <c r="E280" s="50" t="s">
        <v>197</v>
      </c>
      <c r="F280" s="50" t="str">
        <f>VLOOKUP(E280,$B$4:$C$324,2,0)</f>
        <v>Tekoa</v>
      </c>
      <c r="H280" s="50" t="s">
        <v>294</v>
      </c>
      <c r="I280" s="50" t="str">
        <f>VLOOKUP(H280,$B$4:$C$324,2,0)</f>
        <v>Cheney</v>
      </c>
      <c r="K280" s="50" t="s">
        <v>723</v>
      </c>
      <c r="L280" t="s">
        <v>722</v>
      </c>
      <c r="N280" s="50"/>
    </row>
    <row r="281" spans="2:14" x14ac:dyDescent="0.25">
      <c r="B281" s="50" t="s">
        <v>229</v>
      </c>
      <c r="C281" s="50" t="s">
        <v>228</v>
      </c>
      <c r="E281" s="50" t="s">
        <v>239</v>
      </c>
      <c r="F281" s="50" t="str">
        <f>VLOOKUP(E281,$B$4:$C$324,2,0)</f>
        <v>Tenino</v>
      </c>
      <c r="H281" s="50" t="s">
        <v>292</v>
      </c>
      <c r="I281" s="50" t="str">
        <f>VLOOKUP(H281,$B$4:$C$324,2,0)</f>
        <v>East Valley (Spokane)</v>
      </c>
      <c r="K281" s="50" t="s">
        <v>934</v>
      </c>
      <c r="L281" t="s">
        <v>933</v>
      </c>
      <c r="N281" s="50"/>
    </row>
    <row r="282" spans="2:14" x14ac:dyDescent="0.25">
      <c r="B282" s="50" t="s">
        <v>227</v>
      </c>
      <c r="C282" s="50" t="s">
        <v>226</v>
      </c>
      <c r="E282" s="50" t="s">
        <v>521</v>
      </c>
      <c r="F282" s="50" t="str">
        <f>VLOOKUP(E282,$B$4:$C$324,2,0)</f>
        <v>Thorp</v>
      </c>
      <c r="H282" s="50" t="s">
        <v>290</v>
      </c>
      <c r="I282" s="50" t="str">
        <f>VLOOKUP(H282,$B$4:$C$324,2,0)</f>
        <v>Liberty</v>
      </c>
      <c r="K282" s="50" t="s">
        <v>639</v>
      </c>
      <c r="L282" t="s">
        <v>638</v>
      </c>
      <c r="N282" s="50"/>
    </row>
    <row r="283" spans="2:14" x14ac:dyDescent="0.25">
      <c r="B283" s="50" t="s">
        <v>225</v>
      </c>
      <c r="C283" s="50" t="s">
        <v>224</v>
      </c>
      <c r="E283" s="50" t="s">
        <v>479</v>
      </c>
      <c r="F283" s="50" t="str">
        <f>VLOOKUP(E283,$B$4:$C$324,2,0)</f>
        <v>Toledo</v>
      </c>
      <c r="H283" s="50" t="s">
        <v>288</v>
      </c>
      <c r="I283" s="50" t="str">
        <f>VLOOKUP(H283,$B$4:$C$324,2,0)</f>
        <v>West Valley (Spokane)</v>
      </c>
      <c r="K283" s="50" t="s">
        <v>455</v>
      </c>
      <c r="L283" t="s">
        <v>454</v>
      </c>
      <c r="N283" s="55"/>
    </row>
    <row r="284" spans="2:14" x14ac:dyDescent="0.25">
      <c r="B284" s="50" t="s">
        <v>223</v>
      </c>
      <c r="C284" s="50" t="s">
        <v>222</v>
      </c>
      <c r="E284" s="50" t="s">
        <v>425</v>
      </c>
      <c r="F284" s="50" t="str">
        <f>VLOOKUP(E284,$B$4:$C$324,2,0)</f>
        <v>Tonasket</v>
      </c>
      <c r="H284" s="61" t="s">
        <v>286</v>
      </c>
      <c r="I284" s="50" t="str">
        <f>VLOOKUP(H284,$B$4:$C$324,2,0)</f>
        <v>Deer Park</v>
      </c>
      <c r="K284" s="50" t="s">
        <v>261</v>
      </c>
      <c r="L284" t="s">
        <v>905</v>
      </c>
      <c r="N284" s="50"/>
    </row>
    <row r="285" spans="2:14" x14ac:dyDescent="0.25">
      <c r="B285" s="50" t="s">
        <v>221</v>
      </c>
      <c r="C285" s="50" t="s">
        <v>220</v>
      </c>
      <c r="E285" s="50" t="s">
        <v>157</v>
      </c>
      <c r="F285" s="50" t="str">
        <f>VLOOKUP(E285,$B$4:$C$324,2,0)</f>
        <v>Toppenish</v>
      </c>
      <c r="H285" s="50" t="s">
        <v>284</v>
      </c>
      <c r="I285" s="50" t="str">
        <f>VLOOKUP(H285,$B$4:$C$324,2,0)</f>
        <v>Riverside</v>
      </c>
      <c r="K285" s="50" t="s">
        <v>189</v>
      </c>
      <c r="L285" t="s">
        <v>188</v>
      </c>
      <c r="N285" s="50"/>
    </row>
    <row r="286" spans="2:14" x14ac:dyDescent="0.25">
      <c r="B286" s="50" t="s">
        <v>219</v>
      </c>
      <c r="C286" s="50" t="s">
        <v>218</v>
      </c>
      <c r="E286" s="50" t="s">
        <v>227</v>
      </c>
      <c r="F286" s="50" t="str">
        <f>VLOOKUP(E286,$B$4:$C$324,2,0)</f>
        <v>Touchet</v>
      </c>
      <c r="H286" s="50" t="s">
        <v>282</v>
      </c>
      <c r="I286" s="50" t="str">
        <f>VLOOKUP(H286,$B$4:$C$324,2,0)</f>
        <v>Spokane Int'l Charter</v>
      </c>
      <c r="K286" s="50" t="s">
        <v>687</v>
      </c>
      <c r="L286" t="s">
        <v>686</v>
      </c>
      <c r="N286" s="50"/>
    </row>
    <row r="287" spans="2:14" x14ac:dyDescent="0.25">
      <c r="B287" s="50" t="s">
        <v>217</v>
      </c>
      <c r="C287" s="50" t="s">
        <v>216</v>
      </c>
      <c r="E287" s="50" t="s">
        <v>697</v>
      </c>
      <c r="F287" s="50" t="str">
        <f>VLOOKUP(E287,$B$4:$C$324,2,0)</f>
        <v>Toutle Lake</v>
      </c>
      <c r="H287" s="55" t="s">
        <v>280</v>
      </c>
      <c r="I287" s="50" t="str">
        <f>VLOOKUP(H287,$B$4:$C$324,2,0)</f>
        <v>Lumen Charter</v>
      </c>
      <c r="K287" s="50" t="s">
        <v>175</v>
      </c>
      <c r="L287" t="s">
        <v>912</v>
      </c>
      <c r="N287" s="50"/>
    </row>
    <row r="288" spans="2:14" x14ac:dyDescent="0.25">
      <c r="B288" s="50" t="s">
        <v>215</v>
      </c>
      <c r="C288" s="50" t="s">
        <v>214</v>
      </c>
      <c r="E288" s="50" t="s">
        <v>507</v>
      </c>
      <c r="F288" s="50" t="str">
        <f>VLOOKUP(E288,$B$4:$C$324,2,0)</f>
        <v>Trout Lake</v>
      </c>
      <c r="H288" s="50" t="s">
        <v>278</v>
      </c>
      <c r="I288" s="50" t="str">
        <f>VLOOKUP(H288,$B$4:$C$324,2,0)</f>
        <v>Pride Prep Charter</v>
      </c>
      <c r="K288" s="58" t="s">
        <v>463</v>
      </c>
      <c r="L288" t="s">
        <v>462</v>
      </c>
      <c r="N288" s="50"/>
    </row>
    <row r="289" spans="2:14" x14ac:dyDescent="0.25">
      <c r="B289" s="50" t="s">
        <v>213</v>
      </c>
      <c r="C289" s="50" t="s">
        <v>212</v>
      </c>
      <c r="E289" s="50" t="s">
        <v>575</v>
      </c>
      <c r="F289" s="50" t="str">
        <f>VLOOKUP(E289,$B$4:$C$324,2,0)</f>
        <v>Tukwila</v>
      </c>
      <c r="H289" s="53"/>
      <c r="I289" s="52" t="s">
        <v>856</v>
      </c>
      <c r="K289" s="50" t="s">
        <v>513</v>
      </c>
      <c r="L289" t="s">
        <v>512</v>
      </c>
      <c r="N289" s="58"/>
    </row>
    <row r="290" spans="2:14" x14ac:dyDescent="0.25">
      <c r="B290" s="50" t="s">
        <v>211</v>
      </c>
      <c r="C290" s="50" t="s">
        <v>210</v>
      </c>
      <c r="E290" s="50" t="s">
        <v>249</v>
      </c>
      <c r="F290" s="50" t="str">
        <f>VLOOKUP(E290,$B$4:$C$324,2,0)</f>
        <v>Tumwater</v>
      </c>
      <c r="H290" s="50" t="s">
        <v>277</v>
      </c>
      <c r="I290" s="50" t="str">
        <f>VLOOKUP(H290,$B$4:$C$324,2,0)</f>
        <v>Onion Creek</v>
      </c>
      <c r="K290" s="155" t="s">
        <v>1209</v>
      </c>
      <c r="L290" s="8"/>
      <c r="N290" s="50"/>
    </row>
    <row r="291" spans="2:14" x14ac:dyDescent="0.25">
      <c r="B291" s="50" t="s">
        <v>209</v>
      </c>
      <c r="C291" s="50" t="s">
        <v>208</v>
      </c>
      <c r="E291" s="50" t="s">
        <v>173</v>
      </c>
      <c r="F291" s="50" t="str">
        <f>VLOOKUP(E291,$B$4:$C$324,2,0)</f>
        <v>Union Gap</v>
      </c>
      <c r="H291" s="51" t="s">
        <v>275</v>
      </c>
      <c r="I291" s="50" t="str">
        <f>VLOOKUP(H291,$B$4:$C$324,2,0)</f>
        <v>Chewelah</v>
      </c>
      <c r="K291" s="50" t="s">
        <v>679</v>
      </c>
      <c r="L291" t="s">
        <v>678</v>
      </c>
      <c r="N291" s="50"/>
    </row>
    <row r="292" spans="2:14" x14ac:dyDescent="0.25">
      <c r="B292" s="50" t="s">
        <v>207</v>
      </c>
      <c r="C292" s="50" t="s">
        <v>206</v>
      </c>
      <c r="E292" s="50" t="s">
        <v>396</v>
      </c>
      <c r="F292" s="50" t="str">
        <f>VLOOKUP(E292,$B$4:$C$324,2,0)</f>
        <v>University Place</v>
      </c>
      <c r="H292" s="50" t="s">
        <v>273</v>
      </c>
      <c r="I292" s="50" t="str">
        <f>VLOOKUP(H292,$B$4:$C$324,2,0)</f>
        <v>Wellpinit</v>
      </c>
      <c r="K292" s="50" t="s">
        <v>511</v>
      </c>
      <c r="L292" t="s">
        <v>510</v>
      </c>
      <c r="N292" s="50"/>
    </row>
    <row r="293" spans="2:14" x14ac:dyDescent="0.25">
      <c r="B293" s="58" t="s">
        <v>205</v>
      </c>
      <c r="C293" t="s">
        <v>204</v>
      </c>
      <c r="E293" s="50" t="s">
        <v>271</v>
      </c>
      <c r="F293" s="50" t="str">
        <f>VLOOKUP(E293,$B$4:$C$324,2,0)</f>
        <v>Valley</v>
      </c>
      <c r="H293" s="56" t="s">
        <v>271</v>
      </c>
      <c r="I293" s="50" t="str">
        <f>VLOOKUP(H293,$B$4:$C$324,2,0)</f>
        <v>Valley</v>
      </c>
      <c r="K293" s="50" t="s">
        <v>509</v>
      </c>
      <c r="L293" t="s">
        <v>508</v>
      </c>
      <c r="N293" s="50"/>
    </row>
    <row r="294" spans="2:14" x14ac:dyDescent="0.25">
      <c r="B294" s="50" t="s">
        <v>203</v>
      </c>
      <c r="C294" s="50" t="s">
        <v>202</v>
      </c>
      <c r="E294" s="58" t="s">
        <v>721</v>
      </c>
      <c r="F294" t="str">
        <f>VLOOKUP(E294,$B$4:$C$324,2,0)</f>
        <v>Vancouver</v>
      </c>
      <c r="H294" s="50" t="s">
        <v>269</v>
      </c>
      <c r="I294" s="50" t="str">
        <f>VLOOKUP(H294,$B$4:$C$324,2,0)</f>
        <v>Colville</v>
      </c>
      <c r="K294" s="50" t="s">
        <v>461</v>
      </c>
      <c r="L294" t="s">
        <v>460</v>
      </c>
      <c r="N294" s="51"/>
    </row>
    <row r="295" spans="2:14" x14ac:dyDescent="0.25">
      <c r="B295" s="50" t="s">
        <v>201</v>
      </c>
      <c r="C295" s="50" t="s">
        <v>200</v>
      </c>
      <c r="E295" s="50" t="s">
        <v>583</v>
      </c>
      <c r="F295" s="50" t="str">
        <f>VLOOKUP(E295,$B$4:$C$324,2,0)</f>
        <v>Vashon Island</v>
      </c>
      <c r="H295" s="50" t="s">
        <v>267</v>
      </c>
      <c r="I295" s="50" t="str">
        <f>VLOOKUP(H295,$B$4:$C$324,2,0)</f>
        <v>Loon Lake</v>
      </c>
      <c r="K295" s="50" t="s">
        <v>523</v>
      </c>
      <c r="L295" t="s">
        <v>522</v>
      </c>
      <c r="N295" s="50"/>
    </row>
    <row r="296" spans="2:14" x14ac:dyDescent="0.25">
      <c r="B296" s="50" t="s">
        <v>199</v>
      </c>
      <c r="C296" s="50" t="s">
        <v>198</v>
      </c>
      <c r="E296" s="50" t="s">
        <v>237</v>
      </c>
      <c r="F296" s="50" t="str">
        <f>VLOOKUP(E296,$B$4:$C$324,2,0)</f>
        <v>Wa He Lut Tribal</v>
      </c>
      <c r="H296" s="50" t="s">
        <v>265</v>
      </c>
      <c r="I296" s="50" t="str">
        <f>VLOOKUP(H296,$B$4:$C$324,2,0)</f>
        <v>Summit Valley</v>
      </c>
      <c r="K296" s="50" t="s">
        <v>503</v>
      </c>
      <c r="L296" t="s">
        <v>502</v>
      </c>
      <c r="N296" s="50"/>
    </row>
    <row r="297" spans="2:14" x14ac:dyDescent="0.25">
      <c r="B297" s="50" t="s">
        <v>197</v>
      </c>
      <c r="C297" s="50" t="s">
        <v>196</v>
      </c>
      <c r="E297" s="50" t="s">
        <v>235</v>
      </c>
      <c r="F297" s="50" t="str">
        <f>VLOOKUP(E297,$B$4:$C$324,2,0)</f>
        <v>Wahkiakum</v>
      </c>
      <c r="H297" s="50" t="s">
        <v>263</v>
      </c>
      <c r="I297" s="50" t="str">
        <f>VLOOKUP(H297,$B$4:$C$324,2,0)</f>
        <v>Evergreen (Stevevenson)</v>
      </c>
      <c r="K297" s="50" t="s">
        <v>346</v>
      </c>
      <c r="L297" t="s">
        <v>345</v>
      </c>
      <c r="N297" s="51"/>
    </row>
    <row r="298" spans="2:14" x14ac:dyDescent="0.25">
      <c r="B298" s="50" t="s">
        <v>195</v>
      </c>
      <c r="C298" s="50" t="s">
        <v>194</v>
      </c>
      <c r="E298" s="50" t="s">
        <v>655</v>
      </c>
      <c r="F298" s="50" t="str">
        <f>VLOOKUP(E298,$B$4:$C$324,2,0)</f>
        <v>Wahluke</v>
      </c>
      <c r="H298" s="50" t="s">
        <v>261</v>
      </c>
      <c r="I298" s="50" t="str">
        <f>VLOOKUP(H298,$B$4:$C$324,2,0)</f>
        <v>Columbia (Stevenson)</v>
      </c>
      <c r="K298" s="50" t="s">
        <v>265</v>
      </c>
      <c r="L298" t="s">
        <v>264</v>
      </c>
      <c r="N298" s="60"/>
    </row>
    <row r="299" spans="2:14" x14ac:dyDescent="0.25">
      <c r="B299" s="50" t="s">
        <v>193</v>
      </c>
      <c r="C299" s="50" t="s">
        <v>192</v>
      </c>
      <c r="E299" s="50" t="s">
        <v>223</v>
      </c>
      <c r="F299" s="50" t="str">
        <f>VLOOKUP(E299,$B$4:$C$324,2,0)</f>
        <v>Waitsburg</v>
      </c>
      <c r="H299" s="50" t="s">
        <v>259</v>
      </c>
      <c r="I299" s="50" t="str">
        <f>VLOOKUP(H299,$B$4:$C$324,2,0)</f>
        <v>Mary Walker</v>
      </c>
      <c r="K299" s="50" t="s">
        <v>183</v>
      </c>
      <c r="L299" t="s">
        <v>182</v>
      </c>
      <c r="N299" s="50"/>
    </row>
    <row r="300" spans="2:14" x14ac:dyDescent="0.25">
      <c r="B300" s="50" t="s">
        <v>191</v>
      </c>
      <c r="C300" s="50" t="s">
        <v>190</v>
      </c>
      <c r="E300" s="50" t="s">
        <v>231</v>
      </c>
      <c r="F300" s="50" t="str">
        <f>VLOOKUP(E300,$B$4:$C$324,2,0)</f>
        <v>Walla Walla</v>
      </c>
      <c r="H300" s="50" t="s">
        <v>257</v>
      </c>
      <c r="I300" s="50" t="str">
        <f>VLOOKUP(H300,$B$4:$C$324,2,0)</f>
        <v>Northport</v>
      </c>
      <c r="K300" s="50" t="s">
        <v>201</v>
      </c>
      <c r="L300" t="s">
        <v>200</v>
      </c>
      <c r="N300" s="50"/>
    </row>
    <row r="301" spans="2:14" x14ac:dyDescent="0.25">
      <c r="B301" s="50" t="s">
        <v>189</v>
      </c>
      <c r="C301" s="50" t="s">
        <v>188</v>
      </c>
      <c r="E301" s="50" t="s">
        <v>149</v>
      </c>
      <c r="F301" s="50" t="str">
        <f>VLOOKUP(E301,$B$4:$C$324,2,0)</f>
        <v>Wapato</v>
      </c>
      <c r="H301" s="50" t="s">
        <v>255</v>
      </c>
      <c r="I301" s="50" t="str">
        <f>VLOOKUP(H301,$B$4:$C$324,2,0)</f>
        <v>Kettle Falls</v>
      </c>
      <c r="K301" s="50" t="s">
        <v>601</v>
      </c>
      <c r="L301" t="s">
        <v>600</v>
      </c>
      <c r="N301" s="50"/>
    </row>
    <row r="302" spans="2:14" x14ac:dyDescent="0.25">
      <c r="B302" s="50" t="s">
        <v>187</v>
      </c>
      <c r="C302" s="50" t="s">
        <v>186</v>
      </c>
      <c r="E302" s="50" t="s">
        <v>651</v>
      </c>
      <c r="F302" s="50" t="str">
        <f>VLOOKUP(E302,$B$4:$C$324,2,0)</f>
        <v>Warden</v>
      </c>
      <c r="H302" s="53"/>
      <c r="I302" s="52" t="s">
        <v>855</v>
      </c>
      <c r="K302" s="50" t="s">
        <v>205</v>
      </c>
      <c r="L302" t="s">
        <v>916</v>
      </c>
      <c r="N302" s="50"/>
    </row>
    <row r="303" spans="2:14" x14ac:dyDescent="0.25">
      <c r="B303" s="50" t="s">
        <v>185</v>
      </c>
      <c r="C303" s="50" t="s">
        <v>184</v>
      </c>
      <c r="E303" s="50" t="s">
        <v>713</v>
      </c>
      <c r="F303" s="50" t="str">
        <f>VLOOKUP(E303,$B$4:$C$324,2,0)</f>
        <v>Washougal</v>
      </c>
      <c r="H303" s="50" t="s">
        <v>253</v>
      </c>
      <c r="I303" s="50" t="str">
        <f>VLOOKUP(H303,$B$4:$C$324,2,0)</f>
        <v>Yelm</v>
      </c>
      <c r="K303" s="50" t="s">
        <v>527</v>
      </c>
      <c r="L303" t="s">
        <v>913</v>
      </c>
      <c r="N303" s="50"/>
    </row>
    <row r="304" spans="2:14" x14ac:dyDescent="0.25">
      <c r="B304" s="50" t="s">
        <v>183</v>
      </c>
      <c r="C304" s="50" t="s">
        <v>182</v>
      </c>
      <c r="E304" s="50" t="s">
        <v>775</v>
      </c>
      <c r="F304" s="50" t="str">
        <f>VLOOKUP(E304,$B$4:$C$324,2,0)</f>
        <v>Washtucna</v>
      </c>
      <c r="H304" s="50" t="s">
        <v>251</v>
      </c>
      <c r="I304" s="50" t="str">
        <f>VLOOKUP(H304,$B$4:$C$324,2,0)</f>
        <v>North Thurston</v>
      </c>
      <c r="K304" s="50" t="s">
        <v>308</v>
      </c>
      <c r="L304" t="s">
        <v>307</v>
      </c>
      <c r="N304" s="59"/>
    </row>
    <row r="305" spans="2:14" x14ac:dyDescent="0.25">
      <c r="B305" s="50" t="s">
        <v>181</v>
      </c>
      <c r="C305" s="50" t="s">
        <v>180</v>
      </c>
      <c r="E305" s="50" t="s">
        <v>677</v>
      </c>
      <c r="F305" s="50" t="str">
        <f>VLOOKUP(E305,$B$4:$C$324,2,0)</f>
        <v>Waterville</v>
      </c>
      <c r="H305" s="50" t="s">
        <v>249</v>
      </c>
      <c r="I305" s="50" t="str">
        <f>VLOOKUP(H305,$B$4:$C$324,2,0)</f>
        <v>Tumwater</v>
      </c>
      <c r="K305" s="50" t="s">
        <v>342</v>
      </c>
      <c r="L305" t="s">
        <v>341</v>
      </c>
      <c r="N305" s="50"/>
    </row>
    <row r="306" spans="2:14" x14ac:dyDescent="0.25">
      <c r="B306" s="51" t="s">
        <v>179</v>
      </c>
      <c r="C306" s="50" t="s">
        <v>178</v>
      </c>
      <c r="E306" s="50" t="s">
        <v>273</v>
      </c>
      <c r="F306" s="50" t="str">
        <f>VLOOKUP(E306,$B$4:$C$324,2,0)</f>
        <v>Wellpinit</v>
      </c>
      <c r="H306" s="50" t="s">
        <v>247</v>
      </c>
      <c r="I306" s="50" t="str">
        <f>VLOOKUP(H306,$B$4:$C$324,2,0)</f>
        <v>Olympia</v>
      </c>
      <c r="K306" s="56" t="s">
        <v>775</v>
      </c>
      <c r="L306" t="s">
        <v>774</v>
      </c>
      <c r="N306" s="50"/>
    </row>
    <row r="307" spans="2:14" x14ac:dyDescent="0.25">
      <c r="B307" s="50" t="s">
        <v>177</v>
      </c>
      <c r="C307" s="50" t="s">
        <v>176</v>
      </c>
      <c r="E307" s="51" t="s">
        <v>737</v>
      </c>
      <c r="F307" s="50" t="str">
        <f>VLOOKUP(E307,$B$4:$C$324,2,0)</f>
        <v>Wenatchee</v>
      </c>
      <c r="H307" s="50" t="s">
        <v>245</v>
      </c>
      <c r="I307" s="50" t="str">
        <f>VLOOKUP(H307,$B$4:$C$324,2,0)</f>
        <v>Rainier</v>
      </c>
      <c r="K307" s="159" t="s">
        <v>344</v>
      </c>
      <c r="L307" t="s">
        <v>343</v>
      </c>
      <c r="N307" s="51"/>
    </row>
    <row r="308" spans="2:14" x14ac:dyDescent="0.25">
      <c r="B308" s="54" t="s">
        <v>175</v>
      </c>
      <c r="C308" s="50" t="s">
        <v>174</v>
      </c>
      <c r="E308" s="50" t="s">
        <v>288</v>
      </c>
      <c r="F308" s="50" t="str">
        <f>VLOOKUP(E308,$B$4:$C$324,2,0)</f>
        <v>West Valley (Spokane)</v>
      </c>
      <c r="H308" s="50" t="s">
        <v>243</v>
      </c>
      <c r="I308" s="50" t="str">
        <f>VLOOKUP(H308,$B$4:$C$324,2,0)</f>
        <v>Griffin</v>
      </c>
      <c r="K308" s="50" t="s">
        <v>467</v>
      </c>
      <c r="L308" t="s">
        <v>466</v>
      </c>
      <c r="N308" s="50"/>
    </row>
    <row r="309" spans="2:14" x14ac:dyDescent="0.25">
      <c r="B309" s="50" t="s">
        <v>173</v>
      </c>
      <c r="C309" s="50" t="s">
        <v>172</v>
      </c>
      <c r="E309" s="54" t="s">
        <v>147</v>
      </c>
      <c r="F309" s="50" t="str">
        <f>VLOOKUP(E309,$B$4:$C$324,2,0)</f>
        <v>West Valley (Yakima)</v>
      </c>
      <c r="H309" s="50" t="s">
        <v>241</v>
      </c>
      <c r="I309" s="50" t="str">
        <f>VLOOKUP(H309,$B$4:$C$324,2,0)</f>
        <v>Rochester</v>
      </c>
      <c r="K309" s="50" t="s">
        <v>505</v>
      </c>
      <c r="L309" t="s">
        <v>504</v>
      </c>
      <c r="N309" s="50"/>
    </row>
    <row r="310" spans="2:14" x14ac:dyDescent="0.25">
      <c r="B310" s="50" t="s">
        <v>171</v>
      </c>
      <c r="C310" s="50" t="s">
        <v>170</v>
      </c>
      <c r="E310" s="50" t="s">
        <v>205</v>
      </c>
      <c r="F310" s="50" t="str">
        <f>VLOOKUP(E310,$B$4:$C$324,2,0)</f>
        <v>Whatcom Int'g Charter</v>
      </c>
      <c r="H310" s="50" t="s">
        <v>239</v>
      </c>
      <c r="I310" s="50" t="str">
        <f>VLOOKUP(H310,$B$4:$C$324,2,0)</f>
        <v>Tenino</v>
      </c>
      <c r="K310" s="50" t="s">
        <v>617</v>
      </c>
      <c r="L310" t="s">
        <v>616</v>
      </c>
      <c r="N310" s="50"/>
    </row>
    <row r="311" spans="2:14" x14ac:dyDescent="0.25">
      <c r="B311" s="50" t="s">
        <v>169</v>
      </c>
      <c r="C311" s="50" t="s">
        <v>168</v>
      </c>
      <c r="E311" s="50" t="s">
        <v>471</v>
      </c>
      <c r="F311" s="50" t="str">
        <f>VLOOKUP(E311,$B$4:$C$324,2,0)</f>
        <v>White Pass</v>
      </c>
      <c r="H311" s="50" t="s">
        <v>237</v>
      </c>
      <c r="I311" s="50" t="str">
        <f>VLOOKUP(H311,$B$4:$C$324,2,0)</f>
        <v>Wa He Lut Tribal</v>
      </c>
      <c r="K311" s="50" t="s">
        <v>491</v>
      </c>
      <c r="L311" t="s">
        <v>490</v>
      </c>
      <c r="N311" s="50"/>
    </row>
    <row r="312" spans="2:14" x14ac:dyDescent="0.25">
      <c r="B312" s="50" t="s">
        <v>167</v>
      </c>
      <c r="C312" s="50" t="s">
        <v>166</v>
      </c>
      <c r="E312" s="50" t="s">
        <v>378</v>
      </c>
      <c r="F312" s="50" t="str">
        <f>VLOOKUP(E312,$B$4:$C$324,2,0)</f>
        <v>White River</v>
      </c>
      <c r="H312" s="57"/>
      <c r="I312" s="52" t="s">
        <v>234</v>
      </c>
      <c r="K312" s="50" t="s">
        <v>411</v>
      </c>
      <c r="L312" t="s">
        <v>410</v>
      </c>
      <c r="N312" s="50"/>
    </row>
    <row r="313" spans="2:14" x14ac:dyDescent="0.25">
      <c r="B313" s="50" t="s">
        <v>165</v>
      </c>
      <c r="C313" s="50" t="s">
        <v>164</v>
      </c>
      <c r="E313" s="50" t="s">
        <v>497</v>
      </c>
      <c r="F313" s="50" t="str">
        <f>VLOOKUP(E313,$B$4:$C$324,2,0)</f>
        <v>White Salmon</v>
      </c>
      <c r="H313" s="50" t="s">
        <v>235</v>
      </c>
      <c r="I313" s="50" t="str">
        <f>VLOOKUP(H313,$B$4:$C$324,2,0)</f>
        <v>Wahkiakum</v>
      </c>
      <c r="K313" s="50" t="s">
        <v>659</v>
      </c>
      <c r="L313" t="s">
        <v>658</v>
      </c>
      <c r="N313" s="50"/>
    </row>
    <row r="314" spans="2:14" x14ac:dyDescent="0.25">
      <c r="B314" s="50" t="s">
        <v>163</v>
      </c>
      <c r="C314" s="50" t="s">
        <v>162</v>
      </c>
      <c r="E314" s="50" t="s">
        <v>541</v>
      </c>
      <c r="F314" s="50" t="str">
        <f>VLOOKUP(E314,$B$4:$C$324,2,0)</f>
        <v>Why Not You Charter</v>
      </c>
      <c r="H314" s="53"/>
      <c r="I314" s="52" t="s">
        <v>230</v>
      </c>
      <c r="K314" s="50" t="s">
        <v>525</v>
      </c>
      <c r="L314" t="s">
        <v>524</v>
      </c>
      <c r="N314" s="50"/>
    </row>
    <row r="315" spans="2:14" x14ac:dyDescent="0.25">
      <c r="B315" s="50" t="s">
        <v>161</v>
      </c>
      <c r="C315" s="50" t="s">
        <v>160</v>
      </c>
      <c r="E315" s="50" t="s">
        <v>457</v>
      </c>
      <c r="F315" s="50" t="str">
        <f>VLOOKUP(E315,$B$4:$C$324,2,0)</f>
        <v>Wilbur</v>
      </c>
      <c r="H315" s="50" t="s">
        <v>233</v>
      </c>
      <c r="I315" s="50" t="str">
        <f>VLOOKUP(H315,$B$4:$C$324,2,0)</f>
        <v>Dixie</v>
      </c>
      <c r="K315" s="50" t="s">
        <v>579</v>
      </c>
      <c r="L315" t="s">
        <v>578</v>
      </c>
      <c r="N315" s="50"/>
    </row>
    <row r="316" spans="2:14" x14ac:dyDescent="0.25">
      <c r="B316" s="50" t="s">
        <v>159</v>
      </c>
      <c r="C316" s="50" t="s">
        <v>158</v>
      </c>
      <c r="E316" s="50" t="s">
        <v>413</v>
      </c>
      <c r="F316" s="50" t="str">
        <f>VLOOKUP(E316,$B$4:$C$324,2,0)</f>
        <v>Willapa Valley</v>
      </c>
      <c r="H316" s="50" t="s">
        <v>231</v>
      </c>
      <c r="I316" s="50" t="str">
        <f>VLOOKUP(H316,$B$4:$C$324,2,0)</f>
        <v>Walla Walla</v>
      </c>
      <c r="K316" s="50" t="s">
        <v>675</v>
      </c>
      <c r="L316" t="s">
        <v>674</v>
      </c>
      <c r="N316" s="50"/>
    </row>
    <row r="317" spans="2:14" x14ac:dyDescent="0.25">
      <c r="B317" s="50" t="s">
        <v>157</v>
      </c>
      <c r="C317" s="50" t="s">
        <v>156</v>
      </c>
      <c r="E317" s="50" t="s">
        <v>639</v>
      </c>
      <c r="F317" s="50" t="str">
        <f>VLOOKUP(E317,$B$4:$C$324,2,0)</f>
        <v>Wilson Creek</v>
      </c>
      <c r="H317" s="50" t="s">
        <v>229</v>
      </c>
      <c r="I317" s="50" t="str">
        <f>VLOOKUP(H317,$B$4:$C$324,2,0)</f>
        <v>College Place</v>
      </c>
      <c r="K317" s="161" t="s">
        <v>603</v>
      </c>
      <c r="L317" t="s">
        <v>602</v>
      </c>
      <c r="N317" s="50"/>
    </row>
    <row r="318" spans="2:14" x14ac:dyDescent="0.25">
      <c r="B318" s="50" t="s">
        <v>155</v>
      </c>
      <c r="C318" s="50" t="s">
        <v>154</v>
      </c>
      <c r="E318" s="50" t="s">
        <v>483</v>
      </c>
      <c r="F318" s="50" t="str">
        <f>VLOOKUP(E318,$B$4:$C$324,2,0)</f>
        <v>Winlock</v>
      </c>
      <c r="H318" s="50" t="s">
        <v>227</v>
      </c>
      <c r="I318" s="50" t="str">
        <f>VLOOKUP(H318,$B$4:$C$324,2,0)</f>
        <v>Touchet</v>
      </c>
      <c r="K318" s="161" t="s">
        <v>277</v>
      </c>
      <c r="L318" t="s">
        <v>276</v>
      </c>
      <c r="N318" s="50"/>
    </row>
    <row r="319" spans="2:14" x14ac:dyDescent="0.25">
      <c r="B319" s="50" t="s">
        <v>153</v>
      </c>
      <c r="C319" s="50" t="s">
        <v>152</v>
      </c>
      <c r="E319" s="50" t="s">
        <v>615</v>
      </c>
      <c r="F319" s="50" t="str">
        <f>VLOOKUP(E319,$B$4:$C$324,2,0)</f>
        <v>Wishkah Valley</v>
      </c>
      <c r="H319" s="50" t="s">
        <v>225</v>
      </c>
      <c r="I319" s="50" t="str">
        <f>VLOOKUP(H319,$B$4:$C$324,2,0)</f>
        <v>Columbia (Walla)</v>
      </c>
      <c r="K319" s="161" t="s">
        <v>306</v>
      </c>
      <c r="L319" t="s">
        <v>305</v>
      </c>
      <c r="N319" s="58"/>
    </row>
    <row r="320" spans="2:14" x14ac:dyDescent="0.25">
      <c r="B320" s="50" t="s">
        <v>151</v>
      </c>
      <c r="C320" s="50" t="s">
        <v>150</v>
      </c>
      <c r="E320" s="50" t="s">
        <v>513</v>
      </c>
      <c r="F320" s="50" t="str">
        <f>VLOOKUP(E320,$B$4:$C$324,2,0)</f>
        <v>Wishram</v>
      </c>
      <c r="H320" s="50" t="s">
        <v>223</v>
      </c>
      <c r="I320" s="50" t="str">
        <f>VLOOKUP(H320,$B$4:$C$324,2,0)</f>
        <v>Waitsburg</v>
      </c>
      <c r="K320" s="161" t="s">
        <v>263</v>
      </c>
      <c r="L320" t="s">
        <v>908</v>
      </c>
      <c r="N320" s="50"/>
    </row>
    <row r="321" spans="2:14" x14ac:dyDescent="0.25">
      <c r="B321" s="50" t="s">
        <v>149</v>
      </c>
      <c r="C321" s="50" t="s">
        <v>148</v>
      </c>
      <c r="E321" s="50" t="s">
        <v>691</v>
      </c>
      <c r="F321" s="50" t="str">
        <f>VLOOKUP(E321,$B$4:$C$324,2,0)</f>
        <v>Woodland</v>
      </c>
      <c r="H321" s="50" t="s">
        <v>221</v>
      </c>
      <c r="I321" s="50" t="str">
        <f>VLOOKUP(H321,$B$4:$C$324,2,0)</f>
        <v>Prescott</v>
      </c>
      <c r="K321" s="161" t="s">
        <v>671</v>
      </c>
      <c r="L321" t="s">
        <v>670</v>
      </c>
      <c r="N321" s="50"/>
    </row>
    <row r="322" spans="2:14" x14ac:dyDescent="0.25">
      <c r="B322" s="50" t="s">
        <v>147</v>
      </c>
      <c r="C322" s="50" t="s">
        <v>146</v>
      </c>
      <c r="E322" s="50" t="s">
        <v>143</v>
      </c>
      <c r="F322" s="50" t="str">
        <f>VLOOKUP(E322,$B$4:$C$324,2,0)</f>
        <v>Yakama Nation Tribal</v>
      </c>
      <c r="H322" s="53"/>
      <c r="I322" s="52" t="s">
        <v>854</v>
      </c>
      <c r="K322" s="161" t="s">
        <v>187</v>
      </c>
      <c r="L322" t="s">
        <v>186</v>
      </c>
      <c r="N322" s="50"/>
    </row>
    <row r="323" spans="2:14" x14ac:dyDescent="0.25">
      <c r="B323" s="50" t="s">
        <v>145</v>
      </c>
      <c r="C323" s="50" t="s">
        <v>144</v>
      </c>
      <c r="E323" s="50" t="s">
        <v>169</v>
      </c>
      <c r="F323" s="50" t="str">
        <f>VLOOKUP(E323,$B$4:$C$324,2,0)</f>
        <v>Yakima</v>
      </c>
      <c r="H323" s="50" t="s">
        <v>219</v>
      </c>
      <c r="I323" s="50" t="str">
        <f>VLOOKUP(H323,$B$4:$C$324,2,0)</f>
        <v>Bellingham</v>
      </c>
      <c r="K323" s="161" t="s">
        <v>280</v>
      </c>
      <c r="L323" t="s">
        <v>279</v>
      </c>
      <c r="N323" s="50"/>
    </row>
    <row r="324" spans="2:14" x14ac:dyDescent="0.25">
      <c r="B324" s="51" t="s">
        <v>143</v>
      </c>
      <c r="C324" s="50" t="s">
        <v>142</v>
      </c>
      <c r="E324" s="50" t="s">
        <v>253</v>
      </c>
      <c r="F324" s="50" t="str">
        <f>VLOOKUP(E324,$B$4:$C$324,2,0)</f>
        <v>Yelm</v>
      </c>
      <c r="H324" s="50" t="s">
        <v>217</v>
      </c>
      <c r="I324" s="50" t="str">
        <f>VLOOKUP(H324,$B$4:$C$324,2,0)</f>
        <v>Ferndale</v>
      </c>
      <c r="K324" s="161" t="s">
        <v>501</v>
      </c>
      <c r="L324" t="s">
        <v>500</v>
      </c>
      <c r="N324" s="50"/>
    </row>
    <row r="325" spans="2:14" x14ac:dyDescent="0.25">
      <c r="B325" s="54"/>
      <c r="E325" s="51" t="s">
        <v>151</v>
      </c>
      <c r="F325" s="50" t="str">
        <f>VLOOKUP(E325,$B$4:$C$324,2,0)</f>
        <v>Zillah</v>
      </c>
      <c r="H325" s="50" t="s">
        <v>215</v>
      </c>
      <c r="I325" s="50" t="str">
        <f>VLOOKUP(H325,$B$4:$C$324,2,0)</f>
        <v>Blaine</v>
      </c>
      <c r="K325" s="161" t="s">
        <v>683</v>
      </c>
      <c r="L325" t="s">
        <v>682</v>
      </c>
      <c r="N325" s="50"/>
    </row>
    <row r="326" spans="2:14" x14ac:dyDescent="0.25">
      <c r="B326" s="54"/>
      <c r="E326" s="54"/>
      <c r="H326" s="50" t="s">
        <v>213</v>
      </c>
      <c r="I326" s="50" t="str">
        <f>VLOOKUP(H326,$B$4:$C$324,2,0)</f>
        <v>Lynden</v>
      </c>
      <c r="K326" s="161" t="s">
        <v>936</v>
      </c>
      <c r="L326" t="s">
        <v>935</v>
      </c>
      <c r="N326" s="50"/>
    </row>
    <row r="327" spans="2:14" x14ac:dyDescent="0.25">
      <c r="B327" s="54"/>
      <c r="E327" s="54"/>
      <c r="H327" s="50" t="s">
        <v>211</v>
      </c>
      <c r="I327" s="50" t="str">
        <f>VLOOKUP(H327,$B$4:$C$324,2,0)</f>
        <v>Meridian</v>
      </c>
      <c r="K327" s="161" t="s">
        <v>199</v>
      </c>
      <c r="L327" t="s">
        <v>198</v>
      </c>
      <c r="N327" s="50"/>
    </row>
    <row r="328" spans="2:14" x14ac:dyDescent="0.25">
      <c r="B328" s="54"/>
      <c r="E328" s="54"/>
      <c r="H328" s="50" t="s">
        <v>209</v>
      </c>
      <c r="I328" s="50" t="str">
        <f>VLOOKUP(H328,$B$4:$C$324,2,0)</f>
        <v>Nooksack Valley</v>
      </c>
      <c r="K328" s="161" t="s">
        <v>326</v>
      </c>
      <c r="L328" t="s">
        <v>325</v>
      </c>
      <c r="N328" s="50"/>
    </row>
    <row r="329" spans="2:14" x14ac:dyDescent="0.25">
      <c r="E329" s="54"/>
      <c r="H329" s="50" t="s">
        <v>207</v>
      </c>
      <c r="I329" s="50" t="str">
        <f>VLOOKUP(H329,$B$4:$C$324,2,0)</f>
        <v>Mount Baker</v>
      </c>
      <c r="K329" s="161" t="s">
        <v>233</v>
      </c>
      <c r="L329" t="s">
        <v>232</v>
      </c>
      <c r="N329" s="50"/>
    </row>
    <row r="330" spans="2:14" x14ac:dyDescent="0.25">
      <c r="H330" s="58" t="s">
        <v>205</v>
      </c>
      <c r="I330" s="50" t="str">
        <f>VLOOKUP(H330,$B$4:$C$324,2,0)</f>
        <v>Whatcom Int'g Charter</v>
      </c>
      <c r="K330" s="161" t="s">
        <v>773</v>
      </c>
      <c r="L330" t="s">
        <v>772</v>
      </c>
      <c r="N330" s="50"/>
    </row>
    <row r="331" spans="2:14" x14ac:dyDescent="0.25">
      <c r="H331" s="50" t="s">
        <v>203</v>
      </c>
      <c r="I331" s="50" t="str">
        <f>VLOOKUP(H331,$B$4:$C$324,2,0)</f>
        <v>Lummi Tribal</v>
      </c>
      <c r="K331" s="161" t="s">
        <v>661</v>
      </c>
      <c r="L331" t="s">
        <v>660</v>
      </c>
      <c r="N331" s="50"/>
    </row>
    <row r="332" spans="2:14" x14ac:dyDescent="0.25">
      <c r="H332" s="57"/>
      <c r="I332" s="52" t="s">
        <v>853</v>
      </c>
      <c r="K332" s="161" t="s">
        <v>747</v>
      </c>
      <c r="L332" t="s">
        <v>746</v>
      </c>
      <c r="N332" s="50"/>
    </row>
    <row r="333" spans="2:14" x14ac:dyDescent="0.25">
      <c r="H333" s="50" t="s">
        <v>201</v>
      </c>
      <c r="I333" s="50" t="str">
        <f>VLOOKUP(H333,$B$4:$C$324,2,0)</f>
        <v>Lacrosse Joint</v>
      </c>
      <c r="K333" s="161" t="s">
        <v>368</v>
      </c>
      <c r="L333" t="s">
        <v>367</v>
      </c>
      <c r="N333" s="50"/>
    </row>
    <row r="334" spans="2:14" x14ac:dyDescent="0.25">
      <c r="H334" s="50" t="s">
        <v>199</v>
      </c>
      <c r="I334" s="50" t="str">
        <f>VLOOKUP(H334,$B$4:$C$324,2,0)</f>
        <v>Lamont</v>
      </c>
      <c r="N334" s="50"/>
    </row>
    <row r="335" spans="2:14" x14ac:dyDescent="0.25">
      <c r="H335" s="50" t="s">
        <v>197</v>
      </c>
      <c r="I335" s="50" t="str">
        <f>VLOOKUP(H335,$B$4:$C$324,2,0)</f>
        <v>Tekoa</v>
      </c>
      <c r="N335" s="50"/>
    </row>
    <row r="336" spans="2:14" x14ac:dyDescent="0.25">
      <c r="H336" s="50" t="s">
        <v>195</v>
      </c>
      <c r="I336" s="50" t="str">
        <f>VLOOKUP(H336,$B$4:$C$324,2,0)</f>
        <v>Pullman</v>
      </c>
      <c r="N336" s="50"/>
    </row>
    <row r="337" spans="8:14" x14ac:dyDescent="0.25">
      <c r="H337" s="50" t="s">
        <v>193</v>
      </c>
      <c r="I337" s="50" t="str">
        <f>VLOOKUP(H337,$B$4:$C$324,2,0)</f>
        <v>Colfax</v>
      </c>
      <c r="N337" s="50"/>
    </row>
    <row r="338" spans="8:14" x14ac:dyDescent="0.25">
      <c r="H338" s="50" t="s">
        <v>191</v>
      </c>
      <c r="I338" s="50" t="str">
        <f>VLOOKUP(H338,$B$4:$C$324,2,0)</f>
        <v>Palouse</v>
      </c>
      <c r="N338" s="56"/>
    </row>
    <row r="339" spans="8:14" x14ac:dyDescent="0.25">
      <c r="H339" s="50" t="s">
        <v>189</v>
      </c>
      <c r="I339" s="50" t="str">
        <f>VLOOKUP(H339,$B$4:$C$324,2,0)</f>
        <v>Garfield</v>
      </c>
      <c r="N339" s="55"/>
    </row>
    <row r="340" spans="8:14" x14ac:dyDescent="0.25">
      <c r="H340" s="50" t="s">
        <v>187</v>
      </c>
      <c r="I340" s="50" t="str">
        <f>VLOOKUP(H340,$B$4:$C$324,2,0)</f>
        <v>Steptoe</v>
      </c>
      <c r="N340" s="50"/>
    </row>
    <row r="341" spans="8:14" x14ac:dyDescent="0.25">
      <c r="H341" s="50" t="s">
        <v>185</v>
      </c>
      <c r="I341" s="50" t="str">
        <f>VLOOKUP(H341,$B$4:$C$324,2,0)</f>
        <v>Colton</v>
      </c>
      <c r="N341" s="50"/>
    </row>
    <row r="342" spans="8:14" x14ac:dyDescent="0.25">
      <c r="H342" s="50" t="s">
        <v>183</v>
      </c>
      <c r="I342" s="50" t="str">
        <f>VLOOKUP(H342,$B$4:$C$324,2,0)</f>
        <v>Endicott</v>
      </c>
      <c r="N342" s="50"/>
    </row>
    <row r="343" spans="8:14" x14ac:dyDescent="0.25">
      <c r="H343" s="50" t="s">
        <v>181</v>
      </c>
      <c r="I343" s="50" t="str">
        <f>VLOOKUP(H343,$B$4:$C$324,2,0)</f>
        <v>Rosalia</v>
      </c>
      <c r="N343" s="50"/>
    </row>
    <row r="344" spans="8:14" x14ac:dyDescent="0.25">
      <c r="H344" s="51" t="s">
        <v>179</v>
      </c>
      <c r="I344" s="50" t="str">
        <f>VLOOKUP(H344,$B$4:$C$324,2,0)</f>
        <v>St John</v>
      </c>
      <c r="N344" s="50"/>
    </row>
    <row r="345" spans="8:14" x14ac:dyDescent="0.25">
      <c r="H345" s="50" t="s">
        <v>177</v>
      </c>
      <c r="I345" s="50" t="str">
        <f>VLOOKUP(H345,$B$4:$C$324,2,0)</f>
        <v>Oakesdale</v>
      </c>
      <c r="N345" s="50"/>
    </row>
    <row r="346" spans="8:14" x14ac:dyDescent="0.25">
      <c r="H346" s="54" t="s">
        <v>175</v>
      </c>
      <c r="I346" s="50" t="str">
        <f>VLOOKUP(H346,$B$4:$C$324,2,0)</f>
        <v>Pullman Mont Charter</v>
      </c>
      <c r="N346" s="50"/>
    </row>
    <row r="347" spans="8:14" x14ac:dyDescent="0.25">
      <c r="H347" s="53"/>
      <c r="I347" s="52" t="s">
        <v>168</v>
      </c>
      <c r="N347" s="50"/>
    </row>
    <row r="348" spans="8:14" x14ac:dyDescent="0.25">
      <c r="H348" s="50" t="s">
        <v>173</v>
      </c>
      <c r="I348" s="50" t="str">
        <f>VLOOKUP(H348,$B$4:$C$324,2,0)</f>
        <v>Union Gap</v>
      </c>
      <c r="N348" s="50"/>
    </row>
    <row r="349" spans="8:14" x14ac:dyDescent="0.25">
      <c r="H349" s="50" t="s">
        <v>171</v>
      </c>
      <c r="I349" s="50" t="str">
        <f>VLOOKUP(H349,$B$4:$C$324,2,0)</f>
        <v>Naches Valley</v>
      </c>
    </row>
    <row r="350" spans="8:14" x14ac:dyDescent="0.25">
      <c r="H350" s="50" t="s">
        <v>169</v>
      </c>
      <c r="I350" s="50" t="str">
        <f>VLOOKUP(H350,$B$4:$C$324,2,0)</f>
        <v>Yakima</v>
      </c>
    </row>
    <row r="351" spans="8:14" x14ac:dyDescent="0.25">
      <c r="H351" s="50" t="s">
        <v>167</v>
      </c>
      <c r="I351" s="50" t="str">
        <f>VLOOKUP(H351,$B$4:$C$324,2,0)</f>
        <v>East Valley (Yakima)</v>
      </c>
    </row>
    <row r="352" spans="8:14" x14ac:dyDescent="0.25">
      <c r="H352" s="50" t="s">
        <v>165</v>
      </c>
      <c r="I352" s="50" t="str">
        <f>VLOOKUP(H352,$B$4:$C$324,2,0)</f>
        <v>Selah</v>
      </c>
    </row>
    <row r="353" spans="8:9" x14ac:dyDescent="0.25">
      <c r="H353" s="50" t="s">
        <v>163</v>
      </c>
      <c r="I353" s="50" t="str">
        <f>VLOOKUP(H353,$B$4:$C$324,2,0)</f>
        <v>Mabton</v>
      </c>
    </row>
    <row r="354" spans="8:9" x14ac:dyDescent="0.25">
      <c r="H354" s="50" t="s">
        <v>161</v>
      </c>
      <c r="I354" s="50" t="str">
        <f>VLOOKUP(H354,$B$4:$C$324,2,0)</f>
        <v>Grandview</v>
      </c>
    </row>
    <row r="355" spans="8:9" x14ac:dyDescent="0.25">
      <c r="H355" s="50" t="s">
        <v>159</v>
      </c>
      <c r="I355" s="50" t="str">
        <f>VLOOKUP(H355,$B$4:$C$324,2,0)</f>
        <v>Sunnyside</v>
      </c>
    </row>
    <row r="356" spans="8:9" x14ac:dyDescent="0.25">
      <c r="H356" s="50" t="s">
        <v>157</v>
      </c>
      <c r="I356" s="50" t="str">
        <f>VLOOKUP(H356,$B$4:$C$324,2,0)</f>
        <v>Toppenish</v>
      </c>
    </row>
    <row r="357" spans="8:9" x14ac:dyDescent="0.25">
      <c r="H357" s="50" t="s">
        <v>155</v>
      </c>
      <c r="I357" s="50" t="str">
        <f>VLOOKUP(H357,$B$4:$C$324,2,0)</f>
        <v>Highland</v>
      </c>
    </row>
    <row r="358" spans="8:9" x14ac:dyDescent="0.25">
      <c r="H358" s="50" t="s">
        <v>153</v>
      </c>
      <c r="I358" s="50" t="str">
        <f>VLOOKUP(H358,$B$4:$C$324,2,0)</f>
        <v>Granger</v>
      </c>
    </row>
    <row r="359" spans="8:9" x14ac:dyDescent="0.25">
      <c r="H359" s="50" t="s">
        <v>151</v>
      </c>
      <c r="I359" s="50" t="str">
        <f>VLOOKUP(H359,$B$4:$C$324,2,0)</f>
        <v>Zillah</v>
      </c>
    </row>
    <row r="360" spans="8:9" x14ac:dyDescent="0.25">
      <c r="H360" s="50" t="s">
        <v>149</v>
      </c>
      <c r="I360" s="50" t="str">
        <f>VLOOKUP(H360,$B$4:$C$324,2,0)</f>
        <v>Wapato</v>
      </c>
    </row>
    <row r="361" spans="8:9" x14ac:dyDescent="0.25">
      <c r="H361" s="50" t="s">
        <v>147</v>
      </c>
      <c r="I361" s="50" t="str">
        <f>VLOOKUP(H361,$B$4:$C$324,2,0)</f>
        <v>West Valley (Yakima)</v>
      </c>
    </row>
    <row r="362" spans="8:9" x14ac:dyDescent="0.25">
      <c r="H362" s="50" t="s">
        <v>145</v>
      </c>
      <c r="I362" s="50" t="str">
        <f>VLOOKUP(H362,$B$4:$C$324,2,0)</f>
        <v>Mount Adams</v>
      </c>
    </row>
    <row r="363" spans="8:9" x14ac:dyDescent="0.25">
      <c r="H363" s="51" t="s">
        <v>143</v>
      </c>
      <c r="I363" s="50" t="str">
        <f>VLOOKUP(H363,$B$4:$C$324,2,0)</f>
        <v>Yakama Nation Tribal</v>
      </c>
    </row>
  </sheetData>
  <sheetProtection sheet="1" objects="1" scenarios="1"/>
  <conditionalFormatting sqref="B137">
    <cfRule type="duplicateValues" dxfId="19" priority="9"/>
  </conditionalFormatting>
  <conditionalFormatting sqref="B138">
    <cfRule type="duplicateValues" dxfId="18" priority="8"/>
  </conditionalFormatting>
  <conditionalFormatting sqref="E137">
    <cfRule type="duplicateValues" dxfId="17" priority="5"/>
  </conditionalFormatting>
  <conditionalFormatting sqref="E138">
    <cfRule type="duplicateValues" dxfId="16" priority="4"/>
  </conditionalFormatting>
  <conditionalFormatting sqref="H176">
    <cfRule type="duplicateValues" dxfId="15" priority="7"/>
  </conditionalFormatting>
  <conditionalFormatting sqref="H177">
    <cfRule type="duplicateValues" dxfId="14" priority="6"/>
  </conditionalFormatting>
  <conditionalFormatting sqref="K120">
    <cfRule type="duplicateValues" dxfId="13" priority="12"/>
  </conditionalFormatting>
  <conditionalFormatting sqref="K121">
    <cfRule type="duplicateValues" dxfId="12" priority="11"/>
  </conditionalFormatting>
  <conditionalFormatting sqref="K314">
    <cfRule type="duplicateValues" dxfId="11" priority="10"/>
  </conditionalFormatting>
  <conditionalFormatting sqref="N145">
    <cfRule type="duplicateValues" dxfId="10" priority="3"/>
  </conditionalFormatting>
  <conditionalFormatting sqref="N146">
    <cfRule type="duplicateValues" dxfId="9" priority="2"/>
  </conditionalFormatting>
  <conditionalFormatting sqref="N346">
    <cfRule type="duplicateValues" dxfId="8" priority="1"/>
  </conditionalFormatting>
  <pageMargins left="0.7" right="0.7" top="0.75" bottom="0.75" header="0.3" footer="0.3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FA34-3ECD-43A6-862A-AFA6B60D3220}">
  <dimension ref="B1:E323"/>
  <sheetViews>
    <sheetView workbookViewId="0">
      <selection activeCell="D11" sqref="D11"/>
    </sheetView>
  </sheetViews>
  <sheetFormatPr defaultRowHeight="15" x14ac:dyDescent="0.25"/>
  <cols>
    <col min="2" max="2" width="29" bestFit="1" customWidth="1"/>
    <col min="3" max="3" width="17.28515625" bestFit="1" customWidth="1"/>
    <col min="4" max="4" width="36" bestFit="1" customWidth="1"/>
    <col min="5" max="5" width="19" bestFit="1" customWidth="1"/>
  </cols>
  <sheetData>
    <row r="1" spans="2:5" x14ac:dyDescent="0.25">
      <c r="B1" t="s">
        <v>1195</v>
      </c>
      <c r="D1" s="128"/>
    </row>
    <row r="2" spans="2:5" x14ac:dyDescent="0.25">
      <c r="D2" s="125" t="s">
        <v>898</v>
      </c>
      <c r="E2" s="125" t="s">
        <v>899</v>
      </c>
    </row>
    <row r="3" spans="2:5" x14ac:dyDescent="0.25">
      <c r="B3" s="126" t="s">
        <v>779</v>
      </c>
      <c r="C3" s="126" t="s">
        <v>780</v>
      </c>
      <c r="D3" s="125" t="s">
        <v>1196</v>
      </c>
      <c r="E3" s="125" t="s">
        <v>1197</v>
      </c>
    </row>
    <row r="4" spans="2:5" x14ac:dyDescent="0.25">
      <c r="B4" s="124" t="s">
        <v>776</v>
      </c>
      <c r="C4" s="3" t="s">
        <v>926</v>
      </c>
      <c r="D4" s="46">
        <v>7416153848.3100023</v>
      </c>
      <c r="E4" s="46">
        <v>7612174796.170002</v>
      </c>
    </row>
    <row r="5" spans="2:5" x14ac:dyDescent="0.25">
      <c r="B5" s="47" t="s">
        <v>634</v>
      </c>
      <c r="C5" s="47" t="s">
        <v>635</v>
      </c>
      <c r="D5" s="46">
        <v>7642728.9500000002</v>
      </c>
      <c r="E5" s="46">
        <v>7422071.3399999999</v>
      </c>
    </row>
    <row r="6" spans="2:5" x14ac:dyDescent="0.25">
      <c r="B6" s="47" t="s">
        <v>484</v>
      </c>
      <c r="C6" s="47" t="s">
        <v>485</v>
      </c>
      <c r="D6" s="46">
        <v>3228722.4400000009</v>
      </c>
      <c r="E6" s="46">
        <v>2889634.9699999997</v>
      </c>
    </row>
    <row r="7" spans="2:5" x14ac:dyDescent="0.25">
      <c r="B7" s="47" t="s">
        <v>462</v>
      </c>
      <c r="C7" s="47" t="s">
        <v>463</v>
      </c>
      <c r="D7" s="46">
        <v>8609689.5800000001</v>
      </c>
      <c r="E7" s="46">
        <v>8131910.8599999994</v>
      </c>
    </row>
    <row r="8" spans="2:5" x14ac:dyDescent="0.25">
      <c r="B8" s="47" t="s">
        <v>353</v>
      </c>
      <c r="C8" s="47" t="s">
        <v>354</v>
      </c>
      <c r="D8" s="46">
        <v>4778629.9000000004</v>
      </c>
      <c r="E8" s="46">
        <v>5336825.72</v>
      </c>
    </row>
    <row r="9" spans="2:5" x14ac:dyDescent="0.25">
      <c r="B9" s="47" t="s">
        <v>329</v>
      </c>
      <c r="C9" s="47" t="s">
        <v>330</v>
      </c>
      <c r="D9" s="46">
        <v>11823198.27</v>
      </c>
      <c r="E9" s="46">
        <v>6809182.8499999996</v>
      </c>
    </row>
    <row r="10" spans="2:5" x14ac:dyDescent="0.25">
      <c r="B10" s="47" t="s">
        <v>762</v>
      </c>
      <c r="C10" s="47" t="s">
        <v>763</v>
      </c>
      <c r="D10" s="46">
        <v>4695963.29</v>
      </c>
      <c r="E10" s="46">
        <v>4148494.8000000003</v>
      </c>
    </row>
    <row r="11" spans="2:5" x14ac:dyDescent="0.25">
      <c r="B11" s="47" t="s">
        <v>570</v>
      </c>
      <c r="C11" s="47" t="s">
        <v>571</v>
      </c>
      <c r="D11" s="46">
        <v>143969044.28</v>
      </c>
      <c r="E11" s="46">
        <v>131184623.89</v>
      </c>
    </row>
    <row r="12" spans="2:5" x14ac:dyDescent="0.25">
      <c r="B12" s="47" t="s">
        <v>536</v>
      </c>
      <c r="C12" s="47" t="s">
        <v>537</v>
      </c>
      <c r="D12" s="46">
        <v>30598130.999999996</v>
      </c>
      <c r="E12" s="46">
        <v>28477510.619999997</v>
      </c>
    </row>
    <row r="13" spans="2:5" x14ac:dyDescent="0.25">
      <c r="B13" s="47" t="s">
        <v>706</v>
      </c>
      <c r="C13" s="47" t="s">
        <v>707</v>
      </c>
      <c r="D13" s="46">
        <v>61541811.939999998</v>
      </c>
      <c r="E13" s="46">
        <v>61443632.540000007</v>
      </c>
    </row>
    <row r="14" spans="2:5" x14ac:dyDescent="0.25">
      <c r="B14" s="47" t="s">
        <v>576</v>
      </c>
      <c r="C14" s="47" t="s">
        <v>577</v>
      </c>
      <c r="D14" s="46">
        <v>252267549.63</v>
      </c>
      <c r="E14" s="46">
        <v>192834618.91</v>
      </c>
    </row>
    <row r="15" spans="2:5" x14ac:dyDescent="0.25">
      <c r="B15" s="47" t="s">
        <v>218</v>
      </c>
      <c r="C15" s="47" t="s">
        <v>219</v>
      </c>
      <c r="D15" s="46">
        <v>105290322.89</v>
      </c>
      <c r="E15" s="46">
        <v>135119271.51000002</v>
      </c>
    </row>
    <row r="16" spans="2:5" x14ac:dyDescent="0.25">
      <c r="B16" s="47" t="s">
        <v>772</v>
      </c>
      <c r="C16" s="47" t="s">
        <v>773</v>
      </c>
      <c r="D16" s="46">
        <v>1073565.8799999999</v>
      </c>
      <c r="E16" s="46">
        <v>1225454.01</v>
      </c>
    </row>
    <row r="17" spans="2:5" x14ac:dyDescent="0.25">
      <c r="B17" s="47" t="s">
        <v>381</v>
      </c>
      <c r="C17" s="47" t="s">
        <v>382</v>
      </c>
      <c r="D17" s="46">
        <v>236879265.72999999</v>
      </c>
      <c r="E17" s="46">
        <v>349666893.66999996</v>
      </c>
    </row>
    <row r="18" spans="2:5" x14ac:dyDescent="0.25">
      <c r="B18" s="47" t="s">
        <v>510</v>
      </c>
      <c r="C18" s="47" t="s">
        <v>511</v>
      </c>
      <c r="D18" s="46">
        <v>1918004.1</v>
      </c>
      <c r="E18" s="46">
        <v>1971825.74</v>
      </c>
    </row>
    <row r="19" spans="2:5" x14ac:dyDescent="0.25">
      <c r="B19" s="47" t="s">
        <v>214</v>
      </c>
      <c r="C19" s="47" t="s">
        <v>215</v>
      </c>
      <c r="D19" s="46">
        <v>13447155.739999998</v>
      </c>
      <c r="E19" s="46">
        <v>13045207.27</v>
      </c>
    </row>
    <row r="20" spans="2:5" x14ac:dyDescent="0.25">
      <c r="B20" s="47" t="s">
        <v>480</v>
      </c>
      <c r="C20" s="47" t="s">
        <v>481</v>
      </c>
      <c r="D20" s="46">
        <v>807560.97</v>
      </c>
      <c r="E20" s="46">
        <v>1114418.49</v>
      </c>
    </row>
    <row r="21" spans="2:5" x14ac:dyDescent="0.25">
      <c r="B21" s="47" t="s">
        <v>538</v>
      </c>
      <c r="C21" s="47" t="s">
        <v>539</v>
      </c>
      <c r="D21" s="46">
        <v>25082934.630000003</v>
      </c>
      <c r="E21" s="46">
        <v>179356264.44</v>
      </c>
    </row>
    <row r="22" spans="2:5" x14ac:dyDescent="0.25">
      <c r="B22" s="47" t="s">
        <v>430</v>
      </c>
      <c r="C22" s="47" t="s">
        <v>431</v>
      </c>
      <c r="D22" s="46">
        <v>9184290.629999999</v>
      </c>
      <c r="E22" s="46">
        <v>8721128.3200000003</v>
      </c>
    </row>
    <row r="23" spans="2:5" x14ac:dyDescent="0.25">
      <c r="B23" s="47" t="s">
        <v>684</v>
      </c>
      <c r="C23" s="47" t="s">
        <v>685</v>
      </c>
      <c r="D23" s="46">
        <v>2805833.19</v>
      </c>
      <c r="E23" s="46">
        <v>1517298.0899999999</v>
      </c>
    </row>
    <row r="24" spans="2:5" x14ac:dyDescent="0.25">
      <c r="B24" s="47" t="s">
        <v>600</v>
      </c>
      <c r="C24" s="47" t="s">
        <v>601</v>
      </c>
      <c r="D24" s="46">
        <v>761118.24</v>
      </c>
      <c r="E24" s="46">
        <v>843498.02</v>
      </c>
    </row>
    <row r="25" spans="2:5" x14ac:dyDescent="0.25">
      <c r="B25" s="47" t="s">
        <v>357</v>
      </c>
      <c r="C25" s="47" t="s">
        <v>358</v>
      </c>
      <c r="D25" s="46">
        <v>11245519.029999999</v>
      </c>
      <c r="E25" s="46">
        <v>11946240.01</v>
      </c>
    </row>
    <row r="26" spans="2:5" x14ac:dyDescent="0.25">
      <c r="B26" s="47" t="s">
        <v>708</v>
      </c>
      <c r="C26" s="47" t="s">
        <v>709</v>
      </c>
      <c r="D26" s="46">
        <v>52428233.969999999</v>
      </c>
      <c r="E26" s="46">
        <v>53496184.159999996</v>
      </c>
    </row>
    <row r="27" spans="2:5" x14ac:dyDescent="0.25">
      <c r="B27" s="47" t="s">
        <v>726</v>
      </c>
      <c r="C27" s="47" t="s">
        <v>727</v>
      </c>
      <c r="D27" s="46">
        <v>11171880.800000001</v>
      </c>
      <c r="E27" s="46">
        <v>12916014.119999999</v>
      </c>
    </row>
    <row r="28" spans="2:5" x14ac:dyDescent="0.25">
      <c r="B28" s="47" t="s">
        <v>397</v>
      </c>
      <c r="C28" s="47" t="s">
        <v>398</v>
      </c>
      <c r="D28" s="46">
        <v>1442332.3399999999</v>
      </c>
      <c r="E28" s="46">
        <v>1322307.3500000001</v>
      </c>
    </row>
    <row r="29" spans="2:5" x14ac:dyDescent="0.25">
      <c r="B29" s="47" t="s">
        <v>738</v>
      </c>
      <c r="C29" s="47" t="s">
        <v>739</v>
      </c>
      <c r="D29" s="46">
        <v>4644858.41</v>
      </c>
      <c r="E29" s="46">
        <v>3974062.24</v>
      </c>
    </row>
    <row r="30" spans="2:5" x14ac:dyDescent="0.25">
      <c r="B30" s="47" t="s">
        <v>740</v>
      </c>
      <c r="C30" s="47" t="s">
        <v>741</v>
      </c>
      <c r="D30" s="46">
        <v>4641635.82</v>
      </c>
      <c r="E30" s="46">
        <v>5201538.3899999997</v>
      </c>
    </row>
    <row r="31" spans="2:5" x14ac:dyDescent="0.25">
      <c r="B31" s="47" t="s">
        <v>694</v>
      </c>
      <c r="C31" s="47" t="s">
        <v>695</v>
      </c>
      <c r="D31" s="46">
        <v>3010785.0200000005</v>
      </c>
      <c r="E31" s="46">
        <v>3550374.0200000005</v>
      </c>
    </row>
    <row r="32" spans="2:5" x14ac:dyDescent="0.25">
      <c r="B32" s="47" t="s">
        <v>528</v>
      </c>
      <c r="C32" s="47" t="s">
        <v>529</v>
      </c>
      <c r="D32" s="46">
        <v>1233294.24</v>
      </c>
      <c r="E32" s="46">
        <v>1501949.13</v>
      </c>
    </row>
    <row r="33" spans="2:5" x14ac:dyDescent="0.25">
      <c r="B33" s="47" t="s">
        <v>508</v>
      </c>
      <c r="C33" s="47" t="s">
        <v>509</v>
      </c>
      <c r="D33" s="46">
        <v>1061991.75</v>
      </c>
      <c r="E33" s="46">
        <v>984116.94</v>
      </c>
    </row>
    <row r="34" spans="2:5" x14ac:dyDescent="0.25">
      <c r="B34" s="47" t="s">
        <v>532</v>
      </c>
      <c r="C34" s="47" t="s">
        <v>533</v>
      </c>
      <c r="D34" s="46">
        <v>55927536.079999998</v>
      </c>
      <c r="E34" s="46">
        <v>66122006.660000011</v>
      </c>
    </row>
    <row r="35" spans="2:5" x14ac:dyDescent="0.25">
      <c r="B35" s="47" t="s">
        <v>297</v>
      </c>
      <c r="C35" s="47" t="s">
        <v>298</v>
      </c>
      <c r="D35" s="46">
        <v>23327507.309999999</v>
      </c>
      <c r="E35" s="46">
        <v>26514560.340000004</v>
      </c>
    </row>
    <row r="36" spans="2:5" x14ac:dyDescent="0.25">
      <c r="B36" s="47" t="s">
        <v>468</v>
      </c>
      <c r="C36" s="47" t="s">
        <v>469</v>
      </c>
      <c r="D36" s="46">
        <v>17253071.670000002</v>
      </c>
      <c r="E36" s="46">
        <v>17535931.699999999</v>
      </c>
    </row>
    <row r="37" spans="2:5" x14ac:dyDescent="0.25">
      <c r="B37" s="47" t="s">
        <v>472</v>
      </c>
      <c r="C37" s="47" t="s">
        <v>473</v>
      </c>
      <c r="D37" s="46">
        <v>6942184.8700000001</v>
      </c>
      <c r="E37" s="46">
        <v>5188486.84</v>
      </c>
    </row>
    <row r="38" spans="2:5" x14ac:dyDescent="0.25">
      <c r="B38" s="47" t="s">
        <v>293</v>
      </c>
      <c r="C38" s="47" t="s">
        <v>294</v>
      </c>
      <c r="D38" s="46">
        <v>19961536.09</v>
      </c>
      <c r="E38" s="46">
        <v>22301691.149999999</v>
      </c>
    </row>
    <row r="39" spans="2:5" x14ac:dyDescent="0.25">
      <c r="B39" s="47" t="s">
        <v>274</v>
      </c>
      <c r="C39" s="47" t="s">
        <v>275</v>
      </c>
      <c r="D39" s="46">
        <v>2701590.44</v>
      </c>
      <c r="E39" s="46">
        <v>2784516.33</v>
      </c>
    </row>
    <row r="40" spans="2:5" x14ac:dyDescent="0.25">
      <c r="B40" s="47" t="s">
        <v>373</v>
      </c>
      <c r="C40" s="47" t="s">
        <v>374</v>
      </c>
      <c r="D40" s="46">
        <v>282462.06</v>
      </c>
      <c r="E40" s="46">
        <v>47473.88</v>
      </c>
    </row>
    <row r="41" spans="2:5" x14ac:dyDescent="0.25">
      <c r="B41" s="47" t="s">
        <v>596</v>
      </c>
      <c r="C41" s="47" t="s">
        <v>597</v>
      </c>
      <c r="D41" s="46">
        <v>4896654.0600000005</v>
      </c>
      <c r="E41" s="46">
        <v>5880616.1299999999</v>
      </c>
    </row>
    <row r="42" spans="2:5" x14ac:dyDescent="0.25">
      <c r="B42" s="47" t="s">
        <v>764</v>
      </c>
      <c r="C42" s="47" t="s">
        <v>765</v>
      </c>
      <c r="D42" s="46">
        <v>4930276.24</v>
      </c>
      <c r="E42" s="46">
        <v>3942982.4699999997</v>
      </c>
    </row>
    <row r="43" spans="2:5" x14ac:dyDescent="0.25">
      <c r="B43" s="47" t="s">
        <v>514</v>
      </c>
      <c r="C43" s="47" t="s">
        <v>515</v>
      </c>
      <c r="D43" s="46">
        <v>10374895.720000001</v>
      </c>
      <c r="E43" s="46">
        <v>8113212.9500000002</v>
      </c>
    </row>
    <row r="44" spans="2:5" x14ac:dyDescent="0.25">
      <c r="B44" s="47" t="s">
        <v>387</v>
      </c>
      <c r="C44" s="47" t="s">
        <v>388</v>
      </c>
      <c r="D44" s="46">
        <v>145648478.31999999</v>
      </c>
      <c r="E44" s="46">
        <v>147730533.60000002</v>
      </c>
    </row>
    <row r="45" spans="2:5" x14ac:dyDescent="0.25">
      <c r="B45" s="47" t="s">
        <v>192</v>
      </c>
      <c r="C45" s="47" t="s">
        <v>193</v>
      </c>
      <c r="D45" s="46">
        <v>2775463.08</v>
      </c>
      <c r="E45" s="46">
        <v>3038161</v>
      </c>
    </row>
    <row r="46" spans="2:5" x14ac:dyDescent="0.25">
      <c r="B46" s="47" t="s">
        <v>228</v>
      </c>
      <c r="C46" s="47" t="s">
        <v>229</v>
      </c>
      <c r="D46" s="46">
        <v>10090761.219999999</v>
      </c>
      <c r="E46" s="46">
        <v>10278341.969999999</v>
      </c>
    </row>
    <row r="47" spans="2:5" x14ac:dyDescent="0.25">
      <c r="B47" s="47" t="s">
        <v>184</v>
      </c>
      <c r="C47" s="47" t="s">
        <v>185</v>
      </c>
      <c r="D47" s="46">
        <v>2867025.24</v>
      </c>
      <c r="E47" s="46">
        <v>3308115.17</v>
      </c>
    </row>
    <row r="48" spans="2:5" x14ac:dyDescent="0.25">
      <c r="B48" s="47" t="s">
        <v>260</v>
      </c>
      <c r="C48" s="47" t="s">
        <v>261</v>
      </c>
      <c r="D48" s="46">
        <v>1581315.9400000002</v>
      </c>
      <c r="E48" s="46">
        <v>2083451.0899999999</v>
      </c>
    </row>
    <row r="49" spans="2:5" x14ac:dyDescent="0.25">
      <c r="B49" s="47" t="s">
        <v>224</v>
      </c>
      <c r="C49" s="47" t="s">
        <v>225</v>
      </c>
      <c r="D49" s="46">
        <v>3039864.3499999996</v>
      </c>
      <c r="E49" s="46">
        <v>3431603.44</v>
      </c>
    </row>
    <row r="50" spans="2:5" x14ac:dyDescent="0.25">
      <c r="B50" s="47" t="s">
        <v>268</v>
      </c>
      <c r="C50" s="47" t="s">
        <v>269</v>
      </c>
      <c r="D50" s="46">
        <v>5687482.5099999998</v>
      </c>
      <c r="E50" s="46">
        <v>6626104.1600000001</v>
      </c>
    </row>
    <row r="51" spans="2:5" x14ac:dyDescent="0.25">
      <c r="B51" s="47" t="s">
        <v>359</v>
      </c>
      <c r="C51" s="47" t="s">
        <v>360</v>
      </c>
      <c r="D51" s="46">
        <v>3852472.05</v>
      </c>
      <c r="E51" s="46">
        <v>4078103.86</v>
      </c>
    </row>
    <row r="52" spans="2:5" x14ac:dyDescent="0.25">
      <c r="B52" s="47" t="s">
        <v>349</v>
      </c>
      <c r="C52" s="47" t="s">
        <v>350</v>
      </c>
      <c r="D52" s="46">
        <v>3183337.9</v>
      </c>
      <c r="E52" s="46">
        <v>3977082.37</v>
      </c>
    </row>
    <row r="53" spans="2:5" x14ac:dyDescent="0.25">
      <c r="B53" s="47" t="s">
        <v>618</v>
      </c>
      <c r="C53" s="47" t="s">
        <v>619</v>
      </c>
      <c r="D53" s="46">
        <v>1153010.3500000001</v>
      </c>
      <c r="E53" s="46">
        <v>860339.98</v>
      </c>
    </row>
    <row r="54" spans="2:5" x14ac:dyDescent="0.25">
      <c r="B54" s="47" t="s">
        <v>648</v>
      </c>
      <c r="C54" s="47" t="s">
        <v>649</v>
      </c>
      <c r="D54" s="46">
        <v>4443237.4800000004</v>
      </c>
      <c r="E54" s="46">
        <v>4472543.28</v>
      </c>
    </row>
    <row r="55" spans="2:5" x14ac:dyDescent="0.25">
      <c r="B55" s="47" t="s">
        <v>606</v>
      </c>
      <c r="C55" s="47" t="s">
        <v>607</v>
      </c>
      <c r="D55" s="46">
        <v>2420178.75</v>
      </c>
      <c r="E55" s="46">
        <v>3757756.34</v>
      </c>
    </row>
    <row r="56" spans="2:5" x14ac:dyDescent="0.25">
      <c r="B56" s="47" t="s">
        <v>730</v>
      </c>
      <c r="C56" s="47" t="s">
        <v>731</v>
      </c>
      <c r="D56" s="46">
        <v>3086263.33</v>
      </c>
      <c r="E56" s="46">
        <v>3550277.1399999997</v>
      </c>
    </row>
    <row r="57" spans="2:5" x14ac:dyDescent="0.25">
      <c r="B57" s="47" t="s">
        <v>460</v>
      </c>
      <c r="C57" s="47" t="s">
        <v>461</v>
      </c>
      <c r="D57" s="46">
        <v>1753359.7</v>
      </c>
      <c r="E57" s="46">
        <v>1901977.01</v>
      </c>
    </row>
    <row r="58" spans="2:5" x14ac:dyDescent="0.25">
      <c r="B58" s="47" t="s">
        <v>672</v>
      </c>
      <c r="C58" s="47" t="s">
        <v>673</v>
      </c>
      <c r="D58" s="46">
        <v>1843045.51</v>
      </c>
      <c r="E58" s="46">
        <v>1254066.08</v>
      </c>
    </row>
    <row r="59" spans="2:5" x14ac:dyDescent="0.25">
      <c r="B59" s="47" t="s">
        <v>406</v>
      </c>
      <c r="C59" s="47" t="s">
        <v>407</v>
      </c>
      <c r="D59" s="46">
        <v>4063472.4</v>
      </c>
      <c r="E59" s="46">
        <v>3929675</v>
      </c>
    </row>
    <row r="60" spans="2:5" x14ac:dyDescent="0.25">
      <c r="B60" s="47" t="s">
        <v>524</v>
      </c>
      <c r="C60" s="47" t="s">
        <v>525</v>
      </c>
      <c r="D60" s="46">
        <v>832145.16</v>
      </c>
      <c r="E60" s="46">
        <v>647999.76</v>
      </c>
    </row>
    <row r="61" spans="2:5" x14ac:dyDescent="0.25">
      <c r="B61" s="47" t="s">
        <v>315</v>
      </c>
      <c r="C61" s="47" t="s">
        <v>316</v>
      </c>
      <c r="D61" s="46">
        <v>3108293.0500000003</v>
      </c>
      <c r="E61" s="46">
        <v>3131620.66</v>
      </c>
    </row>
    <row r="62" spans="2:5" x14ac:dyDescent="0.25">
      <c r="B62" s="47" t="s">
        <v>452</v>
      </c>
      <c r="C62" s="47" t="s">
        <v>453</v>
      </c>
      <c r="D62" s="46">
        <v>2989354.64</v>
      </c>
      <c r="E62" s="46">
        <v>2405632.52</v>
      </c>
    </row>
    <row r="63" spans="2:5" x14ac:dyDescent="0.25">
      <c r="B63" s="47" t="s">
        <v>702</v>
      </c>
      <c r="C63" s="47" t="s">
        <v>703</v>
      </c>
      <c r="D63" s="46">
        <v>1504538.7400000002</v>
      </c>
      <c r="E63" s="46">
        <v>1237360.3599999999</v>
      </c>
    </row>
    <row r="64" spans="2:5" x14ac:dyDescent="0.25">
      <c r="B64" s="47" t="s">
        <v>285</v>
      </c>
      <c r="C64" s="47" t="s">
        <v>286</v>
      </c>
      <c r="D64" s="46">
        <v>14183038.379999999</v>
      </c>
      <c r="E64" s="46">
        <v>14500434.74</v>
      </c>
    </row>
    <row r="65" spans="2:5" x14ac:dyDescent="0.25">
      <c r="B65" s="47" t="s">
        <v>391</v>
      </c>
      <c r="C65" s="47" t="s">
        <v>392</v>
      </c>
      <c r="D65" s="46">
        <v>14154607.170000002</v>
      </c>
      <c r="E65" s="46">
        <v>13237852.49</v>
      </c>
    </row>
    <row r="66" spans="2:5" x14ac:dyDescent="0.25">
      <c r="B66" s="47" t="s">
        <v>232</v>
      </c>
      <c r="C66" s="47" t="s">
        <v>233</v>
      </c>
      <c r="D66" s="46">
        <v>877364.66999999993</v>
      </c>
      <c r="E66" s="46">
        <v>741878.32</v>
      </c>
    </row>
    <row r="67" spans="2:5" x14ac:dyDescent="0.25">
      <c r="B67" s="47" t="s">
        <v>291</v>
      </c>
      <c r="C67" s="47" t="s">
        <v>292</v>
      </c>
      <c r="D67" s="46">
        <v>18440012.469999999</v>
      </c>
      <c r="E67" s="46">
        <v>16517312.09</v>
      </c>
    </row>
    <row r="68" spans="2:5" x14ac:dyDescent="0.25">
      <c r="B68" s="47" t="s">
        <v>166</v>
      </c>
      <c r="C68" s="47" t="s">
        <v>167</v>
      </c>
      <c r="D68" s="46">
        <v>14101108.77</v>
      </c>
      <c r="E68" s="46">
        <v>13235999.699999999</v>
      </c>
    </row>
    <row r="69" spans="2:5" x14ac:dyDescent="0.25">
      <c r="B69" s="47" t="s">
        <v>680</v>
      </c>
      <c r="C69" s="47" t="s">
        <v>681</v>
      </c>
      <c r="D69" s="46">
        <v>34603916.370000005</v>
      </c>
      <c r="E69" s="46">
        <v>33234917.979999997</v>
      </c>
    </row>
    <row r="70" spans="2:5" x14ac:dyDescent="0.25">
      <c r="B70" s="47" t="s">
        <v>522</v>
      </c>
      <c r="C70" s="47" t="s">
        <v>523</v>
      </c>
      <c r="D70" s="46">
        <v>1912721.6400000001</v>
      </c>
      <c r="E70" s="46">
        <v>1960651.3</v>
      </c>
    </row>
    <row r="71" spans="2:5" x14ac:dyDescent="0.25">
      <c r="B71" s="47" t="s">
        <v>379</v>
      </c>
      <c r="C71" s="47" t="s">
        <v>380</v>
      </c>
      <c r="D71" s="46">
        <v>8266897.1200000001</v>
      </c>
      <c r="E71" s="46">
        <v>7725339.2400000002</v>
      </c>
    </row>
    <row r="72" spans="2:5" x14ac:dyDescent="0.25">
      <c r="B72" s="47" t="s">
        <v>331</v>
      </c>
      <c r="C72" s="47" t="s">
        <v>332</v>
      </c>
      <c r="D72" s="46">
        <v>112554267.26000001</v>
      </c>
      <c r="E72" s="46">
        <v>338433170.12</v>
      </c>
    </row>
    <row r="73" spans="2:5" x14ac:dyDescent="0.25">
      <c r="B73" s="47" t="s">
        <v>518</v>
      </c>
      <c r="C73" s="47" t="s">
        <v>519</v>
      </c>
      <c r="D73" s="46">
        <v>12777693.140000001</v>
      </c>
      <c r="E73" s="46">
        <v>15085951.74</v>
      </c>
    </row>
    <row r="74" spans="2:5" x14ac:dyDescent="0.25">
      <c r="B74" s="47" t="s">
        <v>624</v>
      </c>
      <c r="C74" s="47" t="s">
        <v>625</v>
      </c>
      <c r="D74" s="46">
        <v>5493565.29</v>
      </c>
      <c r="E74" s="46">
        <v>6665629.5099999998</v>
      </c>
    </row>
    <row r="75" spans="2:5" x14ac:dyDescent="0.25">
      <c r="B75" s="47" t="s">
        <v>182</v>
      </c>
      <c r="C75" s="47" t="s">
        <v>183</v>
      </c>
      <c r="D75" s="46">
        <v>773983.94000000006</v>
      </c>
      <c r="E75" s="46">
        <v>1016821.9000000001</v>
      </c>
    </row>
    <row r="76" spans="2:5" x14ac:dyDescent="0.25">
      <c r="B76" s="47" t="s">
        <v>744</v>
      </c>
      <c r="C76" s="47" t="s">
        <v>745</v>
      </c>
      <c r="D76" s="46">
        <v>2662947.06</v>
      </c>
      <c r="E76" s="46">
        <v>2999359.58</v>
      </c>
    </row>
    <row r="77" spans="2:5" x14ac:dyDescent="0.25">
      <c r="B77" s="47" t="s">
        <v>588</v>
      </c>
      <c r="C77" s="47" t="s">
        <v>589</v>
      </c>
      <c r="D77" s="46">
        <v>13593300.74</v>
      </c>
      <c r="E77" s="46">
        <v>15459535.689999999</v>
      </c>
    </row>
    <row r="78" spans="2:5" x14ac:dyDescent="0.25">
      <c r="B78" s="47" t="s">
        <v>640</v>
      </c>
      <c r="C78" s="47" t="s">
        <v>641</v>
      </c>
      <c r="D78" s="46">
        <v>21596080.759999998</v>
      </c>
      <c r="E78" s="46">
        <v>16024317.74</v>
      </c>
    </row>
    <row r="79" spans="2:5" x14ac:dyDescent="0.25">
      <c r="B79" s="47" t="s">
        <v>490</v>
      </c>
      <c r="C79" s="47" t="s">
        <v>491</v>
      </c>
      <c r="D79" s="46">
        <v>532463.73</v>
      </c>
      <c r="E79" s="46">
        <v>676369.23</v>
      </c>
    </row>
    <row r="80" spans="2:5" x14ac:dyDescent="0.25">
      <c r="B80" s="47" t="s">
        <v>337</v>
      </c>
      <c r="C80" s="47" t="s">
        <v>338</v>
      </c>
      <c r="D80" s="46">
        <v>85322310.99000001</v>
      </c>
      <c r="E80" s="46">
        <v>101966646.86</v>
      </c>
    </row>
    <row r="81" spans="2:5" x14ac:dyDescent="0.25">
      <c r="B81" s="47" t="s">
        <v>710</v>
      </c>
      <c r="C81" s="47" t="s">
        <v>711</v>
      </c>
      <c r="D81" s="46">
        <v>154706451.97</v>
      </c>
      <c r="E81" s="46">
        <v>171161702.88</v>
      </c>
    </row>
    <row r="82" spans="2:5" x14ac:dyDescent="0.25">
      <c r="B82" s="47" t="s">
        <v>262</v>
      </c>
      <c r="C82" s="47" t="s">
        <v>263</v>
      </c>
      <c r="D82" s="46">
        <v>600071.79</v>
      </c>
      <c r="E82" s="46">
        <v>707307.37</v>
      </c>
    </row>
    <row r="83" spans="2:5" x14ac:dyDescent="0.25">
      <c r="B83" s="47" t="s">
        <v>590</v>
      </c>
      <c r="C83" s="47" t="s">
        <v>591</v>
      </c>
      <c r="D83" s="46">
        <v>181980682.72</v>
      </c>
      <c r="E83" s="46">
        <v>128437755.56999999</v>
      </c>
    </row>
    <row r="84" spans="2:5" x14ac:dyDescent="0.25">
      <c r="B84" s="47" t="s">
        <v>216</v>
      </c>
      <c r="C84" s="47" t="s">
        <v>217</v>
      </c>
      <c r="D84" s="46">
        <v>25506463.719999999</v>
      </c>
      <c r="E84" s="46">
        <v>15689757.58</v>
      </c>
    </row>
    <row r="85" spans="2:5" x14ac:dyDescent="0.25">
      <c r="B85" s="47" t="s">
        <v>375</v>
      </c>
      <c r="C85" s="47" t="s">
        <v>376</v>
      </c>
      <c r="D85" s="46">
        <v>34498199.93</v>
      </c>
      <c r="E85" s="46">
        <v>25273907.719999999</v>
      </c>
    </row>
    <row r="86" spans="2:5" x14ac:dyDescent="0.25">
      <c r="B86" s="47" t="s">
        <v>754</v>
      </c>
      <c r="C86" s="47" t="s">
        <v>755</v>
      </c>
      <c r="D86" s="46">
        <v>2414464.08</v>
      </c>
      <c r="E86" s="46">
        <v>2389379.29</v>
      </c>
    </row>
    <row r="87" spans="2:5" x14ac:dyDescent="0.25">
      <c r="B87" s="47" t="s">
        <v>383</v>
      </c>
      <c r="C87" s="47" t="s">
        <v>384</v>
      </c>
      <c r="D87" s="46">
        <v>17380548.23</v>
      </c>
      <c r="E87" s="46">
        <v>16345696.08</v>
      </c>
    </row>
    <row r="88" spans="2:5" x14ac:dyDescent="0.25">
      <c r="B88" s="47" t="s">
        <v>295</v>
      </c>
      <c r="C88" s="47" t="s">
        <v>296</v>
      </c>
      <c r="D88" s="46">
        <v>2774586.6</v>
      </c>
      <c r="E88" s="46">
        <v>2614757.16</v>
      </c>
    </row>
    <row r="89" spans="2:5" x14ac:dyDescent="0.25">
      <c r="B89" s="47" t="s">
        <v>188</v>
      </c>
      <c r="C89" s="47" t="s">
        <v>189</v>
      </c>
      <c r="D89" s="46">
        <v>2108781.1399999997</v>
      </c>
      <c r="E89" s="46">
        <v>2638401.7400000002</v>
      </c>
    </row>
    <row r="90" spans="2:5" x14ac:dyDescent="0.25">
      <c r="B90" s="47" t="s">
        <v>504</v>
      </c>
      <c r="C90" s="47" t="s">
        <v>505</v>
      </c>
      <c r="D90" s="46">
        <v>1277754.75</v>
      </c>
      <c r="E90" s="46">
        <v>1202924.6100000001</v>
      </c>
    </row>
    <row r="91" spans="2:5" x14ac:dyDescent="0.25">
      <c r="B91" s="47" t="s">
        <v>498</v>
      </c>
      <c r="C91" s="47" t="s">
        <v>499</v>
      </c>
      <c r="D91" s="46">
        <v>6242573.9700000007</v>
      </c>
      <c r="E91" s="46">
        <v>7877845.6900000004</v>
      </c>
    </row>
    <row r="92" spans="2:5" x14ac:dyDescent="0.25">
      <c r="B92" s="47" t="s">
        <v>636</v>
      </c>
      <c r="C92" s="47" t="s">
        <v>637</v>
      </c>
      <c r="D92" s="46">
        <v>3918169.94</v>
      </c>
      <c r="E92" s="46">
        <v>5133240.1100000003</v>
      </c>
    </row>
    <row r="93" spans="2:5" x14ac:dyDescent="0.25">
      <c r="B93" s="47" t="s">
        <v>160</v>
      </c>
      <c r="C93" s="47" t="s">
        <v>161</v>
      </c>
      <c r="D93" s="46">
        <v>21179355.520000003</v>
      </c>
      <c r="E93" s="46">
        <v>20255585.059999999</v>
      </c>
    </row>
    <row r="94" spans="2:5" x14ac:dyDescent="0.25">
      <c r="B94" s="47" t="s">
        <v>152</v>
      </c>
      <c r="C94" s="47" t="s">
        <v>153</v>
      </c>
      <c r="D94" s="46">
        <v>3448157.4</v>
      </c>
      <c r="E94" s="46">
        <v>3477842.8200000003</v>
      </c>
    </row>
    <row r="95" spans="2:5" x14ac:dyDescent="0.25">
      <c r="B95" s="47" t="s">
        <v>313</v>
      </c>
      <c r="C95" s="47" t="s">
        <v>314</v>
      </c>
      <c r="D95" s="46">
        <v>6060703.6899999995</v>
      </c>
      <c r="E95" s="46">
        <v>6672729.6699999999</v>
      </c>
    </row>
    <row r="96" spans="2:5" x14ac:dyDescent="0.25">
      <c r="B96" s="47" t="s">
        <v>448</v>
      </c>
      <c r="C96" s="47" t="s">
        <v>449</v>
      </c>
      <c r="D96" s="46">
        <v>1685091.46</v>
      </c>
      <c r="E96" s="46">
        <v>1690440.03</v>
      </c>
    </row>
    <row r="97" spans="2:5" x14ac:dyDescent="0.25">
      <c r="B97" s="47" t="s">
        <v>305</v>
      </c>
      <c r="C97" s="47" t="s">
        <v>306</v>
      </c>
      <c r="D97" s="46">
        <v>834482.02</v>
      </c>
      <c r="E97" s="46">
        <v>975217.54999999993</v>
      </c>
    </row>
    <row r="98" spans="2:5" x14ac:dyDescent="0.25">
      <c r="B98" s="47" t="s">
        <v>714</v>
      </c>
      <c r="C98" s="47" t="s">
        <v>715</v>
      </c>
      <c r="D98" s="46">
        <v>1433442.39</v>
      </c>
      <c r="E98" s="46">
        <v>1733421.7200000002</v>
      </c>
    </row>
    <row r="99" spans="2:5" x14ac:dyDescent="0.25">
      <c r="B99" s="47" t="s">
        <v>242</v>
      </c>
      <c r="C99" s="47" t="s">
        <v>243</v>
      </c>
      <c r="D99" s="46">
        <v>6830947.3499999996</v>
      </c>
      <c r="E99" s="46">
        <v>6708407.6800000006</v>
      </c>
    </row>
    <row r="100" spans="2:5" x14ac:dyDescent="0.25">
      <c r="B100" s="47" t="s">
        <v>454</v>
      </c>
      <c r="C100" s="47" t="s">
        <v>455</v>
      </c>
      <c r="D100" s="46">
        <v>768864.8</v>
      </c>
      <c r="E100" s="46">
        <v>536666.64</v>
      </c>
    </row>
    <row r="101" spans="2:5" x14ac:dyDescent="0.25">
      <c r="B101" s="47" t="s">
        <v>154</v>
      </c>
      <c r="C101" s="47" t="s">
        <v>155</v>
      </c>
      <c r="D101" s="46">
        <v>5361346.8900000006</v>
      </c>
      <c r="E101" s="46">
        <v>4439743.83</v>
      </c>
    </row>
    <row r="102" spans="2:5" x14ac:dyDescent="0.25">
      <c r="B102" s="47" t="s">
        <v>584</v>
      </c>
      <c r="C102" s="47" t="s">
        <v>585</v>
      </c>
      <c r="D102" s="46">
        <v>384664314.36000001</v>
      </c>
      <c r="E102" s="46">
        <v>257532479.44999999</v>
      </c>
    </row>
    <row r="103" spans="2:5" x14ac:dyDescent="0.25">
      <c r="B103" s="47" t="s">
        <v>718</v>
      </c>
      <c r="C103" s="47" t="s">
        <v>719</v>
      </c>
      <c r="D103" s="46">
        <v>9219619.9199999999</v>
      </c>
      <c r="E103" s="46">
        <v>9003944.129999999</v>
      </c>
    </row>
    <row r="104" spans="2:5" x14ac:dyDescent="0.25">
      <c r="B104" s="47" t="s">
        <v>438</v>
      </c>
      <c r="C104" s="47" t="s">
        <v>439</v>
      </c>
      <c r="D104" s="46">
        <v>2653681.5700000003</v>
      </c>
      <c r="E104" s="46">
        <v>2964987.37</v>
      </c>
    </row>
    <row r="105" spans="2:5" x14ac:dyDescent="0.25">
      <c r="B105" s="47" t="s">
        <v>632</v>
      </c>
      <c r="C105" s="47" t="s">
        <v>633</v>
      </c>
      <c r="D105" s="46">
        <v>9265850.9499999993</v>
      </c>
      <c r="E105" s="46">
        <v>8697770.6699999999</v>
      </c>
    </row>
    <row r="106" spans="2:5" x14ac:dyDescent="0.25">
      <c r="B106" s="47" t="s">
        <v>933</v>
      </c>
      <c r="C106" s="47" t="s">
        <v>934</v>
      </c>
      <c r="E106" s="46">
        <v>699124.02</v>
      </c>
    </row>
    <row r="107" spans="2:5" x14ac:dyDescent="0.25">
      <c r="B107" s="47" t="s">
        <v>371</v>
      </c>
      <c r="C107" s="47" t="s">
        <v>372</v>
      </c>
      <c r="D107" s="46">
        <v>1832915.77</v>
      </c>
      <c r="E107" s="46">
        <v>1969046.48</v>
      </c>
    </row>
    <row r="108" spans="2:5" x14ac:dyDescent="0.25">
      <c r="B108" s="47" t="s">
        <v>544</v>
      </c>
      <c r="C108" s="47" t="s">
        <v>545</v>
      </c>
      <c r="D108" s="46">
        <v>4098276.09</v>
      </c>
      <c r="E108" s="46">
        <v>4474884.68</v>
      </c>
    </row>
    <row r="109" spans="2:5" x14ac:dyDescent="0.25">
      <c r="B109" s="47" t="s">
        <v>542</v>
      </c>
      <c r="C109" s="47" t="s">
        <v>543</v>
      </c>
      <c r="D109" s="46">
        <v>2085411.91</v>
      </c>
      <c r="E109" s="46">
        <v>2239464.6</v>
      </c>
    </row>
    <row r="110" spans="2:5" x14ac:dyDescent="0.25">
      <c r="B110" s="47" t="s">
        <v>668</v>
      </c>
      <c r="C110" s="47" t="s">
        <v>669</v>
      </c>
      <c r="D110" s="46">
        <v>2316620.3699999996</v>
      </c>
      <c r="E110" s="46">
        <v>2696558.32</v>
      </c>
    </row>
    <row r="111" spans="2:5" x14ac:dyDescent="0.25">
      <c r="B111" s="47" t="s">
        <v>325</v>
      </c>
      <c r="C111" s="47" t="s">
        <v>326</v>
      </c>
      <c r="D111" s="46">
        <v>266646.34999999998</v>
      </c>
      <c r="E111" s="46">
        <v>418079.20999999996</v>
      </c>
    </row>
    <row r="112" spans="2:5" x14ac:dyDescent="0.25">
      <c r="B112" s="47" t="s">
        <v>930</v>
      </c>
      <c r="C112" s="47" t="s">
        <v>278</v>
      </c>
      <c r="D112" s="46">
        <v>3295954.14</v>
      </c>
      <c r="E112" s="46">
        <v>3083318.28</v>
      </c>
    </row>
    <row r="113" spans="2:5" x14ac:dyDescent="0.25">
      <c r="B113" s="47" t="s">
        <v>564</v>
      </c>
      <c r="C113" s="47" t="s">
        <v>565</v>
      </c>
      <c r="D113" s="46">
        <v>181081134.28</v>
      </c>
      <c r="E113" s="46">
        <v>211551696.48999998</v>
      </c>
    </row>
    <row r="114" spans="2:5" x14ac:dyDescent="0.25">
      <c r="B114" s="47" t="s">
        <v>658</v>
      </c>
      <c r="C114" s="47" t="s">
        <v>659</v>
      </c>
      <c r="D114" s="46">
        <v>1189185.55</v>
      </c>
      <c r="E114" s="46">
        <v>1243028.6800000002</v>
      </c>
    </row>
    <row r="115" spans="2:5" x14ac:dyDescent="0.25">
      <c r="B115" s="47" t="s">
        <v>692</v>
      </c>
      <c r="C115" s="47" t="s">
        <v>693</v>
      </c>
      <c r="D115" s="46">
        <v>2429553.4299999997</v>
      </c>
      <c r="E115" s="46">
        <v>1839649.88</v>
      </c>
    </row>
    <row r="116" spans="2:5" x14ac:dyDescent="0.25">
      <c r="B116" s="47" t="s">
        <v>674</v>
      </c>
      <c r="C116" s="47" t="s">
        <v>675</v>
      </c>
      <c r="D116" s="46">
        <v>462370.56000000006</v>
      </c>
      <c r="E116" s="46">
        <v>346057.01999999996</v>
      </c>
    </row>
    <row r="117" spans="2:5" x14ac:dyDescent="0.25">
      <c r="B117" s="47" t="s">
        <v>688</v>
      </c>
      <c r="C117" s="47" t="s">
        <v>689</v>
      </c>
      <c r="D117" s="46">
        <v>19226447.740000002</v>
      </c>
      <c r="E117" s="46">
        <v>12828812.98</v>
      </c>
    </row>
    <row r="118" spans="2:5" x14ac:dyDescent="0.25">
      <c r="B118" s="47" t="s">
        <v>760</v>
      </c>
      <c r="C118" s="47" t="s">
        <v>761</v>
      </c>
      <c r="D118" s="46">
        <v>91765112.219999999</v>
      </c>
      <c r="E118" s="46">
        <v>104698671.64</v>
      </c>
    </row>
    <row r="119" spans="2:5" x14ac:dyDescent="0.25">
      <c r="B119" s="47" t="s">
        <v>558</v>
      </c>
      <c r="C119" s="47" t="s">
        <v>559</v>
      </c>
      <c r="D119" s="46">
        <v>176721187.31999999</v>
      </c>
      <c r="E119" s="46">
        <v>180481812.06999999</v>
      </c>
    </row>
    <row r="120" spans="2:5" x14ac:dyDescent="0.25">
      <c r="B120" s="47" t="s">
        <v>254</v>
      </c>
      <c r="C120" s="47" t="s">
        <v>255</v>
      </c>
      <c r="D120" s="46">
        <v>4978686.1399999997</v>
      </c>
      <c r="E120" s="46">
        <v>4792799.46</v>
      </c>
    </row>
    <row r="121" spans="2:5" x14ac:dyDescent="0.25">
      <c r="B121" s="47" t="s">
        <v>756</v>
      </c>
      <c r="C121" s="47" t="s">
        <v>757</v>
      </c>
      <c r="D121" s="46">
        <v>2786938.51</v>
      </c>
      <c r="E121" s="46">
        <v>2363713.94</v>
      </c>
    </row>
    <row r="122" spans="2:5" x14ac:dyDescent="0.25">
      <c r="B122" s="47" t="s">
        <v>516</v>
      </c>
      <c r="C122" s="47" t="s">
        <v>517</v>
      </c>
      <c r="D122" s="46">
        <v>2318323.29</v>
      </c>
      <c r="E122" s="46">
        <v>2738896.58</v>
      </c>
    </row>
    <row r="123" spans="2:5" x14ac:dyDescent="0.25">
      <c r="B123" s="47" t="s">
        <v>502</v>
      </c>
      <c r="C123" s="47" t="s">
        <v>503</v>
      </c>
      <c r="D123" s="46">
        <v>1779856.87</v>
      </c>
      <c r="E123" s="46">
        <v>1581920.43</v>
      </c>
    </row>
    <row r="124" spans="2:5" x14ac:dyDescent="0.25">
      <c r="B124" s="47" t="s">
        <v>351</v>
      </c>
      <c r="C124" s="47" t="s">
        <v>352</v>
      </c>
      <c r="D124" s="46">
        <v>1281378.9000000001</v>
      </c>
      <c r="E124" s="46">
        <v>2457728.87</v>
      </c>
    </row>
    <row r="125" spans="2:5" x14ac:dyDescent="0.25">
      <c r="B125" s="47" t="s">
        <v>716</v>
      </c>
      <c r="C125" s="47" t="s">
        <v>717</v>
      </c>
      <c r="D125" s="46">
        <v>5055006.37</v>
      </c>
      <c r="E125" s="46">
        <v>5588257.9700000007</v>
      </c>
    </row>
    <row r="126" spans="2:5" x14ac:dyDescent="0.25">
      <c r="B126" s="47" t="s">
        <v>200</v>
      </c>
      <c r="C126" s="47" t="s">
        <v>201</v>
      </c>
      <c r="D126" s="46">
        <v>1389101.4000000001</v>
      </c>
      <c r="E126" s="46">
        <v>1188616.01</v>
      </c>
    </row>
    <row r="127" spans="2:5" x14ac:dyDescent="0.25">
      <c r="B127" s="47" t="s">
        <v>742</v>
      </c>
      <c r="C127" s="47" t="s">
        <v>743</v>
      </c>
      <c r="D127" s="46">
        <v>3248594.07</v>
      </c>
      <c r="E127" s="46">
        <v>4192667.75</v>
      </c>
    </row>
    <row r="128" spans="2:5" x14ac:dyDescent="0.25">
      <c r="B128" s="47" t="s">
        <v>335</v>
      </c>
      <c r="C128" s="47" t="s">
        <v>336</v>
      </c>
      <c r="D128" s="46">
        <v>36039232.329999998</v>
      </c>
      <c r="E128" s="46">
        <v>42226081.32</v>
      </c>
    </row>
    <row r="129" spans="2:5" x14ac:dyDescent="0.25">
      <c r="B129" s="47" t="s">
        <v>560</v>
      </c>
      <c r="C129" s="47" t="s">
        <v>561</v>
      </c>
      <c r="D129" s="46">
        <v>157261483.81</v>
      </c>
      <c r="E129" s="46">
        <v>207105537.59</v>
      </c>
    </row>
    <row r="130" spans="2:5" x14ac:dyDescent="0.25">
      <c r="B130" s="47" t="s">
        <v>319</v>
      </c>
      <c r="C130" s="47" t="s">
        <v>320</v>
      </c>
      <c r="D130" s="46">
        <v>15365096.789999999</v>
      </c>
      <c r="E130" s="46">
        <v>14602433.990000002</v>
      </c>
    </row>
    <row r="131" spans="2:5" x14ac:dyDescent="0.25">
      <c r="B131" s="47" t="s">
        <v>198</v>
      </c>
      <c r="C131" s="47" t="s">
        <v>199</v>
      </c>
      <c r="D131" s="46">
        <v>675764.34</v>
      </c>
      <c r="E131" s="46">
        <v>527811.18000000005</v>
      </c>
    </row>
    <row r="132" spans="2:5" x14ac:dyDescent="0.25">
      <c r="B132" s="47" t="s">
        <v>289</v>
      </c>
      <c r="C132" s="47" t="s">
        <v>290</v>
      </c>
      <c r="D132" s="46">
        <v>4206387.2699999996</v>
      </c>
      <c r="E132" s="46">
        <v>4603281.7799999993</v>
      </c>
    </row>
    <row r="133" spans="2:5" x14ac:dyDescent="0.25">
      <c r="B133" s="47" t="s">
        <v>768</v>
      </c>
      <c r="C133" s="47" t="s">
        <v>769</v>
      </c>
      <c r="D133" s="46">
        <v>1486727.95</v>
      </c>
      <c r="E133" s="46">
        <v>1485807.94</v>
      </c>
    </row>
    <row r="134" spans="2:5" x14ac:dyDescent="0.25">
      <c r="B134" s="47" t="s">
        <v>698</v>
      </c>
      <c r="C134" s="47" t="s">
        <v>699</v>
      </c>
      <c r="D134" s="46">
        <v>15978622.029999999</v>
      </c>
      <c r="E134" s="46">
        <v>14633605.609999999</v>
      </c>
    </row>
    <row r="135" spans="2:5" x14ac:dyDescent="0.25">
      <c r="B135" s="47" t="s">
        <v>266</v>
      </c>
      <c r="C135" s="47" t="s">
        <v>267</v>
      </c>
      <c r="D135" s="46">
        <v>750768.29999999993</v>
      </c>
      <c r="E135" s="46">
        <v>926624.27</v>
      </c>
    </row>
    <row r="136" spans="2:5" x14ac:dyDescent="0.25">
      <c r="B136" s="47" t="s">
        <v>363</v>
      </c>
      <c r="C136" s="47" t="s">
        <v>364</v>
      </c>
      <c r="D136" s="46">
        <v>1510491.7200000002</v>
      </c>
      <c r="E136" s="46">
        <v>1545583.03</v>
      </c>
    </row>
    <row r="137" spans="2:5" x14ac:dyDescent="0.25">
      <c r="B137" s="47" t="s">
        <v>279</v>
      </c>
      <c r="C137" s="47" t="s">
        <v>280</v>
      </c>
      <c r="D137" s="46">
        <v>1382687.91</v>
      </c>
      <c r="E137" s="46">
        <v>1663870.73</v>
      </c>
    </row>
    <row r="138" spans="2:5" x14ac:dyDescent="0.25">
      <c r="B138" s="47" t="s">
        <v>494</v>
      </c>
      <c r="C138" s="47" t="s">
        <v>495</v>
      </c>
      <c r="D138" s="46">
        <v>4121838.3699999996</v>
      </c>
      <c r="E138" s="46">
        <v>3093033</v>
      </c>
    </row>
    <row r="139" spans="2:5" x14ac:dyDescent="0.25">
      <c r="B139" s="47" t="s">
        <v>212</v>
      </c>
      <c r="C139" s="47" t="s">
        <v>213</v>
      </c>
      <c r="D139" s="46">
        <v>8650582.4499999993</v>
      </c>
      <c r="E139" s="46">
        <v>11249766.890000001</v>
      </c>
    </row>
    <row r="140" spans="2:5" x14ac:dyDescent="0.25">
      <c r="B140" s="47" t="s">
        <v>162</v>
      </c>
      <c r="C140" s="47" t="s">
        <v>163</v>
      </c>
      <c r="D140" s="46">
        <v>3477903.5200000005</v>
      </c>
      <c r="E140" s="46">
        <v>2234985.79</v>
      </c>
    </row>
    <row r="141" spans="2:5" x14ac:dyDescent="0.25">
      <c r="B141" s="47" t="s">
        <v>678</v>
      </c>
      <c r="C141" s="47" t="s">
        <v>679</v>
      </c>
      <c r="D141" s="46">
        <v>1269637.74</v>
      </c>
      <c r="E141" s="46">
        <v>1408713.99</v>
      </c>
    </row>
    <row r="142" spans="2:5" x14ac:dyDescent="0.25">
      <c r="B142" s="47" t="s">
        <v>748</v>
      </c>
      <c r="C142" s="47" t="s">
        <v>749</v>
      </c>
      <c r="D142" s="46">
        <v>1218324.03</v>
      </c>
      <c r="E142" s="46">
        <v>1545684.77</v>
      </c>
    </row>
    <row r="143" spans="2:5" x14ac:dyDescent="0.25">
      <c r="B143" s="47" t="s">
        <v>444</v>
      </c>
      <c r="C143" s="47" t="s">
        <v>445</v>
      </c>
      <c r="D143" s="46">
        <v>10056782.35</v>
      </c>
      <c r="E143" s="46">
        <v>10633229.140000001</v>
      </c>
    </row>
    <row r="144" spans="2:5" x14ac:dyDescent="0.25">
      <c r="B144" s="47" t="s">
        <v>258</v>
      </c>
      <c r="C144" s="47" t="s">
        <v>259</v>
      </c>
      <c r="D144" s="46">
        <v>2690505.5700000003</v>
      </c>
      <c r="E144" s="46">
        <v>2835584.09</v>
      </c>
    </row>
    <row r="145" spans="2:5" x14ac:dyDescent="0.25">
      <c r="B145" s="47" t="s">
        <v>327</v>
      </c>
      <c r="C145" s="47" t="s">
        <v>328</v>
      </c>
      <c r="D145" s="46">
        <v>27058122.5</v>
      </c>
      <c r="E145" s="46">
        <v>17512866.210000001</v>
      </c>
    </row>
    <row r="146" spans="2:5" x14ac:dyDescent="0.25">
      <c r="B146" s="47" t="s">
        <v>628</v>
      </c>
      <c r="C146" s="47" t="s">
        <v>629</v>
      </c>
      <c r="D146" s="46">
        <v>1731512.9900000002</v>
      </c>
      <c r="E146" s="46">
        <v>1717998.5200000003</v>
      </c>
    </row>
    <row r="147" spans="2:5" x14ac:dyDescent="0.25">
      <c r="B147" s="47" t="s">
        <v>299</v>
      </c>
      <c r="C147" s="47" t="s">
        <v>300</v>
      </c>
      <c r="D147" s="46">
        <v>27007417.450000003</v>
      </c>
      <c r="E147" s="46">
        <v>23244439</v>
      </c>
    </row>
    <row r="148" spans="2:5" x14ac:dyDescent="0.25">
      <c r="B148" s="47" t="s">
        <v>301</v>
      </c>
      <c r="C148" s="47" t="s">
        <v>302</v>
      </c>
      <c r="D148" s="46">
        <v>6705447.2999999998</v>
      </c>
      <c r="E148" s="46">
        <v>6377712.1400000006</v>
      </c>
    </row>
    <row r="149" spans="2:5" x14ac:dyDescent="0.25">
      <c r="B149" s="47" t="s">
        <v>586</v>
      </c>
      <c r="C149" s="47" t="s">
        <v>587</v>
      </c>
      <c r="D149" s="46">
        <v>18367722.41</v>
      </c>
      <c r="E149" s="46">
        <v>14864336.68</v>
      </c>
    </row>
    <row r="150" spans="2:5" x14ac:dyDescent="0.25">
      <c r="B150" s="47" t="s">
        <v>210</v>
      </c>
      <c r="C150" s="47" t="s">
        <v>211</v>
      </c>
      <c r="D150" s="46">
        <v>5297564.5600000005</v>
      </c>
      <c r="E150" s="46">
        <v>4956879.12</v>
      </c>
    </row>
    <row r="151" spans="2:5" x14ac:dyDescent="0.25">
      <c r="B151" s="47" t="s">
        <v>426</v>
      </c>
      <c r="C151" s="47" t="s">
        <v>427</v>
      </c>
      <c r="D151" s="46">
        <v>2286157.25</v>
      </c>
      <c r="E151" s="46">
        <v>1734614</v>
      </c>
    </row>
    <row r="152" spans="2:5" x14ac:dyDescent="0.25">
      <c r="B152" s="47" t="s">
        <v>341</v>
      </c>
      <c r="C152" s="47" t="s">
        <v>342</v>
      </c>
      <c r="D152" s="46">
        <v>944728.88</v>
      </c>
      <c r="E152" s="46">
        <v>1164462.76</v>
      </c>
    </row>
    <row r="153" spans="2:5" x14ac:dyDescent="0.25">
      <c r="B153" s="47" t="s">
        <v>323</v>
      </c>
      <c r="C153" s="47" t="s">
        <v>324</v>
      </c>
      <c r="D153" s="46">
        <v>20657335.609999999</v>
      </c>
      <c r="E153" s="46">
        <v>20378290.289999999</v>
      </c>
    </row>
    <row r="154" spans="2:5" x14ac:dyDescent="0.25">
      <c r="B154" s="47" t="s">
        <v>626</v>
      </c>
      <c r="C154" s="47" t="s">
        <v>627</v>
      </c>
      <c r="D154" s="46">
        <v>3523917.74</v>
      </c>
      <c r="E154" s="46">
        <v>3550075.1199999996</v>
      </c>
    </row>
    <row r="155" spans="2:5" x14ac:dyDescent="0.25">
      <c r="B155" s="47" t="s">
        <v>486</v>
      </c>
      <c r="C155" s="47" t="s">
        <v>487</v>
      </c>
      <c r="D155" s="46">
        <v>2051918.33</v>
      </c>
      <c r="E155" s="46">
        <v>15126498.210000001</v>
      </c>
    </row>
    <row r="156" spans="2:5" x14ac:dyDescent="0.25">
      <c r="B156" s="47" t="s">
        <v>642</v>
      </c>
      <c r="C156" s="47" t="s">
        <v>643</v>
      </c>
      <c r="D156" s="46">
        <v>31446309.02</v>
      </c>
      <c r="E156" s="46">
        <v>25275212.719999999</v>
      </c>
    </row>
    <row r="157" spans="2:5" x14ac:dyDescent="0.25">
      <c r="B157" s="47" t="s">
        <v>488</v>
      </c>
      <c r="C157" s="47" t="s">
        <v>489</v>
      </c>
      <c r="D157" s="46">
        <v>4565214.8099999996</v>
      </c>
      <c r="E157" s="46">
        <v>5190957.34</v>
      </c>
    </row>
    <row r="158" spans="2:5" x14ac:dyDescent="0.25">
      <c r="B158" s="47" t="s">
        <v>144</v>
      </c>
      <c r="C158" s="47" t="s">
        <v>145</v>
      </c>
      <c r="D158" s="46">
        <v>11198701.66</v>
      </c>
      <c r="E158" s="46">
        <v>13885701.280000001</v>
      </c>
    </row>
    <row r="159" spans="2:5" x14ac:dyDescent="0.25">
      <c r="B159" s="47" t="s">
        <v>206</v>
      </c>
      <c r="C159" s="47" t="s">
        <v>207</v>
      </c>
      <c r="D159" s="46">
        <v>4031960.46</v>
      </c>
      <c r="E159" s="46">
        <v>4059289.74</v>
      </c>
    </row>
    <row r="160" spans="2:5" x14ac:dyDescent="0.25">
      <c r="B160" s="47" t="s">
        <v>343</v>
      </c>
      <c r="C160" s="47" t="s">
        <v>344</v>
      </c>
      <c r="D160" s="46">
        <v>948501.47</v>
      </c>
      <c r="E160" s="46">
        <v>767393.65</v>
      </c>
    </row>
    <row r="161" spans="2:5" x14ac:dyDescent="0.25">
      <c r="B161" s="47" t="s">
        <v>347</v>
      </c>
      <c r="C161" s="47" t="s">
        <v>348</v>
      </c>
      <c r="D161" s="46">
        <v>29687470.829999998</v>
      </c>
      <c r="E161" s="46">
        <v>26870006.710000001</v>
      </c>
    </row>
    <row r="162" spans="2:5" x14ac:dyDescent="0.25">
      <c r="B162" s="47" t="s">
        <v>552</v>
      </c>
      <c r="C162" s="47" t="s">
        <v>553</v>
      </c>
      <c r="D162" s="46">
        <v>838311.86</v>
      </c>
      <c r="E162" s="46">
        <v>353506.28</v>
      </c>
    </row>
    <row r="163" spans="2:5" x14ac:dyDescent="0.25">
      <c r="B163" s="47" t="s">
        <v>333</v>
      </c>
      <c r="C163" s="47" t="s">
        <v>334</v>
      </c>
      <c r="D163" s="46">
        <v>208072509.70000002</v>
      </c>
      <c r="E163" s="46">
        <v>191841895.88999999</v>
      </c>
    </row>
    <row r="164" spans="2:5" x14ac:dyDescent="0.25">
      <c r="B164" s="47" t="s">
        <v>170</v>
      </c>
      <c r="C164" s="47" t="s">
        <v>171</v>
      </c>
      <c r="D164" s="46">
        <v>6241791.9800000004</v>
      </c>
      <c r="E164" s="46">
        <v>6049573.2999999998</v>
      </c>
    </row>
    <row r="165" spans="2:5" x14ac:dyDescent="0.25">
      <c r="B165" s="47" t="s">
        <v>492</v>
      </c>
      <c r="C165" s="47" t="s">
        <v>493</v>
      </c>
      <c r="D165" s="46">
        <v>3023433.65</v>
      </c>
      <c r="E165" s="46">
        <v>3612714.29</v>
      </c>
    </row>
    <row r="166" spans="2:5" x14ac:dyDescent="0.25">
      <c r="B166" s="47" t="s">
        <v>414</v>
      </c>
      <c r="C166" s="47" t="s">
        <v>415</v>
      </c>
      <c r="D166" s="46">
        <v>4153952.16</v>
      </c>
      <c r="E166" s="46">
        <v>3523472.9000000004</v>
      </c>
    </row>
    <row r="167" spans="2:5" x14ac:dyDescent="0.25">
      <c r="B167" s="47" t="s">
        <v>436</v>
      </c>
      <c r="C167" s="47" t="s">
        <v>437</v>
      </c>
      <c r="D167" s="46">
        <v>4303386.1100000003</v>
      </c>
      <c r="E167" s="46">
        <v>6049822.9199999999</v>
      </c>
    </row>
    <row r="168" spans="2:5" x14ac:dyDescent="0.25">
      <c r="B168" s="47" t="s">
        <v>408</v>
      </c>
      <c r="C168" s="47" t="s">
        <v>409</v>
      </c>
      <c r="D168" s="46">
        <v>5300995.83</v>
      </c>
      <c r="E168" s="46">
        <v>5525119.0199999996</v>
      </c>
    </row>
    <row r="169" spans="2:5" x14ac:dyDescent="0.25">
      <c r="B169" s="47" t="s">
        <v>303</v>
      </c>
      <c r="C169" s="47" t="s">
        <v>304</v>
      </c>
      <c r="D169" s="46">
        <v>4292797.57</v>
      </c>
      <c r="E169" s="46">
        <v>5231223.68</v>
      </c>
    </row>
    <row r="170" spans="2:5" x14ac:dyDescent="0.25">
      <c r="B170" s="47" t="s">
        <v>208</v>
      </c>
      <c r="C170" s="47" t="s">
        <v>209</v>
      </c>
      <c r="D170" s="46">
        <v>6010195.75</v>
      </c>
      <c r="E170" s="46">
        <v>5414998.8700000001</v>
      </c>
    </row>
    <row r="171" spans="2:5" x14ac:dyDescent="0.25">
      <c r="B171" s="47" t="s">
        <v>630</v>
      </c>
      <c r="C171" s="47" t="s">
        <v>631</v>
      </c>
      <c r="D171" s="46">
        <v>2647558.4500000002</v>
      </c>
      <c r="E171" s="46">
        <v>2535791.96</v>
      </c>
    </row>
    <row r="172" spans="2:5" x14ac:dyDescent="0.25">
      <c r="B172" s="47" t="s">
        <v>662</v>
      </c>
      <c r="C172" s="47" t="s">
        <v>663</v>
      </c>
      <c r="D172" s="46">
        <v>7774998.2100000009</v>
      </c>
      <c r="E172" s="46">
        <v>6808014.3300000001</v>
      </c>
    </row>
    <row r="173" spans="2:5" x14ac:dyDescent="0.25">
      <c r="B173" s="47" t="s">
        <v>534</v>
      </c>
      <c r="C173" s="47" t="s">
        <v>535</v>
      </c>
      <c r="D173" s="46">
        <v>24068130.369999997</v>
      </c>
      <c r="E173" s="46">
        <v>23623357.25</v>
      </c>
    </row>
    <row r="174" spans="2:5" x14ac:dyDescent="0.25">
      <c r="B174" s="47" t="s">
        <v>440</v>
      </c>
      <c r="C174" s="47" t="s">
        <v>441</v>
      </c>
      <c r="D174" s="46">
        <v>7452680.8599999994</v>
      </c>
      <c r="E174" s="46">
        <v>5926282.8099999996</v>
      </c>
    </row>
    <row r="175" spans="2:5" x14ac:dyDescent="0.25">
      <c r="B175" s="47" t="s">
        <v>410</v>
      </c>
      <c r="C175" s="47" t="s">
        <v>411</v>
      </c>
      <c r="D175" s="46">
        <v>649023.18999999994</v>
      </c>
      <c r="E175" s="46">
        <v>863873.54</v>
      </c>
    </row>
    <row r="176" spans="2:5" x14ac:dyDescent="0.25">
      <c r="B176" s="47" t="s">
        <v>250</v>
      </c>
      <c r="C176" s="47" t="s">
        <v>251</v>
      </c>
      <c r="D176" s="46">
        <v>130320294.25999999</v>
      </c>
      <c r="E176" s="46">
        <v>87237006.99000001</v>
      </c>
    </row>
    <row r="177" spans="2:5" x14ac:dyDescent="0.25">
      <c r="B177" s="47" t="s">
        <v>256</v>
      </c>
      <c r="C177" s="47" t="s">
        <v>257</v>
      </c>
      <c r="D177" s="46">
        <v>1645154.54</v>
      </c>
      <c r="E177" s="46">
        <v>1527967.31</v>
      </c>
    </row>
    <row r="178" spans="2:5" x14ac:dyDescent="0.25">
      <c r="B178" s="47" t="s">
        <v>556</v>
      </c>
      <c r="C178" s="47" t="s">
        <v>557</v>
      </c>
      <c r="D178" s="46">
        <v>265564593.32000002</v>
      </c>
      <c r="E178" s="46">
        <v>411381303.40000004</v>
      </c>
    </row>
    <row r="179" spans="2:5" x14ac:dyDescent="0.25">
      <c r="B179" s="47" t="s">
        <v>608</v>
      </c>
      <c r="C179" s="47" t="s">
        <v>609</v>
      </c>
      <c r="D179" s="46">
        <v>10140168.460000001</v>
      </c>
      <c r="E179" s="46">
        <v>21369048.589999996</v>
      </c>
    </row>
    <row r="180" spans="2:5" x14ac:dyDescent="0.25">
      <c r="B180" s="47" t="s">
        <v>176</v>
      </c>
      <c r="C180" s="47" t="s">
        <v>177</v>
      </c>
      <c r="D180" s="46">
        <v>1619029.0999999999</v>
      </c>
      <c r="E180" s="46">
        <v>1772887.9400000002</v>
      </c>
    </row>
    <row r="181" spans="2:5" x14ac:dyDescent="0.25">
      <c r="B181" s="47" t="s">
        <v>610</v>
      </c>
      <c r="C181" s="47" t="s">
        <v>611</v>
      </c>
      <c r="D181" s="46">
        <v>6076062.5</v>
      </c>
      <c r="E181" s="46">
        <v>7555307.2300000004</v>
      </c>
    </row>
    <row r="182" spans="2:5" x14ac:dyDescent="0.25">
      <c r="B182" s="47" t="s">
        <v>420</v>
      </c>
      <c r="C182" s="47" t="s">
        <v>421</v>
      </c>
      <c r="D182" s="46">
        <v>5305323.58</v>
      </c>
      <c r="E182" s="46">
        <v>5864708.2599999998</v>
      </c>
    </row>
    <row r="183" spans="2:5" x14ac:dyDescent="0.25">
      <c r="B183" s="47" t="s">
        <v>612</v>
      </c>
      <c r="C183" s="47" t="s">
        <v>613</v>
      </c>
      <c r="D183" s="46">
        <v>10471530.129999999</v>
      </c>
      <c r="E183" s="46">
        <v>7654660.0899999999</v>
      </c>
    </row>
    <row r="184" spans="2:5" x14ac:dyDescent="0.25">
      <c r="B184" s="47" t="s">
        <v>458</v>
      </c>
      <c r="C184" s="47" t="s">
        <v>459</v>
      </c>
      <c r="D184" s="46">
        <v>1601690.87</v>
      </c>
      <c r="E184" s="46">
        <v>1410938.93</v>
      </c>
    </row>
    <row r="185" spans="2:5" x14ac:dyDescent="0.25">
      <c r="B185" s="47" t="s">
        <v>432</v>
      </c>
      <c r="C185" s="47" t="s">
        <v>433</v>
      </c>
      <c r="D185" s="46">
        <v>6082434.5499999998</v>
      </c>
      <c r="E185" s="46">
        <v>3696304.9499999997</v>
      </c>
    </row>
    <row r="186" spans="2:5" x14ac:dyDescent="0.25">
      <c r="B186" s="47" t="s">
        <v>246</v>
      </c>
      <c r="C186" s="47" t="s">
        <v>247</v>
      </c>
      <c r="D186" s="46">
        <v>71979582.670000002</v>
      </c>
      <c r="E186" s="46">
        <v>71708571.079999998</v>
      </c>
    </row>
    <row r="187" spans="2:5" x14ac:dyDescent="0.25">
      <c r="B187" s="47" t="s">
        <v>434</v>
      </c>
      <c r="C187" s="47" t="s">
        <v>435</v>
      </c>
      <c r="D187" s="46">
        <v>26417776.140000001</v>
      </c>
      <c r="E187" s="46">
        <v>29726222.580000002</v>
      </c>
    </row>
    <row r="188" spans="2:5" x14ac:dyDescent="0.25">
      <c r="B188" s="47" t="s">
        <v>476</v>
      </c>
      <c r="C188" s="47" t="s">
        <v>477</v>
      </c>
      <c r="D188" s="46">
        <v>1737357.37</v>
      </c>
      <c r="E188" s="46">
        <v>1699188.61</v>
      </c>
    </row>
    <row r="189" spans="2:5" x14ac:dyDescent="0.25">
      <c r="B189" s="47" t="s">
        <v>276</v>
      </c>
      <c r="C189" s="47" t="s">
        <v>277</v>
      </c>
      <c r="D189" s="46">
        <v>613602.19999999995</v>
      </c>
      <c r="E189" s="46">
        <v>720561.59</v>
      </c>
    </row>
    <row r="190" spans="2:5" x14ac:dyDescent="0.25">
      <c r="B190" s="47" t="s">
        <v>365</v>
      </c>
      <c r="C190" s="47" t="s">
        <v>366</v>
      </c>
      <c r="D190" s="46">
        <v>5101508.4400000004</v>
      </c>
      <c r="E190" s="46">
        <v>4985060.3100000005</v>
      </c>
    </row>
    <row r="191" spans="2:5" x14ac:dyDescent="0.25">
      <c r="B191" s="47" t="s">
        <v>307</v>
      </c>
      <c r="C191" s="47" t="s">
        <v>308</v>
      </c>
      <c r="D191" s="46">
        <v>632692.65999999992</v>
      </c>
      <c r="E191" s="46">
        <v>745383.71000000008</v>
      </c>
    </row>
    <row r="192" spans="2:5" x14ac:dyDescent="0.25">
      <c r="B192" s="47" t="s">
        <v>670</v>
      </c>
      <c r="C192" s="47" t="s">
        <v>671</v>
      </c>
      <c r="D192" s="46">
        <v>574534.01</v>
      </c>
      <c r="E192" s="46">
        <v>505901</v>
      </c>
    </row>
    <row r="193" spans="2:5" x14ac:dyDescent="0.25">
      <c r="B193" s="47" t="s">
        <v>686</v>
      </c>
      <c r="C193" s="47" t="s">
        <v>687</v>
      </c>
      <c r="D193" s="46">
        <v>1219669.8400000001</v>
      </c>
      <c r="E193" s="46">
        <v>1145073.1599999999</v>
      </c>
    </row>
    <row r="194" spans="2:5" x14ac:dyDescent="0.25">
      <c r="B194" s="47" t="s">
        <v>422</v>
      </c>
      <c r="C194" s="47" t="s">
        <v>423</v>
      </c>
      <c r="D194" s="46">
        <v>2778618.05</v>
      </c>
      <c r="E194" s="46">
        <v>2630779.5499999998</v>
      </c>
    </row>
    <row r="195" spans="2:5" x14ac:dyDescent="0.25">
      <c r="B195" s="47" t="s">
        <v>389</v>
      </c>
      <c r="C195" s="47" t="s">
        <v>390</v>
      </c>
      <c r="D195" s="46">
        <v>7293040.5999999996</v>
      </c>
      <c r="E195" s="46">
        <v>8832945.4400000013</v>
      </c>
    </row>
    <row r="196" spans="2:5" x14ac:dyDescent="0.25">
      <c r="B196" s="47" t="s">
        <v>770</v>
      </c>
      <c r="C196" s="47" t="s">
        <v>771</v>
      </c>
      <c r="D196" s="46">
        <v>22255157.400000002</v>
      </c>
      <c r="E196" s="46">
        <v>22547842.600000001</v>
      </c>
    </row>
    <row r="197" spans="2:5" x14ac:dyDescent="0.25">
      <c r="B197" s="47" t="s">
        <v>682</v>
      </c>
      <c r="C197" s="47" t="s">
        <v>683</v>
      </c>
      <c r="D197" s="46">
        <v>902941.31</v>
      </c>
      <c r="E197" s="46">
        <v>756031.37</v>
      </c>
    </row>
    <row r="198" spans="2:5" x14ac:dyDescent="0.25">
      <c r="B198" s="47" t="s">
        <v>190</v>
      </c>
      <c r="C198" s="47" t="s">
        <v>191</v>
      </c>
      <c r="D198" s="46">
        <v>1477900.5899999999</v>
      </c>
      <c r="E198" s="46">
        <v>1106864.1499999999</v>
      </c>
    </row>
    <row r="199" spans="2:5" x14ac:dyDescent="0.25">
      <c r="B199" s="47" t="s">
        <v>664</v>
      </c>
      <c r="C199" s="47" t="s">
        <v>665</v>
      </c>
      <c r="D199" s="46">
        <v>250149341.63</v>
      </c>
      <c r="E199" s="46">
        <v>151273593.49000001</v>
      </c>
    </row>
    <row r="200" spans="2:5" x14ac:dyDescent="0.25">
      <c r="B200" s="47" t="s">
        <v>428</v>
      </c>
      <c r="C200" s="47" t="s">
        <v>429</v>
      </c>
      <c r="D200" s="46">
        <v>1288765.3399999999</v>
      </c>
      <c r="E200" s="46">
        <v>1526764.9700000002</v>
      </c>
    </row>
    <row r="201" spans="2:5" x14ac:dyDescent="0.25">
      <c r="B201" s="47" t="s">
        <v>758</v>
      </c>
      <c r="C201" s="47" t="s">
        <v>759</v>
      </c>
      <c r="D201" s="46">
        <v>882640.29</v>
      </c>
      <c r="E201" s="46">
        <v>888802.38000000012</v>
      </c>
    </row>
    <row r="202" spans="2:5" x14ac:dyDescent="0.25">
      <c r="B202" s="47" t="s">
        <v>474</v>
      </c>
      <c r="C202" s="47" t="s">
        <v>475</v>
      </c>
      <c r="D202" s="46">
        <v>4043906.3499999996</v>
      </c>
      <c r="E202" s="46">
        <v>3495628.63</v>
      </c>
    </row>
    <row r="203" spans="2:5" x14ac:dyDescent="0.25">
      <c r="B203" s="47" t="s">
        <v>385</v>
      </c>
      <c r="C203" s="47" t="s">
        <v>386</v>
      </c>
      <c r="D203" s="46">
        <v>36912313.350000001</v>
      </c>
      <c r="E203" s="46">
        <v>45992795.490000002</v>
      </c>
    </row>
    <row r="204" spans="2:5" x14ac:dyDescent="0.25">
      <c r="B204" s="47" t="s">
        <v>734</v>
      </c>
      <c r="C204" s="47" t="s">
        <v>735</v>
      </c>
      <c r="D204" s="46">
        <v>297032.37</v>
      </c>
      <c r="E204" s="46">
        <v>1151134.3600000001</v>
      </c>
    </row>
    <row r="205" spans="2:5" x14ac:dyDescent="0.25">
      <c r="B205" s="47" t="s">
        <v>442</v>
      </c>
      <c r="C205" s="47" t="s">
        <v>443</v>
      </c>
      <c r="D205" s="46">
        <v>2702537.18</v>
      </c>
      <c r="E205" s="46">
        <v>1884090.8199999998</v>
      </c>
    </row>
    <row r="206" spans="2:5" x14ac:dyDescent="0.25">
      <c r="B206" s="47" t="s">
        <v>656</v>
      </c>
      <c r="C206" s="47" t="s">
        <v>657</v>
      </c>
      <c r="D206" s="46">
        <v>3503006.85</v>
      </c>
      <c r="E206" s="46">
        <v>3253951.34</v>
      </c>
    </row>
    <row r="207" spans="2:5" x14ac:dyDescent="0.25">
      <c r="B207" s="47" t="s">
        <v>732</v>
      </c>
      <c r="C207" s="47" t="s">
        <v>733</v>
      </c>
      <c r="D207" s="46">
        <v>32146150.77</v>
      </c>
      <c r="E207" s="46">
        <v>41273789.519999996</v>
      </c>
    </row>
    <row r="208" spans="2:5" x14ac:dyDescent="0.25">
      <c r="B208" s="47" t="s">
        <v>594</v>
      </c>
      <c r="C208" s="47" t="s">
        <v>595</v>
      </c>
      <c r="D208" s="46">
        <v>6012362.7300000004</v>
      </c>
      <c r="E208" s="46">
        <v>7884016.1799999997</v>
      </c>
    </row>
    <row r="209" spans="2:5" x14ac:dyDescent="0.25">
      <c r="B209" s="47" t="s">
        <v>220</v>
      </c>
      <c r="C209" s="47" t="s">
        <v>221</v>
      </c>
      <c r="D209" s="46">
        <v>859853.05</v>
      </c>
      <c r="E209" s="46">
        <v>863468.28</v>
      </c>
    </row>
    <row r="210" spans="2:5" x14ac:dyDescent="0.25">
      <c r="B210" s="47" t="s">
        <v>752</v>
      </c>
      <c r="C210" s="47" t="s">
        <v>753</v>
      </c>
      <c r="D210" s="46">
        <v>7431615.4699999997</v>
      </c>
      <c r="E210" s="46">
        <v>7142311.0199999996</v>
      </c>
    </row>
    <row r="211" spans="2:5" x14ac:dyDescent="0.25">
      <c r="B211" s="47" t="s">
        <v>194</v>
      </c>
      <c r="C211" s="47" t="s">
        <v>195</v>
      </c>
      <c r="D211" s="46">
        <v>13903627.960000001</v>
      </c>
      <c r="E211" s="46">
        <v>11796470.960000001</v>
      </c>
    </row>
    <row r="212" spans="2:5" x14ac:dyDescent="0.25">
      <c r="B212" s="47" t="s">
        <v>174</v>
      </c>
      <c r="C212" s="47" t="s">
        <v>175</v>
      </c>
      <c r="D212" s="46">
        <v>205881.62</v>
      </c>
      <c r="E212" s="46">
        <v>174273.2</v>
      </c>
    </row>
    <row r="213" spans="2:5" x14ac:dyDescent="0.25">
      <c r="B213" s="47" t="s">
        <v>140</v>
      </c>
      <c r="C213" s="47" t="s">
        <v>401</v>
      </c>
      <c r="D213" s="46">
        <v>87887511.199999988</v>
      </c>
      <c r="E213" s="46">
        <v>83664023.439999998</v>
      </c>
    </row>
    <row r="214" spans="2:5" x14ac:dyDescent="0.25">
      <c r="B214" s="47" t="s">
        <v>602</v>
      </c>
      <c r="C214" s="47" t="s">
        <v>603</v>
      </c>
      <c r="D214" s="46">
        <v>1311216.79</v>
      </c>
      <c r="E214" s="46">
        <v>1624865.05</v>
      </c>
    </row>
    <row r="215" spans="2:5" x14ac:dyDescent="0.25">
      <c r="B215" s="47" t="s">
        <v>598</v>
      </c>
      <c r="C215" s="47" t="s">
        <v>599</v>
      </c>
      <c r="D215" s="46">
        <v>2376710.71</v>
      </c>
      <c r="E215" s="46">
        <v>2093284.73</v>
      </c>
    </row>
    <row r="216" spans="2:5" x14ac:dyDescent="0.25">
      <c r="B216" s="47" t="s">
        <v>722</v>
      </c>
      <c r="C216" s="47" t="s">
        <v>723</v>
      </c>
      <c r="E216" s="46">
        <v>990358.94</v>
      </c>
    </row>
    <row r="217" spans="2:5" x14ac:dyDescent="0.25">
      <c r="B217" s="47" t="s">
        <v>724</v>
      </c>
      <c r="C217" s="47" t="s">
        <v>725</v>
      </c>
      <c r="D217" s="46">
        <v>12866584.720000001</v>
      </c>
      <c r="E217" s="46">
        <v>13691160.569999998</v>
      </c>
    </row>
    <row r="218" spans="2:5" x14ac:dyDescent="0.25">
      <c r="B218" s="47" t="s">
        <v>620</v>
      </c>
      <c r="C218" s="47" t="s">
        <v>621</v>
      </c>
      <c r="D218" s="46">
        <v>3315548.55</v>
      </c>
      <c r="E218" s="46">
        <v>3615397.67</v>
      </c>
    </row>
    <row r="219" spans="2:5" x14ac:dyDescent="0.25">
      <c r="B219" s="47" t="s">
        <v>652</v>
      </c>
      <c r="C219" s="47" t="s">
        <v>653</v>
      </c>
      <c r="D219" s="46">
        <v>13296010.41</v>
      </c>
      <c r="E219" s="46">
        <v>11075129.6</v>
      </c>
    </row>
    <row r="220" spans="2:5" x14ac:dyDescent="0.25">
      <c r="B220" s="47" t="s">
        <v>244</v>
      </c>
      <c r="C220" s="47" t="s">
        <v>245</v>
      </c>
      <c r="D220" s="46">
        <v>4553036.8099999996</v>
      </c>
      <c r="E220" s="46">
        <v>4639860.29</v>
      </c>
    </row>
    <row r="221" spans="2:5" x14ac:dyDescent="0.25">
      <c r="B221" s="47" t="s">
        <v>548</v>
      </c>
      <c r="C221" s="47" t="s">
        <v>549</v>
      </c>
      <c r="D221" s="46">
        <v>2673725.64</v>
      </c>
      <c r="E221" s="46">
        <v>2677205.2000000002</v>
      </c>
    </row>
    <row r="222" spans="2:5" x14ac:dyDescent="0.25">
      <c r="B222" s="47" t="s">
        <v>418</v>
      </c>
      <c r="C222" s="47" t="s">
        <v>419</v>
      </c>
      <c r="D222" s="46">
        <v>1731378.4000000001</v>
      </c>
      <c r="E222" s="46">
        <v>1702084.0799999998</v>
      </c>
    </row>
    <row r="223" spans="2:5" x14ac:dyDescent="0.25">
      <c r="B223" s="47" t="s">
        <v>464</v>
      </c>
      <c r="C223" s="47" t="s">
        <v>465</v>
      </c>
      <c r="D223" s="46">
        <v>3776029.6900000004</v>
      </c>
      <c r="E223" s="46">
        <v>3926407.5</v>
      </c>
    </row>
    <row r="224" spans="2:5" x14ac:dyDescent="0.25">
      <c r="B224" s="47" t="s">
        <v>580</v>
      </c>
      <c r="C224" s="47" t="s">
        <v>581</v>
      </c>
      <c r="D224" s="46">
        <v>395786327.33999997</v>
      </c>
      <c r="E224" s="46">
        <v>337653500.49000001</v>
      </c>
    </row>
    <row r="225" spans="2:5" x14ac:dyDescent="0.25">
      <c r="B225" s="47" t="s">
        <v>666</v>
      </c>
      <c r="C225" s="47" t="s">
        <v>667</v>
      </c>
      <c r="D225" s="46">
        <v>2352449.0499999998</v>
      </c>
      <c r="E225" s="46">
        <v>1813820.02</v>
      </c>
    </row>
    <row r="226" spans="2:5" x14ac:dyDescent="0.25">
      <c r="B226" s="47" t="s">
        <v>750</v>
      </c>
      <c r="C226" s="47" t="s">
        <v>751</v>
      </c>
      <c r="D226" s="46">
        <v>45106631.049999997</v>
      </c>
      <c r="E226" s="46">
        <v>37187277.640000001</v>
      </c>
    </row>
    <row r="227" spans="2:5" x14ac:dyDescent="0.25">
      <c r="B227" s="47" t="s">
        <v>704</v>
      </c>
      <c r="C227" s="47" t="s">
        <v>705</v>
      </c>
      <c r="D227" s="46">
        <v>30458348.23</v>
      </c>
      <c r="E227" s="46">
        <v>34435777.569999993</v>
      </c>
    </row>
    <row r="228" spans="2:5" x14ac:dyDescent="0.25">
      <c r="B228" s="47" t="s">
        <v>766</v>
      </c>
      <c r="C228" s="47" t="s">
        <v>767</v>
      </c>
      <c r="D228" s="46">
        <v>1606234.3900000001</v>
      </c>
      <c r="E228" s="46">
        <v>2248126.88</v>
      </c>
    </row>
    <row r="229" spans="2:5" x14ac:dyDescent="0.25">
      <c r="B229" s="47" t="s">
        <v>283</v>
      </c>
      <c r="C229" s="47" t="s">
        <v>284</v>
      </c>
      <c r="D229" s="46">
        <v>4859929.2699999996</v>
      </c>
      <c r="E229" s="46">
        <v>4601334.79</v>
      </c>
    </row>
    <row r="230" spans="2:5" x14ac:dyDescent="0.25">
      <c r="B230" s="47" t="s">
        <v>572</v>
      </c>
      <c r="C230" s="47" t="s">
        <v>573</v>
      </c>
      <c r="D230" s="46">
        <v>27825557.729999997</v>
      </c>
      <c r="E230" s="46">
        <v>21851250.050000001</v>
      </c>
    </row>
    <row r="231" spans="2:5" x14ac:dyDescent="0.25">
      <c r="B231" s="47" t="s">
        <v>240</v>
      </c>
      <c r="C231" s="47" t="s">
        <v>241</v>
      </c>
      <c r="D231" s="46">
        <v>6868716.3999999994</v>
      </c>
      <c r="E231" s="46">
        <v>9069170.4299999997</v>
      </c>
    </row>
    <row r="232" spans="2:5" x14ac:dyDescent="0.25">
      <c r="B232" s="47" t="s">
        <v>500</v>
      </c>
      <c r="C232" s="47" t="s">
        <v>501</v>
      </c>
      <c r="D232" s="46">
        <v>491753.45999999996</v>
      </c>
      <c r="E232" s="46">
        <v>436521.80999999994</v>
      </c>
    </row>
    <row r="233" spans="2:5" x14ac:dyDescent="0.25">
      <c r="B233" s="47" t="s">
        <v>935</v>
      </c>
      <c r="C233" s="47" t="s">
        <v>936</v>
      </c>
      <c r="E233" s="46">
        <v>719136.99</v>
      </c>
    </row>
    <row r="234" spans="2:5" x14ac:dyDescent="0.25">
      <c r="B234" s="47" t="s">
        <v>180</v>
      </c>
      <c r="C234" s="47" t="s">
        <v>181</v>
      </c>
      <c r="D234" s="46">
        <v>1049077.74</v>
      </c>
      <c r="E234" s="46">
        <v>936028.78000000014</v>
      </c>
    </row>
    <row r="235" spans="2:5" x14ac:dyDescent="0.25">
      <c r="B235" s="47" t="s">
        <v>644</v>
      </c>
      <c r="C235" s="47" t="s">
        <v>645</v>
      </c>
      <c r="D235" s="46">
        <v>4908686.47</v>
      </c>
      <c r="E235" s="46">
        <v>4198891.2300000004</v>
      </c>
    </row>
    <row r="236" spans="2:5" x14ac:dyDescent="0.25">
      <c r="B236" s="47" t="s">
        <v>546</v>
      </c>
      <c r="C236" s="47" t="s">
        <v>547</v>
      </c>
      <c r="D236" s="46">
        <v>572105.6</v>
      </c>
      <c r="E236" s="46">
        <v>524776.56000000006</v>
      </c>
    </row>
    <row r="237" spans="2:5" x14ac:dyDescent="0.25">
      <c r="B237" s="47" t="s">
        <v>361</v>
      </c>
      <c r="C237" s="47" t="s">
        <v>362</v>
      </c>
      <c r="D237" s="46">
        <v>2846921.76</v>
      </c>
      <c r="E237" s="46">
        <v>3878606.97</v>
      </c>
    </row>
    <row r="238" spans="2:5" x14ac:dyDescent="0.25">
      <c r="B238" s="47" t="s">
        <v>616</v>
      </c>
      <c r="C238" s="47" t="s">
        <v>617</v>
      </c>
      <c r="D238" s="46">
        <v>962248.98</v>
      </c>
      <c r="E238" s="46">
        <v>890777.52</v>
      </c>
    </row>
    <row r="239" spans="2:5" x14ac:dyDescent="0.25">
      <c r="B239" s="47" t="s">
        <v>592</v>
      </c>
      <c r="C239" s="47" t="s">
        <v>593</v>
      </c>
      <c r="D239" s="46">
        <v>450197016.93999994</v>
      </c>
      <c r="E239" s="46">
        <v>344148386.61000001</v>
      </c>
    </row>
    <row r="240" spans="2:5" x14ac:dyDescent="0.25">
      <c r="B240" s="47" t="s">
        <v>355</v>
      </c>
      <c r="C240" s="47" t="s">
        <v>356</v>
      </c>
      <c r="D240" s="46">
        <v>10066088.09</v>
      </c>
      <c r="E240" s="46">
        <v>7146210.1500000004</v>
      </c>
    </row>
    <row r="241" spans="2:5" x14ac:dyDescent="0.25">
      <c r="B241" s="47" t="s">
        <v>164</v>
      </c>
      <c r="C241" s="47" t="s">
        <v>165</v>
      </c>
      <c r="D241" s="46">
        <v>20397068.810000002</v>
      </c>
      <c r="E241" s="46">
        <v>20769641.060000002</v>
      </c>
    </row>
    <row r="242" spans="2:5" x14ac:dyDescent="0.25">
      <c r="B242" s="47" t="s">
        <v>404</v>
      </c>
      <c r="C242" s="47" t="s">
        <v>405</v>
      </c>
      <c r="D242" s="46">
        <v>6458693.25</v>
      </c>
      <c r="E242" s="46">
        <v>7441968.5199999996</v>
      </c>
    </row>
    <row r="243" spans="2:5" x14ac:dyDescent="0.25">
      <c r="B243" s="47" t="s">
        <v>728</v>
      </c>
      <c r="C243" s="47" t="s">
        <v>729</v>
      </c>
      <c r="D243" s="46">
        <v>7658508.1400000006</v>
      </c>
      <c r="E243" s="46">
        <v>3885621.5300000003</v>
      </c>
    </row>
    <row r="244" spans="2:5" x14ac:dyDescent="0.25">
      <c r="B244" s="47" t="s">
        <v>367</v>
      </c>
      <c r="C244" s="47" t="s">
        <v>368</v>
      </c>
      <c r="D244" s="46">
        <v>360172.25</v>
      </c>
      <c r="E244" s="46">
        <v>850802.92999999993</v>
      </c>
    </row>
    <row r="245" spans="2:5" x14ac:dyDescent="0.25">
      <c r="B245" s="47" t="s">
        <v>446</v>
      </c>
      <c r="C245" s="47" t="s">
        <v>447</v>
      </c>
      <c r="D245" s="46">
        <v>4802298.3400000008</v>
      </c>
      <c r="E245" s="46">
        <v>1362549.1</v>
      </c>
    </row>
    <row r="246" spans="2:5" x14ac:dyDescent="0.25">
      <c r="B246" s="47" t="s">
        <v>562</v>
      </c>
      <c r="C246" s="47" t="s">
        <v>563</v>
      </c>
      <c r="D246" s="46">
        <v>75855628.909999996</v>
      </c>
      <c r="E246" s="46">
        <v>67930128.719999999</v>
      </c>
    </row>
    <row r="247" spans="2:5" x14ac:dyDescent="0.25">
      <c r="B247" s="47" t="s">
        <v>345</v>
      </c>
      <c r="C247" s="47" t="s">
        <v>346</v>
      </c>
      <c r="D247" s="46">
        <v>677572.28999999992</v>
      </c>
      <c r="E247" s="46">
        <v>580395.42000000004</v>
      </c>
    </row>
    <row r="248" spans="2:5" x14ac:dyDescent="0.25">
      <c r="B248" s="47" t="s">
        <v>578</v>
      </c>
      <c r="C248" s="47" t="s">
        <v>579</v>
      </c>
      <c r="D248" s="46">
        <v>1443888.2</v>
      </c>
      <c r="E248" s="46">
        <v>1998997.6099999999</v>
      </c>
    </row>
    <row r="249" spans="2:5" x14ac:dyDescent="0.25">
      <c r="B249" s="47" t="s">
        <v>321</v>
      </c>
      <c r="C249" s="47" t="s">
        <v>322</v>
      </c>
      <c r="D249" s="46">
        <v>63466599.409999996</v>
      </c>
      <c r="E249" s="46">
        <v>72856241.099999994</v>
      </c>
    </row>
    <row r="250" spans="2:5" x14ac:dyDescent="0.25">
      <c r="B250" s="47" t="s">
        <v>566</v>
      </c>
      <c r="C250" s="47" t="s">
        <v>567</v>
      </c>
      <c r="D250" s="46">
        <v>47244118.259999998</v>
      </c>
      <c r="E250" s="46">
        <v>54142857.880000003</v>
      </c>
    </row>
    <row r="251" spans="2:5" x14ac:dyDescent="0.25">
      <c r="B251" s="47" t="s">
        <v>646</v>
      </c>
      <c r="C251" s="47" t="s">
        <v>647</v>
      </c>
      <c r="D251" s="46">
        <v>1394314.1099999999</v>
      </c>
      <c r="E251" s="46">
        <v>1992279.83</v>
      </c>
    </row>
    <row r="252" spans="2:5" x14ac:dyDescent="0.25">
      <c r="B252" s="47" t="s">
        <v>416</v>
      </c>
      <c r="C252" s="47" t="s">
        <v>417</v>
      </c>
      <c r="D252" s="46">
        <v>2233745.5099999998</v>
      </c>
      <c r="E252" s="46">
        <v>1673417.79</v>
      </c>
    </row>
    <row r="253" spans="2:5" x14ac:dyDescent="0.25">
      <c r="B253" s="47" t="s">
        <v>530</v>
      </c>
      <c r="C253" s="47" t="s">
        <v>531</v>
      </c>
      <c r="D253" s="46">
        <v>16030591.689999999</v>
      </c>
      <c r="E253" s="46">
        <v>18704543.52</v>
      </c>
    </row>
    <row r="254" spans="2:5" x14ac:dyDescent="0.25">
      <c r="B254" s="47" t="s">
        <v>604</v>
      </c>
      <c r="C254" s="47" t="s">
        <v>605</v>
      </c>
      <c r="D254" s="46">
        <v>8222855.9499999993</v>
      </c>
      <c r="E254" s="46">
        <v>38118399.68</v>
      </c>
    </row>
    <row r="255" spans="2:5" x14ac:dyDescent="0.25">
      <c r="B255" s="47" t="s">
        <v>450</v>
      </c>
      <c r="C255" s="47" t="s">
        <v>451</v>
      </c>
      <c r="D255" s="46">
        <v>823096.03</v>
      </c>
      <c r="E255" s="46">
        <v>535807.47</v>
      </c>
    </row>
    <row r="256" spans="2:5" x14ac:dyDescent="0.25">
      <c r="B256" s="47" t="s">
        <v>309</v>
      </c>
      <c r="C256" s="47" t="s">
        <v>310</v>
      </c>
      <c r="D256" s="46">
        <v>113227747.47999999</v>
      </c>
      <c r="E256" s="46">
        <v>156264162.63999999</v>
      </c>
    </row>
    <row r="257" spans="2:5" x14ac:dyDescent="0.25">
      <c r="B257" s="47" t="s">
        <v>281</v>
      </c>
      <c r="C257" s="47" t="s">
        <v>282</v>
      </c>
      <c r="D257" s="46">
        <v>4565393.03</v>
      </c>
      <c r="E257" s="46">
        <v>5222537.99</v>
      </c>
    </row>
    <row r="258" spans="2:5" x14ac:dyDescent="0.25">
      <c r="B258" s="47" t="s">
        <v>466</v>
      </c>
      <c r="C258" s="47" t="s">
        <v>467</v>
      </c>
      <c r="D258" s="46">
        <v>1418614.04</v>
      </c>
      <c r="E258" s="46">
        <v>1566901.16</v>
      </c>
    </row>
    <row r="259" spans="2:5" x14ac:dyDescent="0.25">
      <c r="B259" s="47" t="s">
        <v>178</v>
      </c>
      <c r="C259" s="47" t="s">
        <v>179</v>
      </c>
      <c r="D259" s="46">
        <v>1394766.7</v>
      </c>
      <c r="E259" s="46">
        <v>1593259.9600000002</v>
      </c>
    </row>
    <row r="260" spans="2:5" x14ac:dyDescent="0.25">
      <c r="B260" s="47" t="s">
        <v>311</v>
      </c>
      <c r="C260" s="47" t="s">
        <v>312</v>
      </c>
      <c r="D260" s="46">
        <v>21433687.16</v>
      </c>
      <c r="E260" s="46">
        <v>21012873.66</v>
      </c>
    </row>
    <row r="261" spans="2:5" x14ac:dyDescent="0.25">
      <c r="B261" s="47" t="s">
        <v>660</v>
      </c>
      <c r="C261" s="47" t="s">
        <v>661</v>
      </c>
      <c r="D261" s="46">
        <v>674850.44</v>
      </c>
      <c r="E261" s="46">
        <v>693158.99</v>
      </c>
    </row>
    <row r="262" spans="2:5" x14ac:dyDescent="0.25">
      <c r="B262" s="47" t="s">
        <v>700</v>
      </c>
      <c r="C262" s="47" t="s">
        <v>701</v>
      </c>
      <c r="D262" s="46">
        <v>1343356.6199999999</v>
      </c>
      <c r="E262" s="46">
        <v>1760648.01</v>
      </c>
    </row>
    <row r="263" spans="2:5" x14ac:dyDescent="0.25">
      <c r="B263" s="47" t="s">
        <v>746</v>
      </c>
      <c r="C263" s="47" t="s">
        <v>747</v>
      </c>
      <c r="D263" s="46">
        <v>1240944.8600000001</v>
      </c>
      <c r="E263" s="46">
        <v>1083336.17</v>
      </c>
    </row>
    <row r="264" spans="2:5" x14ac:dyDescent="0.25">
      <c r="B264" s="47" t="s">
        <v>402</v>
      </c>
      <c r="C264" s="47" t="s">
        <v>403</v>
      </c>
      <c r="D264" s="46">
        <v>8727112.7400000002</v>
      </c>
      <c r="E264" s="46">
        <v>7717635.1099999994</v>
      </c>
    </row>
    <row r="265" spans="2:5" x14ac:dyDescent="0.25">
      <c r="B265" s="47" t="s">
        <v>186</v>
      </c>
      <c r="C265" s="47" t="s">
        <v>187</v>
      </c>
      <c r="D265" s="46">
        <v>605545.11</v>
      </c>
      <c r="E265" s="46">
        <v>692945.51</v>
      </c>
    </row>
    <row r="266" spans="2:5" x14ac:dyDescent="0.25">
      <c r="B266" s="47" t="s">
        <v>339</v>
      </c>
      <c r="C266" s="47" t="s">
        <v>340</v>
      </c>
      <c r="D266" s="46">
        <v>4146507.71</v>
      </c>
      <c r="E266" s="46">
        <v>4008456.24</v>
      </c>
    </row>
    <row r="267" spans="2:5" x14ac:dyDescent="0.25">
      <c r="B267" s="47" t="s">
        <v>317</v>
      </c>
      <c r="C267" s="47" t="s">
        <v>318</v>
      </c>
      <c r="D267" s="46">
        <v>3823765.9800000004</v>
      </c>
      <c r="E267" s="46">
        <v>4438954.18</v>
      </c>
    </row>
    <row r="268" spans="2:5" x14ac:dyDescent="0.25">
      <c r="B268" s="47" t="s">
        <v>550</v>
      </c>
      <c r="C268" s="47" t="s">
        <v>551</v>
      </c>
      <c r="D268" s="46">
        <v>1562425.06</v>
      </c>
      <c r="E268" s="46">
        <v>2049507.71</v>
      </c>
    </row>
    <row r="269" spans="2:5" x14ac:dyDescent="0.25">
      <c r="B269" s="47" t="s">
        <v>369</v>
      </c>
      <c r="C269" s="47" t="s">
        <v>370</v>
      </c>
      <c r="D269" s="46">
        <v>1641725.78</v>
      </c>
      <c r="E269" s="46">
        <v>1931229.03</v>
      </c>
    </row>
    <row r="270" spans="2:5" x14ac:dyDescent="0.25">
      <c r="B270" s="47" t="s">
        <v>554</v>
      </c>
      <c r="C270" s="47" t="s">
        <v>555</v>
      </c>
      <c r="D270" s="46">
        <v>1362309.41</v>
      </c>
      <c r="E270" s="46">
        <v>1650559.33</v>
      </c>
    </row>
    <row r="271" spans="2:5" x14ac:dyDescent="0.25">
      <c r="B271" s="47" t="s">
        <v>264</v>
      </c>
      <c r="C271" s="47" t="s">
        <v>265</v>
      </c>
      <c r="D271" s="46">
        <v>1140329.6000000001</v>
      </c>
      <c r="E271" s="46">
        <v>1440916.22</v>
      </c>
    </row>
    <row r="272" spans="2:5" x14ac:dyDescent="0.25">
      <c r="B272" s="47" t="s">
        <v>393</v>
      </c>
      <c r="C272" s="47" t="s">
        <v>394</v>
      </c>
      <c r="D272" s="46">
        <v>83600551.620000005</v>
      </c>
      <c r="E272" s="46">
        <v>95589636.329999998</v>
      </c>
    </row>
    <row r="273" spans="2:5" x14ac:dyDescent="0.25">
      <c r="B273" s="47" t="s">
        <v>158</v>
      </c>
      <c r="C273" s="47" t="s">
        <v>159</v>
      </c>
      <c r="D273" s="46">
        <v>15923480.550000001</v>
      </c>
      <c r="E273" s="46">
        <v>15409746.219999999</v>
      </c>
    </row>
    <row r="274" spans="2:5" x14ac:dyDescent="0.25">
      <c r="B274" s="47" t="s">
        <v>526</v>
      </c>
      <c r="C274" s="47" t="s">
        <v>527</v>
      </c>
      <c r="D274" s="46">
        <v>4277589.6399999997</v>
      </c>
      <c r="E274" s="46">
        <v>4437809.3499999996</v>
      </c>
    </row>
    <row r="275" spans="2:5" x14ac:dyDescent="0.25">
      <c r="B275" s="47" t="s">
        <v>399</v>
      </c>
      <c r="C275" s="47" t="s">
        <v>400</v>
      </c>
      <c r="D275" s="46">
        <v>412652597.64000005</v>
      </c>
      <c r="E275" s="46">
        <v>300442747.22000003</v>
      </c>
    </row>
    <row r="276" spans="2:5" x14ac:dyDescent="0.25">
      <c r="B276" s="47" t="s">
        <v>622</v>
      </c>
      <c r="C276" s="47" t="s">
        <v>623</v>
      </c>
      <c r="D276" s="46">
        <v>1780831.39</v>
      </c>
      <c r="E276" s="46">
        <v>2292680.67</v>
      </c>
    </row>
    <row r="277" spans="2:5" x14ac:dyDescent="0.25">
      <c r="B277" s="47" t="s">
        <v>568</v>
      </c>
      <c r="C277" s="47" t="s">
        <v>569</v>
      </c>
      <c r="D277" s="46">
        <v>34848590.619999997</v>
      </c>
      <c r="E277" s="46">
        <v>33523242.829999998</v>
      </c>
    </row>
    <row r="278" spans="2:5" x14ac:dyDescent="0.25">
      <c r="B278" s="47" t="s">
        <v>196</v>
      </c>
      <c r="C278" s="47" t="s">
        <v>197</v>
      </c>
      <c r="D278" s="46">
        <v>1199340.75</v>
      </c>
      <c r="E278" s="46">
        <v>1245881.23</v>
      </c>
    </row>
    <row r="279" spans="2:5" x14ac:dyDescent="0.25">
      <c r="B279" s="47" t="s">
        <v>238</v>
      </c>
      <c r="C279" s="47" t="s">
        <v>239</v>
      </c>
      <c r="D279" s="46">
        <v>5959287.0399999991</v>
      </c>
      <c r="E279" s="46">
        <v>6307187.5</v>
      </c>
    </row>
    <row r="280" spans="2:5" x14ac:dyDescent="0.25">
      <c r="B280" s="47" t="s">
        <v>520</v>
      </c>
      <c r="C280" s="47" t="s">
        <v>521</v>
      </c>
      <c r="D280" s="46">
        <v>1234156.5699999998</v>
      </c>
      <c r="E280" s="46">
        <v>1614792.8399999999</v>
      </c>
    </row>
    <row r="281" spans="2:5" x14ac:dyDescent="0.25">
      <c r="B281" s="47" t="s">
        <v>478</v>
      </c>
      <c r="C281" s="47" t="s">
        <v>479</v>
      </c>
      <c r="D281" s="46">
        <v>2500932.09</v>
      </c>
      <c r="E281" s="46">
        <v>2271642.91</v>
      </c>
    </row>
    <row r="282" spans="2:5" x14ac:dyDescent="0.25">
      <c r="B282" s="47" t="s">
        <v>424</v>
      </c>
      <c r="C282" s="47" t="s">
        <v>425</v>
      </c>
      <c r="D282" s="46">
        <v>3818070.7800000003</v>
      </c>
      <c r="E282" s="46">
        <v>3711345.0599999996</v>
      </c>
    </row>
    <row r="283" spans="2:5" x14ac:dyDescent="0.25">
      <c r="B283" s="47" t="s">
        <v>156</v>
      </c>
      <c r="C283" s="47" t="s">
        <v>157</v>
      </c>
      <c r="D283" s="46">
        <v>12361912.75</v>
      </c>
      <c r="E283" s="46">
        <v>4666808.9399999995</v>
      </c>
    </row>
    <row r="284" spans="2:5" x14ac:dyDescent="0.25">
      <c r="B284" s="47" t="s">
        <v>226</v>
      </c>
      <c r="C284" s="47" t="s">
        <v>227</v>
      </c>
      <c r="D284" s="46">
        <v>1009687.33</v>
      </c>
      <c r="E284" s="46">
        <v>1017431.67</v>
      </c>
    </row>
    <row r="285" spans="2:5" x14ac:dyDescent="0.25">
      <c r="B285" s="47" t="s">
        <v>696</v>
      </c>
      <c r="C285" s="47" t="s">
        <v>697</v>
      </c>
      <c r="D285" s="46">
        <v>2262882.37</v>
      </c>
      <c r="E285" s="46">
        <v>1775549.19</v>
      </c>
    </row>
    <row r="286" spans="2:5" x14ac:dyDescent="0.25">
      <c r="B286" s="47" t="s">
        <v>506</v>
      </c>
      <c r="C286" s="47" t="s">
        <v>507</v>
      </c>
      <c r="D286" s="46">
        <v>1276170.5799999998</v>
      </c>
      <c r="E286" s="46">
        <v>1441721.61</v>
      </c>
    </row>
    <row r="287" spans="2:5" x14ac:dyDescent="0.25">
      <c r="B287" s="47" t="s">
        <v>574</v>
      </c>
      <c r="C287" s="47" t="s">
        <v>575</v>
      </c>
      <c r="D287" s="46">
        <v>9520331.7400000002</v>
      </c>
      <c r="E287" s="46">
        <v>11248256.1</v>
      </c>
    </row>
    <row r="288" spans="2:5" x14ac:dyDescent="0.25">
      <c r="B288" s="47" t="s">
        <v>248</v>
      </c>
      <c r="C288" s="47" t="s">
        <v>249</v>
      </c>
      <c r="D288" s="46">
        <v>32004623.609999999</v>
      </c>
      <c r="E288" s="46">
        <v>29855899.389999997</v>
      </c>
    </row>
    <row r="289" spans="2:5" x14ac:dyDescent="0.25">
      <c r="B289" s="47" t="s">
        <v>172</v>
      </c>
      <c r="C289" s="47" t="s">
        <v>173</v>
      </c>
      <c r="D289" s="46">
        <v>7436907.2200000007</v>
      </c>
      <c r="E289" s="46">
        <v>7773752.46</v>
      </c>
    </row>
    <row r="290" spans="2:5" x14ac:dyDescent="0.25">
      <c r="B290" s="47" t="s">
        <v>395</v>
      </c>
      <c r="C290" s="47" t="s">
        <v>396</v>
      </c>
      <c r="D290" s="46">
        <v>20491093.73</v>
      </c>
      <c r="E290" s="46">
        <v>22829171.609999999</v>
      </c>
    </row>
    <row r="291" spans="2:5" x14ac:dyDescent="0.25">
      <c r="B291" s="47" t="s">
        <v>270</v>
      </c>
      <c r="C291" s="47" t="s">
        <v>271</v>
      </c>
      <c r="D291" s="46">
        <v>8687435.1099999994</v>
      </c>
      <c r="E291" s="46">
        <v>9916828.2199999988</v>
      </c>
    </row>
    <row r="292" spans="2:5" x14ac:dyDescent="0.25">
      <c r="B292" s="47" t="s">
        <v>720</v>
      </c>
      <c r="C292" s="47" t="s">
        <v>721</v>
      </c>
      <c r="D292" s="46">
        <v>61336045.829999998</v>
      </c>
      <c r="E292" s="46">
        <v>42542675.370000005</v>
      </c>
    </row>
    <row r="293" spans="2:5" x14ac:dyDescent="0.25">
      <c r="B293" s="47" t="s">
        <v>582</v>
      </c>
      <c r="C293" s="47" t="s">
        <v>583</v>
      </c>
      <c r="D293" s="46">
        <v>18597143.989999998</v>
      </c>
      <c r="E293" s="46">
        <v>22346361.780000001</v>
      </c>
    </row>
    <row r="294" spans="2:5" x14ac:dyDescent="0.25">
      <c r="B294" s="47" t="s">
        <v>236</v>
      </c>
      <c r="C294" s="47" t="s">
        <v>237</v>
      </c>
      <c r="D294" s="46">
        <v>2082594.01</v>
      </c>
      <c r="E294" s="46">
        <v>2661556.44</v>
      </c>
    </row>
    <row r="295" spans="2:5" x14ac:dyDescent="0.25">
      <c r="B295" s="47" t="s">
        <v>234</v>
      </c>
      <c r="C295" s="47" t="s">
        <v>235</v>
      </c>
      <c r="D295" s="46">
        <v>2079165.31</v>
      </c>
      <c r="E295" s="46">
        <v>2191022.56</v>
      </c>
    </row>
    <row r="296" spans="2:5" x14ac:dyDescent="0.25">
      <c r="B296" s="47" t="s">
        <v>654</v>
      </c>
      <c r="C296" s="47" t="s">
        <v>655</v>
      </c>
      <c r="D296" s="46">
        <v>6411896.2400000002</v>
      </c>
      <c r="E296" s="46">
        <v>6258161.6999999993</v>
      </c>
    </row>
    <row r="297" spans="2:5" x14ac:dyDescent="0.25">
      <c r="B297" s="47" t="s">
        <v>222</v>
      </c>
      <c r="C297" s="47" t="s">
        <v>223</v>
      </c>
      <c r="D297" s="46">
        <v>1459082.32</v>
      </c>
      <c r="E297" s="46">
        <v>1474711.06</v>
      </c>
    </row>
    <row r="298" spans="2:5" x14ac:dyDescent="0.25">
      <c r="B298" s="47" t="s">
        <v>230</v>
      </c>
      <c r="C298" s="47" t="s">
        <v>231</v>
      </c>
      <c r="D298" s="46">
        <v>22438059.149999999</v>
      </c>
      <c r="E298" s="46">
        <v>27669530.990000002</v>
      </c>
    </row>
    <row r="299" spans="2:5" x14ac:dyDescent="0.25">
      <c r="B299" s="47" t="s">
        <v>148</v>
      </c>
      <c r="C299" s="47" t="s">
        <v>149</v>
      </c>
      <c r="D299" s="46">
        <v>18993621.18</v>
      </c>
      <c r="E299" s="46">
        <v>38182976.090000004</v>
      </c>
    </row>
    <row r="300" spans="2:5" x14ac:dyDescent="0.25">
      <c r="B300" s="47" t="s">
        <v>650</v>
      </c>
      <c r="C300" s="47" t="s">
        <v>651</v>
      </c>
      <c r="D300" s="46">
        <v>3853236.11</v>
      </c>
      <c r="E300" s="46">
        <v>3632737.26</v>
      </c>
    </row>
    <row r="301" spans="2:5" x14ac:dyDescent="0.25">
      <c r="B301" s="47" t="s">
        <v>712</v>
      </c>
      <c r="C301" s="47" t="s">
        <v>713</v>
      </c>
      <c r="D301" s="46">
        <v>15178276.029999999</v>
      </c>
      <c r="E301" s="46">
        <v>16394077.24</v>
      </c>
    </row>
    <row r="302" spans="2:5" x14ac:dyDescent="0.25">
      <c r="B302" s="47" t="s">
        <v>774</v>
      </c>
      <c r="C302" s="47" t="s">
        <v>775</v>
      </c>
      <c r="D302" s="46">
        <v>1935510.79</v>
      </c>
      <c r="E302" s="46">
        <v>1717232.3</v>
      </c>
    </row>
    <row r="303" spans="2:5" x14ac:dyDescent="0.25">
      <c r="B303" s="47" t="s">
        <v>676</v>
      </c>
      <c r="C303" s="47" t="s">
        <v>677</v>
      </c>
      <c r="D303" s="46">
        <v>1234437.81</v>
      </c>
      <c r="E303" s="46">
        <v>1737122.04</v>
      </c>
    </row>
    <row r="304" spans="2:5" x14ac:dyDescent="0.25">
      <c r="B304" s="47" t="s">
        <v>272</v>
      </c>
      <c r="C304" s="47" t="s">
        <v>273</v>
      </c>
      <c r="D304" s="46">
        <v>5161627.97</v>
      </c>
      <c r="E304" s="46">
        <v>5734021.6099999994</v>
      </c>
    </row>
    <row r="305" spans="2:5" x14ac:dyDescent="0.25">
      <c r="B305" s="47" t="s">
        <v>736</v>
      </c>
      <c r="C305" s="47" t="s">
        <v>737</v>
      </c>
      <c r="D305" s="46">
        <v>27051009.800000001</v>
      </c>
      <c r="E305" s="46">
        <v>24164454.609999999</v>
      </c>
    </row>
    <row r="306" spans="2:5" x14ac:dyDescent="0.25">
      <c r="B306" s="47" t="s">
        <v>287</v>
      </c>
      <c r="C306" s="47" t="s">
        <v>288</v>
      </c>
      <c r="D306" s="46">
        <v>11881550.84</v>
      </c>
      <c r="E306" s="46">
        <v>13006548.07</v>
      </c>
    </row>
    <row r="307" spans="2:5" x14ac:dyDescent="0.25">
      <c r="B307" s="47" t="s">
        <v>146</v>
      </c>
      <c r="C307" s="47" t="s">
        <v>147</v>
      </c>
      <c r="D307" s="46">
        <v>35793400.660000004</v>
      </c>
      <c r="E307" s="46">
        <v>32062818.77</v>
      </c>
    </row>
    <row r="308" spans="2:5" x14ac:dyDescent="0.25">
      <c r="B308" s="47" t="s">
        <v>204</v>
      </c>
      <c r="C308" s="47" t="s">
        <v>205</v>
      </c>
      <c r="D308" s="46">
        <v>579670.63</v>
      </c>
      <c r="E308" s="46">
        <v>931063.91</v>
      </c>
    </row>
    <row r="309" spans="2:5" x14ac:dyDescent="0.25">
      <c r="B309" s="47" t="s">
        <v>470</v>
      </c>
      <c r="C309" s="47" t="s">
        <v>471</v>
      </c>
      <c r="D309" s="46">
        <v>3984809.72</v>
      </c>
      <c r="E309" s="46">
        <v>4392419.9700000007</v>
      </c>
    </row>
    <row r="310" spans="2:5" x14ac:dyDescent="0.25">
      <c r="B310" s="47" t="s">
        <v>377</v>
      </c>
      <c r="C310" s="47" t="s">
        <v>378</v>
      </c>
      <c r="D310" s="46">
        <v>33486525.119999997</v>
      </c>
      <c r="E310" s="46">
        <v>36142913.329999998</v>
      </c>
    </row>
    <row r="311" spans="2:5" x14ac:dyDescent="0.25">
      <c r="B311" s="47" t="s">
        <v>496</v>
      </c>
      <c r="C311" s="47" t="s">
        <v>497</v>
      </c>
      <c r="D311" s="46">
        <v>4778511.05</v>
      </c>
      <c r="E311" s="46">
        <v>4747722.04</v>
      </c>
    </row>
    <row r="312" spans="2:5" x14ac:dyDescent="0.25">
      <c r="B312" s="47" t="s">
        <v>540</v>
      </c>
      <c r="C312" s="47" t="s">
        <v>541</v>
      </c>
      <c r="D312" s="46">
        <v>1016360.05</v>
      </c>
      <c r="E312" s="46">
        <v>1349782.85</v>
      </c>
    </row>
    <row r="313" spans="2:5" x14ac:dyDescent="0.25">
      <c r="B313" s="47" t="s">
        <v>456</v>
      </c>
      <c r="C313" s="47" t="s">
        <v>457</v>
      </c>
      <c r="D313" s="46">
        <v>1260329.48</v>
      </c>
      <c r="E313" s="46">
        <v>1193687.78</v>
      </c>
    </row>
    <row r="314" spans="2:5" x14ac:dyDescent="0.25">
      <c r="B314" s="47" t="s">
        <v>412</v>
      </c>
      <c r="C314" s="47" t="s">
        <v>413</v>
      </c>
      <c r="D314" s="46">
        <v>3760761.84</v>
      </c>
      <c r="E314" s="46">
        <v>3387833.5</v>
      </c>
    </row>
    <row r="315" spans="2:5" x14ac:dyDescent="0.25">
      <c r="B315" s="47" t="s">
        <v>638</v>
      </c>
      <c r="C315" s="47" t="s">
        <v>639</v>
      </c>
      <c r="D315" s="46">
        <v>1294888.4099999999</v>
      </c>
      <c r="E315" s="46">
        <v>2795425.94</v>
      </c>
    </row>
    <row r="316" spans="2:5" x14ac:dyDescent="0.25">
      <c r="B316" s="47" t="s">
        <v>482</v>
      </c>
      <c r="C316" s="47" t="s">
        <v>483</v>
      </c>
      <c r="D316" s="46">
        <v>2656719.9299999997</v>
      </c>
      <c r="E316" s="46">
        <v>4153864.1199999996</v>
      </c>
    </row>
    <row r="317" spans="2:5" x14ac:dyDescent="0.25">
      <c r="B317" s="47" t="s">
        <v>614</v>
      </c>
      <c r="C317" s="47" t="s">
        <v>615</v>
      </c>
      <c r="D317" s="46">
        <v>3459092.3600000003</v>
      </c>
      <c r="E317" s="46">
        <v>3513207.42</v>
      </c>
    </row>
    <row r="318" spans="2:5" x14ac:dyDescent="0.25">
      <c r="B318" s="47" t="s">
        <v>512</v>
      </c>
      <c r="C318" s="47" t="s">
        <v>513</v>
      </c>
      <c r="D318" s="46">
        <v>825193.40999999992</v>
      </c>
      <c r="E318" s="46">
        <v>989212.71</v>
      </c>
    </row>
    <row r="319" spans="2:5" x14ac:dyDescent="0.25">
      <c r="B319" s="47" t="s">
        <v>690</v>
      </c>
      <c r="C319" s="47" t="s">
        <v>691</v>
      </c>
      <c r="D319" s="46">
        <v>11623934.5</v>
      </c>
      <c r="E319" s="46">
        <v>12966442.529999999</v>
      </c>
    </row>
    <row r="320" spans="2:5" x14ac:dyDescent="0.25">
      <c r="B320" s="47" t="s">
        <v>142</v>
      </c>
      <c r="C320" s="47" t="s">
        <v>143</v>
      </c>
      <c r="D320" s="46">
        <v>3135735</v>
      </c>
      <c r="E320" s="46">
        <v>4164555.1</v>
      </c>
    </row>
    <row r="321" spans="2:5" x14ac:dyDescent="0.25">
      <c r="B321" s="47" t="s">
        <v>168</v>
      </c>
      <c r="C321" s="47" t="s">
        <v>169</v>
      </c>
      <c r="D321" s="46">
        <v>46018597.299999997</v>
      </c>
      <c r="E321" s="46">
        <v>36321494.140000001</v>
      </c>
    </row>
    <row r="322" spans="2:5" x14ac:dyDescent="0.25">
      <c r="B322" s="47" t="s">
        <v>252</v>
      </c>
      <c r="C322" s="47" t="s">
        <v>253</v>
      </c>
      <c r="D322" s="46">
        <v>30079703.57</v>
      </c>
      <c r="E322" s="46">
        <v>27312213.530000001</v>
      </c>
    </row>
    <row r="323" spans="2:5" x14ac:dyDescent="0.25">
      <c r="B323" s="47" t="s">
        <v>150</v>
      </c>
      <c r="C323" s="47" t="s">
        <v>151</v>
      </c>
      <c r="D323" s="46">
        <v>6027048.6299999999</v>
      </c>
      <c r="E323" s="46">
        <v>6311365.6399999997</v>
      </c>
    </row>
  </sheetData>
  <sortState xmlns:xlrd2="http://schemas.microsoft.com/office/spreadsheetml/2017/richdata2" ref="B5:E321">
    <sortCondition ref="B5:B3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1A26-DAA4-4DEF-A75E-78542A603080}">
  <dimension ref="B2:F329"/>
  <sheetViews>
    <sheetView workbookViewId="0">
      <selection activeCell="D11" sqref="D11"/>
    </sheetView>
  </sheetViews>
  <sheetFormatPr defaultRowHeight="15" x14ac:dyDescent="0.25"/>
  <cols>
    <col min="2" max="2" width="7.140625" customWidth="1"/>
    <col min="3" max="3" width="23.7109375" bestFit="1" customWidth="1"/>
    <col min="4" max="4" width="13.140625" customWidth="1"/>
    <col min="5" max="5" width="13.28515625" customWidth="1"/>
    <col min="6" max="6" width="12.140625" customWidth="1"/>
    <col min="7" max="7" width="13.28515625" bestFit="1" customWidth="1"/>
    <col min="8" max="8" width="10.140625" bestFit="1" customWidth="1"/>
    <col min="9" max="9" width="12.7109375" bestFit="1" customWidth="1"/>
    <col min="10" max="10" width="9.85546875" bestFit="1" customWidth="1"/>
    <col min="18" max="18" width="12.7109375" bestFit="1" customWidth="1"/>
    <col min="19" max="19" width="8.42578125" bestFit="1" customWidth="1"/>
  </cols>
  <sheetData>
    <row r="2" spans="2:6" x14ac:dyDescent="0.25">
      <c r="B2" s="140" t="s">
        <v>1198</v>
      </c>
      <c r="C2" s="140"/>
      <c r="D2" s="140"/>
      <c r="E2" s="140"/>
      <c r="F2" s="140"/>
    </row>
    <row r="3" spans="2:6" ht="30" customHeight="1" x14ac:dyDescent="0.25">
      <c r="B3" s="141" t="s">
        <v>1199</v>
      </c>
      <c r="C3" s="141"/>
      <c r="D3" s="141"/>
      <c r="E3" s="141"/>
      <c r="F3" s="141"/>
    </row>
    <row r="4" spans="2:6" x14ac:dyDescent="0.25">
      <c r="B4" s="142" t="s">
        <v>1200</v>
      </c>
      <c r="C4" s="142"/>
      <c r="D4" s="142"/>
      <c r="E4" s="142"/>
      <c r="F4" s="142"/>
    </row>
    <row r="5" spans="2:6" x14ac:dyDescent="0.25">
      <c r="B5" s="143" t="s">
        <v>900</v>
      </c>
      <c r="C5" s="144"/>
      <c r="D5" s="144"/>
      <c r="E5" s="144"/>
      <c r="F5" s="144"/>
    </row>
    <row r="6" spans="2:6" ht="15.75" thickBot="1" x14ac:dyDescent="0.3"/>
    <row r="7" spans="2:6" ht="30.75" thickBot="1" x14ac:dyDescent="0.3">
      <c r="B7" s="145" t="s">
        <v>887</v>
      </c>
      <c r="C7" s="146" t="s">
        <v>893</v>
      </c>
      <c r="D7" s="147" t="s">
        <v>901</v>
      </c>
      <c r="E7" s="147" t="s">
        <v>902</v>
      </c>
      <c r="F7" s="148" t="s">
        <v>903</v>
      </c>
    </row>
    <row r="8" spans="2:6" x14ac:dyDescent="0.25">
      <c r="B8" s="99" t="s">
        <v>926</v>
      </c>
      <c r="C8" s="99" t="s">
        <v>904</v>
      </c>
      <c r="D8" s="100">
        <f>SUM(D9:D384)</f>
        <v>1085189.9599999993</v>
      </c>
      <c r="E8" s="100">
        <f>SUM(E9:E397)</f>
        <v>1070310.0699999998</v>
      </c>
      <c r="F8" s="100">
        <f>SUM(F9:F488)</f>
        <v>14879.889999999992</v>
      </c>
    </row>
    <row r="9" spans="2:6" x14ac:dyDescent="0.25">
      <c r="B9" s="72" t="s">
        <v>635</v>
      </c>
      <c r="C9" s="72" t="s">
        <v>634</v>
      </c>
      <c r="D9" s="101">
        <f t="shared" ref="D9:D72" si="0">+E9+F9</f>
        <v>3231.72</v>
      </c>
      <c r="E9" s="101">
        <v>3148.52</v>
      </c>
      <c r="F9" s="101">
        <v>83.2</v>
      </c>
    </row>
    <row r="10" spans="2:6" x14ac:dyDescent="0.25">
      <c r="B10" s="72" t="s">
        <v>485</v>
      </c>
      <c r="C10" s="72" t="s">
        <v>484</v>
      </c>
      <c r="D10" s="101">
        <f t="shared" si="0"/>
        <v>634.31999999999994</v>
      </c>
      <c r="E10" s="101">
        <v>626.54</v>
      </c>
      <c r="F10" s="101">
        <v>7.78</v>
      </c>
    </row>
    <row r="11" spans="2:6" x14ac:dyDescent="0.25">
      <c r="B11" s="72" t="s">
        <v>463</v>
      </c>
      <c r="C11" s="72" t="s">
        <v>462</v>
      </c>
      <c r="D11" s="101">
        <f t="shared" si="0"/>
        <v>102.34</v>
      </c>
      <c r="E11" s="101">
        <v>102.34</v>
      </c>
      <c r="F11" s="101">
        <v>0</v>
      </c>
    </row>
    <row r="12" spans="2:6" x14ac:dyDescent="0.25">
      <c r="B12" s="72" t="s">
        <v>354</v>
      </c>
      <c r="C12" s="72" t="s">
        <v>353</v>
      </c>
      <c r="D12" s="101">
        <f t="shared" si="0"/>
        <v>2583.81</v>
      </c>
      <c r="E12" s="101">
        <v>2542.37</v>
      </c>
      <c r="F12" s="101">
        <v>41.44</v>
      </c>
    </row>
    <row r="13" spans="2:6" x14ac:dyDescent="0.25">
      <c r="B13" s="72" t="s">
        <v>330</v>
      </c>
      <c r="C13" s="72" t="s">
        <v>329</v>
      </c>
      <c r="D13" s="101">
        <f t="shared" si="0"/>
        <v>5549.32</v>
      </c>
      <c r="E13" s="101">
        <v>5470.0999999999995</v>
      </c>
      <c r="F13" s="101">
        <v>79.22</v>
      </c>
    </row>
    <row r="14" spans="2:6" x14ac:dyDescent="0.25">
      <c r="B14" s="72" t="s">
        <v>763</v>
      </c>
      <c r="C14" s="72" t="s">
        <v>762</v>
      </c>
      <c r="D14" s="101">
        <f t="shared" si="0"/>
        <v>619.74</v>
      </c>
      <c r="E14" s="101">
        <v>616.85</v>
      </c>
      <c r="F14" s="101">
        <v>2.89</v>
      </c>
    </row>
    <row r="15" spans="2:6" x14ac:dyDescent="0.25">
      <c r="B15" s="72" t="s">
        <v>571</v>
      </c>
      <c r="C15" s="72" t="s">
        <v>570</v>
      </c>
      <c r="D15" s="101">
        <f t="shared" si="0"/>
        <v>17727.72</v>
      </c>
      <c r="E15" s="101">
        <v>17455.61</v>
      </c>
      <c r="F15" s="101">
        <v>272.11</v>
      </c>
    </row>
    <row r="16" spans="2:6" x14ac:dyDescent="0.25">
      <c r="B16" s="72" t="s">
        <v>537</v>
      </c>
      <c r="C16" s="72" t="s">
        <v>536</v>
      </c>
      <c r="D16" s="101">
        <f t="shared" si="0"/>
        <v>3501.19</v>
      </c>
      <c r="E16" s="101">
        <v>3467.41</v>
      </c>
      <c r="F16" s="101">
        <v>33.78</v>
      </c>
    </row>
    <row r="17" spans="2:6" x14ac:dyDescent="0.25">
      <c r="B17" s="72" t="s">
        <v>707</v>
      </c>
      <c r="C17" s="72" t="s">
        <v>706</v>
      </c>
      <c r="D17" s="101">
        <f t="shared" si="0"/>
        <v>12489.09</v>
      </c>
      <c r="E17" s="101">
        <v>12386.65</v>
      </c>
      <c r="F17" s="101">
        <v>102.44</v>
      </c>
    </row>
    <row r="18" spans="2:6" x14ac:dyDescent="0.25">
      <c r="B18" s="72" t="s">
        <v>577</v>
      </c>
      <c r="C18" s="72" t="s">
        <v>576</v>
      </c>
      <c r="D18" s="101">
        <f t="shared" si="0"/>
        <v>19350.850000000002</v>
      </c>
      <c r="E18" s="101">
        <v>19150.740000000002</v>
      </c>
      <c r="F18" s="101">
        <v>200.11</v>
      </c>
    </row>
    <row r="19" spans="2:6" x14ac:dyDescent="0.25">
      <c r="B19" s="72" t="s">
        <v>219</v>
      </c>
      <c r="C19" s="72" t="s">
        <v>218</v>
      </c>
      <c r="D19" s="101">
        <f t="shared" si="0"/>
        <v>11236.68</v>
      </c>
      <c r="E19" s="101">
        <v>11140.35</v>
      </c>
      <c r="F19" s="101">
        <v>96.33</v>
      </c>
    </row>
    <row r="20" spans="2:6" x14ac:dyDescent="0.25">
      <c r="B20" s="72" t="s">
        <v>773</v>
      </c>
      <c r="C20" s="72" t="s">
        <v>772</v>
      </c>
      <c r="D20" s="101">
        <f t="shared" si="0"/>
        <v>11</v>
      </c>
      <c r="E20" s="101">
        <v>11</v>
      </c>
      <c r="F20" s="101">
        <v>0</v>
      </c>
    </row>
    <row r="21" spans="2:6" x14ac:dyDescent="0.25">
      <c r="B21" s="72" t="s">
        <v>382</v>
      </c>
      <c r="C21" s="72" t="s">
        <v>381</v>
      </c>
      <c r="D21" s="101">
        <f t="shared" si="0"/>
        <v>21096.639999999999</v>
      </c>
      <c r="E21" s="101">
        <v>20800.419999999998</v>
      </c>
      <c r="F21" s="101">
        <v>296.22000000000003</v>
      </c>
    </row>
    <row r="22" spans="2:6" x14ac:dyDescent="0.25">
      <c r="B22" s="72" t="s">
        <v>511</v>
      </c>
      <c r="C22" s="72" t="s">
        <v>510</v>
      </c>
      <c r="D22" s="101">
        <f t="shared" si="0"/>
        <v>99.07</v>
      </c>
      <c r="E22" s="101">
        <v>99.07</v>
      </c>
      <c r="F22" s="101">
        <v>0</v>
      </c>
    </row>
    <row r="23" spans="2:6" x14ac:dyDescent="0.25">
      <c r="B23" s="72" t="s">
        <v>215</v>
      </c>
      <c r="C23" s="72" t="s">
        <v>214</v>
      </c>
      <c r="D23" s="101">
        <f t="shared" si="0"/>
        <v>2040.14</v>
      </c>
      <c r="E23" s="101">
        <v>2023.7</v>
      </c>
      <c r="F23" s="101">
        <v>16.440000000000001</v>
      </c>
    </row>
    <row r="24" spans="2:6" x14ac:dyDescent="0.25">
      <c r="B24" s="72" t="s">
        <v>481</v>
      </c>
      <c r="C24" s="72" t="s">
        <v>480</v>
      </c>
      <c r="D24" s="101">
        <f t="shared" si="0"/>
        <v>330.87</v>
      </c>
      <c r="E24" s="101">
        <v>328.76</v>
      </c>
      <c r="F24" s="101">
        <v>2.11</v>
      </c>
    </row>
    <row r="25" spans="2:6" x14ac:dyDescent="0.25">
      <c r="B25" s="72" t="s">
        <v>539</v>
      </c>
      <c r="C25" s="72" t="s">
        <v>538</v>
      </c>
      <c r="D25" s="101">
        <f t="shared" si="0"/>
        <v>4546.9399999999996</v>
      </c>
      <c r="E25" s="101">
        <v>4446.2699999999995</v>
      </c>
      <c r="F25" s="101">
        <v>100.67</v>
      </c>
    </row>
    <row r="26" spans="2:6" x14ac:dyDescent="0.25">
      <c r="B26" s="72" t="s">
        <v>431</v>
      </c>
      <c r="C26" s="72" t="s">
        <v>430</v>
      </c>
      <c r="D26" s="101">
        <f t="shared" si="0"/>
        <v>1016.53</v>
      </c>
      <c r="E26" s="101">
        <v>1009.42</v>
      </c>
      <c r="F26" s="101">
        <v>7.11</v>
      </c>
    </row>
    <row r="27" spans="2:6" x14ac:dyDescent="0.25">
      <c r="B27" s="72" t="s">
        <v>685</v>
      </c>
      <c r="C27" s="72" t="s">
        <v>684</v>
      </c>
      <c r="D27" s="101">
        <f t="shared" si="0"/>
        <v>742.19</v>
      </c>
      <c r="E27" s="101">
        <v>737.08</v>
      </c>
      <c r="F27" s="101">
        <v>5.1100000000000003</v>
      </c>
    </row>
    <row r="28" spans="2:6" x14ac:dyDescent="0.25">
      <c r="B28" s="72" t="s">
        <v>601</v>
      </c>
      <c r="C28" s="72" t="s">
        <v>600</v>
      </c>
      <c r="D28" s="101">
        <f t="shared" si="0"/>
        <v>76.23</v>
      </c>
      <c r="E28" s="101">
        <v>73.45</v>
      </c>
      <c r="F28" s="101">
        <v>2.78</v>
      </c>
    </row>
    <row r="29" spans="2:6" x14ac:dyDescent="0.25">
      <c r="B29" s="72" t="s">
        <v>358</v>
      </c>
      <c r="C29" s="72" t="s">
        <v>357</v>
      </c>
      <c r="D29" s="101">
        <f t="shared" si="0"/>
        <v>3316.45</v>
      </c>
      <c r="E29" s="101">
        <v>3269.56</v>
      </c>
      <c r="F29" s="101">
        <v>46.89</v>
      </c>
    </row>
    <row r="30" spans="2:6" x14ac:dyDescent="0.25">
      <c r="B30" s="72" t="s">
        <v>709</v>
      </c>
      <c r="C30" s="72" t="s">
        <v>708</v>
      </c>
      <c r="D30" s="101">
        <f t="shared" si="0"/>
        <v>7186.3200000000006</v>
      </c>
      <c r="E30" s="101">
        <v>7125.6500000000005</v>
      </c>
      <c r="F30" s="101">
        <v>60.67</v>
      </c>
    </row>
    <row r="31" spans="2:6" x14ac:dyDescent="0.25">
      <c r="B31" s="72" t="s">
        <v>727</v>
      </c>
      <c r="C31" s="72" t="s">
        <v>726</v>
      </c>
      <c r="D31" s="101">
        <f t="shared" si="0"/>
        <v>491.07</v>
      </c>
      <c r="E31" s="101">
        <v>487.18</v>
      </c>
      <c r="F31" s="101">
        <v>3.89</v>
      </c>
    </row>
    <row r="32" spans="2:6" x14ac:dyDescent="0.25">
      <c r="B32" s="72" t="s">
        <v>398</v>
      </c>
      <c r="C32" s="72" t="s">
        <v>397</v>
      </c>
      <c r="D32" s="101">
        <f t="shared" si="0"/>
        <v>177.04</v>
      </c>
      <c r="E32" s="101">
        <v>175.04</v>
      </c>
      <c r="F32" s="101">
        <v>2</v>
      </c>
    </row>
    <row r="33" spans="2:6" x14ac:dyDescent="0.25">
      <c r="B33" s="72" t="s">
        <v>739</v>
      </c>
      <c r="C33" s="72" t="s">
        <v>738</v>
      </c>
      <c r="D33" s="101">
        <f t="shared" si="0"/>
        <v>1238.06</v>
      </c>
      <c r="E33" s="101">
        <v>1223.95</v>
      </c>
      <c r="F33" s="101">
        <v>14.11</v>
      </c>
    </row>
    <row r="34" spans="2:6" x14ac:dyDescent="0.25">
      <c r="B34" s="72" t="s">
        <v>741</v>
      </c>
      <c r="C34" s="72" t="s">
        <v>740</v>
      </c>
      <c r="D34" s="101">
        <f t="shared" si="0"/>
        <v>1621.48</v>
      </c>
      <c r="E34" s="101">
        <v>1601.92</v>
      </c>
      <c r="F34" s="101">
        <v>19.559999999999999</v>
      </c>
    </row>
    <row r="35" spans="2:6" x14ac:dyDescent="0.25">
      <c r="B35" s="72" t="s">
        <v>695</v>
      </c>
      <c r="C35" s="72" t="s">
        <v>694</v>
      </c>
      <c r="D35" s="101">
        <f t="shared" si="0"/>
        <v>1419.7</v>
      </c>
      <c r="E35" s="101">
        <v>1396.3700000000001</v>
      </c>
      <c r="F35" s="101">
        <v>23.33</v>
      </c>
    </row>
    <row r="36" spans="2:6" x14ac:dyDescent="0.25">
      <c r="B36" s="102" t="s">
        <v>529</v>
      </c>
      <c r="C36" s="103" t="s">
        <v>528</v>
      </c>
      <c r="D36" s="101">
        <f t="shared" si="0"/>
        <v>481.02</v>
      </c>
      <c r="E36" s="101">
        <v>481.02</v>
      </c>
      <c r="F36" s="101">
        <v>0</v>
      </c>
    </row>
    <row r="37" spans="2:6" x14ac:dyDescent="0.25">
      <c r="B37" s="72" t="s">
        <v>509</v>
      </c>
      <c r="C37" s="72" t="s">
        <v>508</v>
      </c>
      <c r="D37" s="101">
        <f t="shared" si="0"/>
        <v>90.3</v>
      </c>
      <c r="E37" s="101">
        <v>90.3</v>
      </c>
      <c r="F37" s="101">
        <v>0</v>
      </c>
    </row>
    <row r="38" spans="2:6" x14ac:dyDescent="0.25">
      <c r="B38" s="72" t="s">
        <v>533</v>
      </c>
      <c r="C38" s="72" t="s">
        <v>532</v>
      </c>
      <c r="D38" s="101">
        <f t="shared" si="0"/>
        <v>11028.35</v>
      </c>
      <c r="E38" s="101">
        <v>10872.24</v>
      </c>
      <c r="F38" s="101">
        <v>156.11000000000001</v>
      </c>
    </row>
    <row r="39" spans="2:6" x14ac:dyDescent="0.25">
      <c r="B39" s="72" t="s">
        <v>298</v>
      </c>
      <c r="C39" s="72" t="s">
        <v>297</v>
      </c>
      <c r="D39" s="101">
        <f t="shared" si="0"/>
        <v>14415.83</v>
      </c>
      <c r="E39" s="101">
        <v>14185.27</v>
      </c>
      <c r="F39" s="101">
        <v>230.56</v>
      </c>
    </row>
    <row r="40" spans="2:6" x14ac:dyDescent="0.25">
      <c r="B40" s="72" t="s">
        <v>469</v>
      </c>
      <c r="C40" s="72" t="s">
        <v>468</v>
      </c>
      <c r="D40" s="101">
        <f t="shared" si="0"/>
        <v>3388.69</v>
      </c>
      <c r="E40" s="101">
        <v>3340.25</v>
      </c>
      <c r="F40" s="101">
        <v>48.44</v>
      </c>
    </row>
    <row r="41" spans="2:6" x14ac:dyDescent="0.25">
      <c r="B41" s="72" t="s">
        <v>473</v>
      </c>
      <c r="C41" s="72" t="s">
        <v>472</v>
      </c>
      <c r="D41" s="101">
        <f t="shared" si="0"/>
        <v>3105.39</v>
      </c>
      <c r="E41" s="101">
        <v>2930.79</v>
      </c>
      <c r="F41" s="101">
        <v>174.60000000000002</v>
      </c>
    </row>
    <row r="42" spans="2:6" x14ac:dyDescent="0.25">
      <c r="B42" s="72" t="s">
        <v>294</v>
      </c>
      <c r="C42" s="72" t="s">
        <v>293</v>
      </c>
      <c r="D42" s="101">
        <f t="shared" si="0"/>
        <v>5486.62</v>
      </c>
      <c r="E42" s="101">
        <v>5384.29</v>
      </c>
      <c r="F42" s="101">
        <v>102.33</v>
      </c>
    </row>
    <row r="43" spans="2:6" x14ac:dyDescent="0.25">
      <c r="B43" s="72" t="s">
        <v>275</v>
      </c>
      <c r="C43" s="72" t="s">
        <v>274</v>
      </c>
      <c r="D43" s="101">
        <f t="shared" si="0"/>
        <v>832.59</v>
      </c>
      <c r="E43" s="101">
        <v>832.26</v>
      </c>
      <c r="F43" s="101">
        <v>0.33</v>
      </c>
    </row>
    <row r="44" spans="2:6" x14ac:dyDescent="0.25">
      <c r="B44" s="104" t="s">
        <v>374</v>
      </c>
      <c r="C44" s="103" t="s">
        <v>373</v>
      </c>
      <c r="D44" s="101">
        <f t="shared" si="0"/>
        <v>644.94999999999993</v>
      </c>
      <c r="E44" s="101">
        <v>644.94999999999993</v>
      </c>
      <c r="F44" s="101">
        <v>0</v>
      </c>
    </row>
    <row r="45" spans="2:6" x14ac:dyDescent="0.25">
      <c r="B45" s="72" t="s">
        <v>597</v>
      </c>
      <c r="C45" s="72" t="s">
        <v>596</v>
      </c>
      <c r="D45" s="101">
        <f t="shared" si="0"/>
        <v>702.75</v>
      </c>
      <c r="E45" s="101">
        <v>690.64</v>
      </c>
      <c r="F45" s="101">
        <v>12.11</v>
      </c>
    </row>
    <row r="46" spans="2:6" x14ac:dyDescent="0.25">
      <c r="B46" s="72" t="s">
        <v>765</v>
      </c>
      <c r="C46" s="72" t="s">
        <v>764</v>
      </c>
      <c r="D46" s="101">
        <f t="shared" si="0"/>
        <v>2506.27</v>
      </c>
      <c r="E46" s="101">
        <v>2463.71</v>
      </c>
      <c r="F46" s="101">
        <v>42.56</v>
      </c>
    </row>
    <row r="47" spans="2:6" x14ac:dyDescent="0.25">
      <c r="B47" s="72" t="s">
        <v>515</v>
      </c>
      <c r="C47" s="72" t="s">
        <v>514</v>
      </c>
      <c r="D47" s="101">
        <f t="shared" si="0"/>
        <v>956.81999999999994</v>
      </c>
      <c r="E47" s="101">
        <v>940.70999999999992</v>
      </c>
      <c r="F47" s="101">
        <v>16.11</v>
      </c>
    </row>
    <row r="48" spans="2:6" x14ac:dyDescent="0.25">
      <c r="B48" s="72" t="s">
        <v>388</v>
      </c>
      <c r="C48" s="72" t="s">
        <v>387</v>
      </c>
      <c r="D48" s="101">
        <f t="shared" si="0"/>
        <v>12029.14</v>
      </c>
      <c r="E48" s="101">
        <v>11721.43</v>
      </c>
      <c r="F48" s="101">
        <v>307.70999999999998</v>
      </c>
    </row>
    <row r="49" spans="2:6" x14ac:dyDescent="0.25">
      <c r="B49" s="72" t="s">
        <v>193</v>
      </c>
      <c r="C49" s="72" t="s">
        <v>192</v>
      </c>
      <c r="D49" s="101">
        <f t="shared" si="0"/>
        <v>531.03000000000009</v>
      </c>
      <c r="E49" s="101">
        <v>528.59</v>
      </c>
      <c r="F49" s="101">
        <v>2.44</v>
      </c>
    </row>
    <row r="50" spans="2:6" x14ac:dyDescent="0.25">
      <c r="B50" s="72" t="s">
        <v>229</v>
      </c>
      <c r="C50" s="72" t="s">
        <v>228</v>
      </c>
      <c r="D50" s="101">
        <f t="shared" si="0"/>
        <v>1517.81</v>
      </c>
      <c r="E50" s="101">
        <v>1495.25</v>
      </c>
      <c r="F50" s="101">
        <v>22.56</v>
      </c>
    </row>
    <row r="51" spans="2:6" x14ac:dyDescent="0.25">
      <c r="B51" s="72" t="s">
        <v>185</v>
      </c>
      <c r="C51" s="72" t="s">
        <v>184</v>
      </c>
      <c r="D51" s="101">
        <f t="shared" si="0"/>
        <v>145.03</v>
      </c>
      <c r="E51" s="101">
        <v>142.03</v>
      </c>
      <c r="F51" s="101">
        <v>3</v>
      </c>
    </row>
    <row r="52" spans="2:6" x14ac:dyDescent="0.25">
      <c r="B52" s="72" t="s">
        <v>261</v>
      </c>
      <c r="C52" s="72" t="s">
        <v>905</v>
      </c>
      <c r="D52" s="101">
        <f t="shared" si="0"/>
        <v>112.36</v>
      </c>
      <c r="E52" s="101">
        <v>112.14</v>
      </c>
      <c r="F52" s="101">
        <v>0.22</v>
      </c>
    </row>
    <row r="53" spans="2:6" x14ac:dyDescent="0.25">
      <c r="B53" s="72" t="s">
        <v>225</v>
      </c>
      <c r="C53" s="72" t="s">
        <v>224</v>
      </c>
      <c r="D53" s="101">
        <f t="shared" si="0"/>
        <v>786.7299999999999</v>
      </c>
      <c r="E53" s="101">
        <v>778.94999999999993</v>
      </c>
      <c r="F53" s="101">
        <v>7.78</v>
      </c>
    </row>
    <row r="54" spans="2:6" x14ac:dyDescent="0.25">
      <c r="B54" s="72" t="s">
        <v>269</v>
      </c>
      <c r="C54" s="72" t="s">
        <v>268</v>
      </c>
      <c r="D54" s="101">
        <f t="shared" si="0"/>
        <v>1725.26</v>
      </c>
      <c r="E54" s="101">
        <v>1693.37</v>
      </c>
      <c r="F54" s="101">
        <v>31.89</v>
      </c>
    </row>
    <row r="55" spans="2:6" x14ac:dyDescent="0.25">
      <c r="B55" s="72" t="s">
        <v>360</v>
      </c>
      <c r="C55" s="72" t="s">
        <v>359</v>
      </c>
      <c r="D55" s="101">
        <f t="shared" si="0"/>
        <v>531.5</v>
      </c>
      <c r="E55" s="101">
        <v>529.61</v>
      </c>
      <c r="F55" s="101">
        <v>1.89</v>
      </c>
    </row>
    <row r="56" spans="2:6" x14ac:dyDescent="0.25">
      <c r="B56" s="72" t="s">
        <v>350</v>
      </c>
      <c r="C56" s="72" t="s">
        <v>349</v>
      </c>
      <c r="D56" s="101">
        <f t="shared" si="0"/>
        <v>426.64</v>
      </c>
      <c r="E56" s="101">
        <v>420.2</v>
      </c>
      <c r="F56" s="101">
        <v>6.44</v>
      </c>
    </row>
    <row r="57" spans="2:6" x14ac:dyDescent="0.25">
      <c r="B57" s="72" t="s">
        <v>619</v>
      </c>
      <c r="C57" s="72" t="s">
        <v>618</v>
      </c>
      <c r="D57" s="101">
        <f t="shared" si="0"/>
        <v>181.48</v>
      </c>
      <c r="E57" s="101">
        <v>181.48</v>
      </c>
      <c r="F57" s="101">
        <v>0</v>
      </c>
    </row>
    <row r="58" spans="2:6" x14ac:dyDescent="0.25">
      <c r="B58" s="72" t="s">
        <v>649</v>
      </c>
      <c r="C58" s="72" t="s">
        <v>648</v>
      </c>
      <c r="D58" s="101">
        <f t="shared" si="0"/>
        <v>204.07999999999998</v>
      </c>
      <c r="E58" s="101">
        <v>201.41</v>
      </c>
      <c r="F58" s="101">
        <v>2.67</v>
      </c>
    </row>
    <row r="59" spans="2:6" x14ac:dyDescent="0.25">
      <c r="B59" s="72" t="s">
        <v>607</v>
      </c>
      <c r="C59" s="72" t="s">
        <v>606</v>
      </c>
      <c r="D59" s="101">
        <f t="shared" si="0"/>
        <v>1021.31</v>
      </c>
      <c r="E59" s="101">
        <v>1007.05</v>
      </c>
      <c r="F59" s="101">
        <v>14.26</v>
      </c>
    </row>
    <row r="60" spans="2:6" x14ac:dyDescent="0.25">
      <c r="B60" s="72" t="s">
        <v>731</v>
      </c>
      <c r="C60" s="72" t="s">
        <v>730</v>
      </c>
      <c r="D60" s="101">
        <f t="shared" si="0"/>
        <v>357.24</v>
      </c>
      <c r="E60" s="101">
        <v>357.24</v>
      </c>
      <c r="F60" s="101">
        <v>0</v>
      </c>
    </row>
    <row r="61" spans="2:6" x14ac:dyDescent="0.25">
      <c r="B61" s="72" t="s">
        <v>461</v>
      </c>
      <c r="C61" s="72" t="s">
        <v>460</v>
      </c>
      <c r="D61" s="101">
        <f t="shared" si="0"/>
        <v>86.6</v>
      </c>
      <c r="E61" s="101">
        <v>86.38</v>
      </c>
      <c r="F61" s="101">
        <v>0.22</v>
      </c>
    </row>
    <row r="62" spans="2:6" x14ac:dyDescent="0.25">
      <c r="B62" s="72" t="s">
        <v>673</v>
      </c>
      <c r="C62" s="72" t="s">
        <v>672</v>
      </c>
      <c r="D62" s="101">
        <f t="shared" si="0"/>
        <v>272.89999999999998</v>
      </c>
      <c r="E62" s="101">
        <v>271.57</v>
      </c>
      <c r="F62" s="101">
        <v>1.33</v>
      </c>
    </row>
    <row r="63" spans="2:6" x14ac:dyDescent="0.25">
      <c r="B63" s="72" t="s">
        <v>407</v>
      </c>
      <c r="C63" s="72" t="s">
        <v>406</v>
      </c>
      <c r="D63" s="101">
        <f t="shared" si="0"/>
        <v>368.86999999999995</v>
      </c>
      <c r="E63" s="101">
        <v>363.97999999999996</v>
      </c>
      <c r="F63" s="101">
        <v>4.8899999999999997</v>
      </c>
    </row>
    <row r="64" spans="2:6" x14ac:dyDescent="0.25">
      <c r="B64" s="72" t="s">
        <v>525</v>
      </c>
      <c r="C64" s="72" t="s">
        <v>524</v>
      </c>
      <c r="D64" s="101">
        <f t="shared" si="0"/>
        <v>44.4</v>
      </c>
      <c r="E64" s="101">
        <v>44.4</v>
      </c>
      <c r="F64" s="101">
        <v>0</v>
      </c>
    </row>
    <row r="65" spans="2:6" x14ac:dyDescent="0.25">
      <c r="B65" s="72" t="s">
        <v>316</v>
      </c>
      <c r="C65" s="72" t="s">
        <v>315</v>
      </c>
      <c r="D65" s="101">
        <f t="shared" si="0"/>
        <v>441.27000000000004</v>
      </c>
      <c r="E65" s="101">
        <v>438.16</v>
      </c>
      <c r="F65" s="101">
        <v>3.11</v>
      </c>
    </row>
    <row r="66" spans="2:6" x14ac:dyDescent="0.25">
      <c r="B66" s="72" t="s">
        <v>453</v>
      </c>
      <c r="C66" s="72" t="s">
        <v>452</v>
      </c>
      <c r="D66" s="101">
        <f t="shared" si="0"/>
        <v>642.07000000000005</v>
      </c>
      <c r="E66" s="101">
        <v>638.18000000000006</v>
      </c>
      <c r="F66" s="101">
        <v>3.89</v>
      </c>
    </row>
    <row r="67" spans="2:6" x14ac:dyDescent="0.25">
      <c r="B67" s="72" t="s">
        <v>703</v>
      </c>
      <c r="C67" s="72" t="s">
        <v>702</v>
      </c>
      <c r="D67" s="101">
        <f t="shared" si="0"/>
        <v>345.03</v>
      </c>
      <c r="E67" s="101">
        <v>345.03</v>
      </c>
      <c r="F67" s="101">
        <v>0</v>
      </c>
    </row>
    <row r="68" spans="2:6" x14ac:dyDescent="0.25">
      <c r="B68" s="72" t="s">
        <v>286</v>
      </c>
      <c r="C68" s="72" t="s">
        <v>285</v>
      </c>
      <c r="D68" s="101">
        <f t="shared" si="0"/>
        <v>2680.62</v>
      </c>
      <c r="E68" s="101">
        <v>2639.18</v>
      </c>
      <c r="F68" s="101">
        <v>41.44</v>
      </c>
    </row>
    <row r="69" spans="2:6" x14ac:dyDescent="0.25">
      <c r="B69" s="72" t="s">
        <v>392</v>
      </c>
      <c r="C69" s="72" t="s">
        <v>391</v>
      </c>
      <c r="D69" s="101">
        <f t="shared" si="0"/>
        <v>1426.6999999999998</v>
      </c>
      <c r="E69" s="101">
        <v>1401.59</v>
      </c>
      <c r="F69" s="101">
        <v>25.11</v>
      </c>
    </row>
    <row r="70" spans="2:6" x14ac:dyDescent="0.25">
      <c r="B70" s="72" t="s">
        <v>233</v>
      </c>
      <c r="C70" s="72" t="s">
        <v>232</v>
      </c>
      <c r="D70" s="101">
        <f t="shared" si="0"/>
        <v>19</v>
      </c>
      <c r="E70" s="101">
        <v>19</v>
      </c>
      <c r="F70" s="101">
        <v>0</v>
      </c>
    </row>
    <row r="71" spans="2:6" x14ac:dyDescent="0.25">
      <c r="B71" s="72" t="s">
        <v>292</v>
      </c>
      <c r="C71" s="72" t="s">
        <v>906</v>
      </c>
      <c r="D71" s="101">
        <f t="shared" si="0"/>
        <v>3496.8999999999996</v>
      </c>
      <c r="E71" s="101">
        <v>3430.0099999999998</v>
      </c>
      <c r="F71" s="101">
        <v>66.89</v>
      </c>
    </row>
    <row r="72" spans="2:6" x14ac:dyDescent="0.25">
      <c r="B72" s="72" t="s">
        <v>167</v>
      </c>
      <c r="C72" s="72" t="s">
        <v>907</v>
      </c>
      <c r="D72" s="101">
        <f t="shared" si="0"/>
        <v>3437.82</v>
      </c>
      <c r="E72" s="101">
        <v>3383.38</v>
      </c>
      <c r="F72" s="101">
        <v>54.44</v>
      </c>
    </row>
    <row r="73" spans="2:6" x14ac:dyDescent="0.25">
      <c r="B73" s="72" t="s">
        <v>681</v>
      </c>
      <c r="C73" s="72" t="s">
        <v>680</v>
      </c>
      <c r="D73" s="101">
        <f t="shared" ref="D73:D136" si="1">+E73+F73</f>
        <v>5994.16</v>
      </c>
      <c r="E73" s="101">
        <v>5916.15</v>
      </c>
      <c r="F73" s="101">
        <v>78.010000000000005</v>
      </c>
    </row>
    <row r="74" spans="2:6" x14ac:dyDescent="0.25">
      <c r="B74" s="72" t="s">
        <v>523</v>
      </c>
      <c r="C74" s="72" t="s">
        <v>522</v>
      </c>
      <c r="D74" s="101">
        <f t="shared" si="1"/>
        <v>86.35</v>
      </c>
      <c r="E74" s="101">
        <v>85.91</v>
      </c>
      <c r="F74" s="101">
        <v>0.44</v>
      </c>
    </row>
    <row r="75" spans="2:6" x14ac:dyDescent="0.25">
      <c r="B75" s="72" t="s">
        <v>380</v>
      </c>
      <c r="C75" s="72" t="s">
        <v>379</v>
      </c>
      <c r="D75" s="101">
        <f t="shared" si="1"/>
        <v>1981.3899999999999</v>
      </c>
      <c r="E75" s="101">
        <v>1958.3899999999999</v>
      </c>
      <c r="F75" s="101">
        <v>23</v>
      </c>
    </row>
    <row r="76" spans="2:6" x14ac:dyDescent="0.25">
      <c r="B76" s="72" t="s">
        <v>332</v>
      </c>
      <c r="C76" s="72" t="s">
        <v>331</v>
      </c>
      <c r="D76" s="101">
        <f t="shared" si="1"/>
        <v>20442.95</v>
      </c>
      <c r="E76" s="101">
        <v>20104.39</v>
      </c>
      <c r="F76" s="101">
        <v>338.56</v>
      </c>
    </row>
    <row r="77" spans="2:6" x14ac:dyDescent="0.25">
      <c r="B77" s="72" t="s">
        <v>519</v>
      </c>
      <c r="C77" s="72" t="s">
        <v>518</v>
      </c>
      <c r="D77" s="101">
        <f t="shared" si="1"/>
        <v>3307.82</v>
      </c>
      <c r="E77" s="101">
        <v>3269.4900000000002</v>
      </c>
      <c r="F77" s="101">
        <v>38.33</v>
      </c>
    </row>
    <row r="78" spans="2:6" x14ac:dyDescent="0.25">
      <c r="B78" s="72" t="s">
        <v>625</v>
      </c>
      <c r="C78" s="72" t="s">
        <v>624</v>
      </c>
      <c r="D78" s="101">
        <f t="shared" si="1"/>
        <v>1698.6200000000001</v>
      </c>
      <c r="E78" s="101">
        <v>1678.73</v>
      </c>
      <c r="F78" s="101">
        <v>19.89</v>
      </c>
    </row>
    <row r="79" spans="2:6" x14ac:dyDescent="0.25">
      <c r="B79" s="72" t="s">
        <v>183</v>
      </c>
      <c r="C79" s="72" t="s">
        <v>182</v>
      </c>
      <c r="D79" s="101">
        <f t="shared" si="1"/>
        <v>77.47</v>
      </c>
      <c r="E79" s="101">
        <v>77.47</v>
      </c>
      <c r="F79" s="101">
        <v>0</v>
      </c>
    </row>
    <row r="80" spans="2:6" x14ac:dyDescent="0.25">
      <c r="B80" s="72" t="s">
        <v>745</v>
      </c>
      <c r="C80" s="72" t="s">
        <v>744</v>
      </c>
      <c r="D80" s="101">
        <f t="shared" si="1"/>
        <v>386.31</v>
      </c>
      <c r="E80" s="101">
        <v>380.31</v>
      </c>
      <c r="F80" s="101">
        <v>6</v>
      </c>
    </row>
    <row r="81" spans="2:6" x14ac:dyDescent="0.25">
      <c r="B81" s="72" t="s">
        <v>589</v>
      </c>
      <c r="C81" s="72" t="s">
        <v>588</v>
      </c>
      <c r="D81" s="101">
        <f t="shared" si="1"/>
        <v>4450.18</v>
      </c>
      <c r="E81" s="101">
        <v>4356.0700000000006</v>
      </c>
      <c r="F81" s="101">
        <v>94.11</v>
      </c>
    </row>
    <row r="82" spans="2:6" x14ac:dyDescent="0.25">
      <c r="B82" s="72" t="s">
        <v>641</v>
      </c>
      <c r="C82" s="72" t="s">
        <v>640</v>
      </c>
      <c r="D82" s="101">
        <f t="shared" si="1"/>
        <v>2733.4999999999995</v>
      </c>
      <c r="E82" s="101">
        <v>2702.2799999999997</v>
      </c>
      <c r="F82" s="101">
        <v>31.22</v>
      </c>
    </row>
    <row r="83" spans="2:6" x14ac:dyDescent="0.25">
      <c r="B83" s="72" t="s">
        <v>491</v>
      </c>
      <c r="C83" s="72" t="s">
        <v>490</v>
      </c>
      <c r="D83" s="101">
        <f t="shared" si="1"/>
        <v>58.9</v>
      </c>
      <c r="E83" s="101">
        <v>58.9</v>
      </c>
      <c r="F83" s="101">
        <v>0</v>
      </c>
    </row>
    <row r="84" spans="2:6" x14ac:dyDescent="0.25">
      <c r="B84" s="72" t="s">
        <v>338</v>
      </c>
      <c r="C84" s="72" t="s">
        <v>337</v>
      </c>
      <c r="D84" s="101">
        <f t="shared" si="1"/>
        <v>20038.21</v>
      </c>
      <c r="E84" s="101">
        <v>19794.32</v>
      </c>
      <c r="F84" s="101">
        <v>243.89</v>
      </c>
    </row>
    <row r="85" spans="2:6" x14ac:dyDescent="0.25">
      <c r="B85" s="72" t="s">
        <v>711</v>
      </c>
      <c r="C85" s="72" t="s">
        <v>710</v>
      </c>
      <c r="D85" s="101">
        <f t="shared" si="1"/>
        <v>22730.92</v>
      </c>
      <c r="E85" s="101">
        <v>22470.359999999997</v>
      </c>
      <c r="F85" s="101">
        <v>260.56</v>
      </c>
    </row>
    <row r="86" spans="2:6" x14ac:dyDescent="0.25">
      <c r="B86" s="72" t="s">
        <v>263</v>
      </c>
      <c r="C86" s="72" t="s">
        <v>908</v>
      </c>
      <c r="D86" s="101">
        <f t="shared" si="1"/>
        <v>34.799999999999997</v>
      </c>
      <c r="E86" s="101">
        <v>34.799999999999997</v>
      </c>
      <c r="F86" s="101">
        <v>0</v>
      </c>
    </row>
    <row r="87" spans="2:6" x14ac:dyDescent="0.25">
      <c r="B87" s="72" t="s">
        <v>591</v>
      </c>
      <c r="C87" s="72" t="s">
        <v>590</v>
      </c>
      <c r="D87" s="101">
        <f t="shared" si="1"/>
        <v>21261.39</v>
      </c>
      <c r="E87" s="101">
        <v>20919.61</v>
      </c>
      <c r="F87" s="101">
        <v>341.78</v>
      </c>
    </row>
    <row r="88" spans="2:6" x14ac:dyDescent="0.25">
      <c r="B88" s="72" t="s">
        <v>217</v>
      </c>
      <c r="C88" s="72" t="s">
        <v>216</v>
      </c>
      <c r="D88" s="101">
        <f t="shared" si="1"/>
        <v>4670.9999999999991</v>
      </c>
      <c r="E88" s="101">
        <v>4618.8899999999994</v>
      </c>
      <c r="F88" s="101">
        <v>52.11</v>
      </c>
    </row>
    <row r="89" spans="2:6" x14ac:dyDescent="0.25">
      <c r="B89" s="72" t="s">
        <v>376</v>
      </c>
      <c r="C89" s="72" t="s">
        <v>375</v>
      </c>
      <c r="D89" s="101">
        <f t="shared" si="1"/>
        <v>3920.62</v>
      </c>
      <c r="E89" s="101">
        <v>3873.29</v>
      </c>
      <c r="F89" s="101">
        <v>47.33</v>
      </c>
    </row>
    <row r="90" spans="2:6" x14ac:dyDescent="0.25">
      <c r="B90" s="72" t="s">
        <v>755</v>
      </c>
      <c r="C90" s="72" t="s">
        <v>754</v>
      </c>
      <c r="D90" s="101">
        <f t="shared" si="1"/>
        <v>867.05</v>
      </c>
      <c r="E90" s="101">
        <v>855.16</v>
      </c>
      <c r="F90" s="101">
        <v>11.89</v>
      </c>
    </row>
    <row r="91" spans="2:6" x14ac:dyDescent="0.25">
      <c r="B91" s="72" t="s">
        <v>384</v>
      </c>
      <c r="C91" s="72" t="s">
        <v>383</v>
      </c>
      <c r="D91" s="101">
        <f t="shared" si="1"/>
        <v>7177.86</v>
      </c>
      <c r="E91" s="101">
        <v>7050.75</v>
      </c>
      <c r="F91" s="101">
        <v>127.11</v>
      </c>
    </row>
    <row r="92" spans="2:6" x14ac:dyDescent="0.25">
      <c r="B92" s="72" t="s">
        <v>296</v>
      </c>
      <c r="C92" s="72" t="s">
        <v>295</v>
      </c>
      <c r="D92" s="101">
        <f t="shared" si="1"/>
        <v>875.43999999999994</v>
      </c>
      <c r="E92" s="101">
        <v>869.88</v>
      </c>
      <c r="F92" s="101">
        <v>5.56</v>
      </c>
    </row>
    <row r="93" spans="2:6" x14ac:dyDescent="0.25">
      <c r="B93" s="72" t="s">
        <v>189</v>
      </c>
      <c r="C93" s="72" t="s">
        <v>188</v>
      </c>
      <c r="D93" s="101">
        <f t="shared" si="1"/>
        <v>111.51</v>
      </c>
      <c r="E93" s="101">
        <v>111.18</v>
      </c>
      <c r="F93" s="101">
        <v>0.33</v>
      </c>
    </row>
    <row r="94" spans="2:6" x14ac:dyDescent="0.25">
      <c r="B94" s="72" t="s">
        <v>505</v>
      </c>
      <c r="C94" s="72" t="s">
        <v>504</v>
      </c>
      <c r="D94" s="101">
        <f t="shared" si="1"/>
        <v>61.6</v>
      </c>
      <c r="E94" s="101">
        <v>61.6</v>
      </c>
      <c r="F94" s="101">
        <v>0</v>
      </c>
    </row>
    <row r="95" spans="2:6" x14ac:dyDescent="0.25">
      <c r="B95" s="72" t="s">
        <v>499</v>
      </c>
      <c r="C95" s="72" t="s">
        <v>498</v>
      </c>
      <c r="D95" s="101">
        <f t="shared" si="1"/>
        <v>2934.26</v>
      </c>
      <c r="E95" s="101">
        <v>2934.26</v>
      </c>
      <c r="F95" s="101">
        <v>0</v>
      </c>
    </row>
    <row r="96" spans="2:6" x14ac:dyDescent="0.25">
      <c r="B96" s="72" t="s">
        <v>637</v>
      </c>
      <c r="C96" s="72" t="s">
        <v>636</v>
      </c>
      <c r="D96" s="101">
        <f t="shared" si="1"/>
        <v>705.15</v>
      </c>
      <c r="E96" s="101">
        <v>701.93</v>
      </c>
      <c r="F96" s="101">
        <v>3.22</v>
      </c>
    </row>
    <row r="97" spans="2:6" x14ac:dyDescent="0.25">
      <c r="B97" s="72" t="s">
        <v>161</v>
      </c>
      <c r="C97" s="72" t="s">
        <v>160</v>
      </c>
      <c r="D97" s="101">
        <f t="shared" si="1"/>
        <v>3606.91</v>
      </c>
      <c r="E97" s="101">
        <v>3573.35</v>
      </c>
      <c r="F97" s="101">
        <v>33.56</v>
      </c>
    </row>
    <row r="98" spans="2:6" x14ac:dyDescent="0.25">
      <c r="B98" s="72" t="s">
        <v>153</v>
      </c>
      <c r="C98" s="72" t="s">
        <v>152</v>
      </c>
      <c r="D98" s="101">
        <f t="shared" si="1"/>
        <v>1380.97</v>
      </c>
      <c r="E98" s="101">
        <v>1363.53</v>
      </c>
      <c r="F98" s="101">
        <v>17.440000000000001</v>
      </c>
    </row>
    <row r="99" spans="2:6" x14ac:dyDescent="0.25">
      <c r="B99" s="72" t="s">
        <v>314</v>
      </c>
      <c r="C99" s="72" t="s">
        <v>313</v>
      </c>
      <c r="D99" s="101">
        <f t="shared" si="1"/>
        <v>2304.5300000000002</v>
      </c>
      <c r="E99" s="101">
        <v>2249.6400000000003</v>
      </c>
      <c r="F99" s="101">
        <v>54.89</v>
      </c>
    </row>
    <row r="100" spans="2:6" x14ac:dyDescent="0.25">
      <c r="B100" s="72" t="s">
        <v>449</v>
      </c>
      <c r="C100" s="72" t="s">
        <v>448</v>
      </c>
      <c r="D100" s="101">
        <f t="shared" si="1"/>
        <v>233.2</v>
      </c>
      <c r="E100" s="101">
        <v>233.2</v>
      </c>
      <c r="F100" s="101">
        <v>0</v>
      </c>
    </row>
    <row r="101" spans="2:6" x14ac:dyDescent="0.25">
      <c r="B101" s="72" t="s">
        <v>306</v>
      </c>
      <c r="C101" s="72" t="s">
        <v>305</v>
      </c>
      <c r="D101" s="101">
        <f t="shared" si="1"/>
        <v>37.6</v>
      </c>
      <c r="E101" s="101">
        <v>37.6</v>
      </c>
      <c r="F101" s="101">
        <v>0</v>
      </c>
    </row>
    <row r="102" spans="2:6" x14ac:dyDescent="0.25">
      <c r="B102" s="104" t="s">
        <v>547</v>
      </c>
      <c r="C102" s="72" t="s">
        <v>909</v>
      </c>
      <c r="D102" s="101">
        <f t="shared" si="1"/>
        <v>150.78</v>
      </c>
      <c r="E102" s="101">
        <v>150.78</v>
      </c>
      <c r="F102" s="101">
        <v>0</v>
      </c>
    </row>
    <row r="103" spans="2:6" x14ac:dyDescent="0.25">
      <c r="B103" s="72" t="s">
        <v>715</v>
      </c>
      <c r="C103" s="72" t="s">
        <v>714</v>
      </c>
      <c r="D103" s="101">
        <f t="shared" si="1"/>
        <v>167.7</v>
      </c>
      <c r="E103" s="101">
        <v>167.7</v>
      </c>
      <c r="F103" s="101">
        <v>0</v>
      </c>
    </row>
    <row r="104" spans="2:6" x14ac:dyDescent="0.25">
      <c r="B104" s="72" t="s">
        <v>243</v>
      </c>
      <c r="C104" s="72" t="s">
        <v>242</v>
      </c>
      <c r="D104" s="101">
        <f t="shared" si="1"/>
        <v>573.44000000000005</v>
      </c>
      <c r="E104" s="101">
        <v>567.22</v>
      </c>
      <c r="F104" s="101">
        <v>6.22</v>
      </c>
    </row>
    <row r="105" spans="2:6" x14ac:dyDescent="0.25">
      <c r="B105" s="72" t="s">
        <v>455</v>
      </c>
      <c r="C105" s="72" t="s">
        <v>454</v>
      </c>
      <c r="D105" s="101">
        <f t="shared" si="1"/>
        <v>114.06</v>
      </c>
      <c r="E105" s="101">
        <v>111.28</v>
      </c>
      <c r="F105" s="101">
        <v>2.78</v>
      </c>
    </row>
    <row r="106" spans="2:6" x14ac:dyDescent="0.25">
      <c r="B106" s="72" t="s">
        <v>155</v>
      </c>
      <c r="C106" s="72" t="s">
        <v>154</v>
      </c>
      <c r="D106" s="101">
        <f t="shared" si="1"/>
        <v>1095.6499999999999</v>
      </c>
      <c r="E106" s="101">
        <v>1081.8699999999999</v>
      </c>
      <c r="F106" s="101">
        <v>13.78</v>
      </c>
    </row>
    <row r="107" spans="2:6" x14ac:dyDescent="0.25">
      <c r="B107" s="72" t="s">
        <v>585</v>
      </c>
      <c r="C107" s="72" t="s">
        <v>584</v>
      </c>
      <c r="D107" s="101">
        <f t="shared" si="1"/>
        <v>17863.32</v>
      </c>
      <c r="E107" s="101">
        <v>17602.650000000001</v>
      </c>
      <c r="F107" s="101">
        <v>260.67</v>
      </c>
    </row>
    <row r="108" spans="2:6" x14ac:dyDescent="0.25">
      <c r="B108" s="72" t="s">
        <v>719</v>
      </c>
      <c r="C108" s="72" t="s">
        <v>718</v>
      </c>
      <c r="D108" s="101">
        <f t="shared" si="1"/>
        <v>2056.17</v>
      </c>
      <c r="E108" s="101">
        <v>2049.17</v>
      </c>
      <c r="F108" s="101">
        <v>7</v>
      </c>
    </row>
    <row r="109" spans="2:6" x14ac:dyDescent="0.25">
      <c r="B109" s="72" t="s">
        <v>439</v>
      </c>
      <c r="C109" s="72" t="s">
        <v>438</v>
      </c>
      <c r="D109" s="101">
        <f t="shared" si="1"/>
        <v>328.46000000000004</v>
      </c>
      <c r="E109" s="101">
        <v>321.79000000000002</v>
      </c>
      <c r="F109" s="101">
        <v>6.67</v>
      </c>
    </row>
    <row r="110" spans="2:6" x14ac:dyDescent="0.25">
      <c r="B110" s="72" t="s">
        <v>633</v>
      </c>
      <c r="C110" s="72" t="s">
        <v>632</v>
      </c>
      <c r="D110" s="101">
        <f t="shared" si="1"/>
        <v>1605.23</v>
      </c>
      <c r="E110" s="101">
        <v>1591.23</v>
      </c>
      <c r="F110" s="101">
        <v>14</v>
      </c>
    </row>
    <row r="111" spans="2:6" x14ac:dyDescent="0.25">
      <c r="B111" t="s">
        <v>934</v>
      </c>
      <c r="C111" t="str">
        <f>+VLOOKUP(B111,'[1]CCDDD - CEDARS - ESD'!$C$2:$D$333,2,0)</f>
        <v>Impact Black River Charter</v>
      </c>
      <c r="D111" s="101">
        <f t="shared" si="1"/>
        <v>124.4</v>
      </c>
      <c r="E111" s="101">
        <v>124.4</v>
      </c>
      <c r="F111" s="101">
        <v>0</v>
      </c>
    </row>
    <row r="112" spans="2:6" x14ac:dyDescent="0.25">
      <c r="B112" s="102" t="s">
        <v>372</v>
      </c>
      <c r="C112" s="103" t="s">
        <v>910</v>
      </c>
      <c r="D112" s="101">
        <f t="shared" si="1"/>
        <v>250.6</v>
      </c>
      <c r="E112" s="101">
        <v>250.6</v>
      </c>
      <c r="F112" s="101">
        <v>0</v>
      </c>
    </row>
    <row r="113" spans="2:6" x14ac:dyDescent="0.25">
      <c r="B113" s="105" t="s">
        <v>545</v>
      </c>
      <c r="C113" s="103" t="s">
        <v>911</v>
      </c>
      <c r="D113" s="101">
        <f t="shared" si="1"/>
        <v>482.1</v>
      </c>
      <c r="E113" s="101">
        <v>482.1</v>
      </c>
      <c r="F113" s="101">
        <v>0</v>
      </c>
    </row>
    <row r="114" spans="2:6" x14ac:dyDescent="0.25">
      <c r="B114" s="102" t="s">
        <v>543</v>
      </c>
      <c r="C114" s="103" t="s">
        <v>542</v>
      </c>
      <c r="D114" s="101">
        <f t="shared" si="1"/>
        <v>311.60000000000002</v>
      </c>
      <c r="E114" s="101">
        <v>311.60000000000002</v>
      </c>
      <c r="F114" s="101">
        <v>0</v>
      </c>
    </row>
    <row r="115" spans="2:6" x14ac:dyDescent="0.25">
      <c r="B115" s="72" t="s">
        <v>669</v>
      </c>
      <c r="C115" s="72" t="s">
        <v>668</v>
      </c>
      <c r="D115" s="101">
        <f t="shared" si="1"/>
        <v>187.70000000000002</v>
      </c>
      <c r="E115" s="101">
        <v>184.59</v>
      </c>
      <c r="F115" s="101">
        <v>3.11</v>
      </c>
    </row>
    <row r="116" spans="2:6" x14ac:dyDescent="0.25">
      <c r="B116" s="72" t="s">
        <v>326</v>
      </c>
      <c r="C116" s="72" t="s">
        <v>325</v>
      </c>
      <c r="D116" s="101">
        <f t="shared" si="1"/>
        <v>23.98</v>
      </c>
      <c r="E116" s="101">
        <v>23.98</v>
      </c>
      <c r="F116" s="101">
        <v>0</v>
      </c>
    </row>
    <row r="117" spans="2:6" x14ac:dyDescent="0.25">
      <c r="B117" s="72" t="s">
        <v>565</v>
      </c>
      <c r="C117" s="72" t="s">
        <v>564</v>
      </c>
      <c r="D117" s="101">
        <f t="shared" si="1"/>
        <v>19333.21</v>
      </c>
      <c r="E117" s="101">
        <v>19103.87</v>
      </c>
      <c r="F117" s="101">
        <v>229.33999999999997</v>
      </c>
    </row>
    <row r="118" spans="2:6" x14ac:dyDescent="0.25">
      <c r="B118" s="72" t="s">
        <v>659</v>
      </c>
      <c r="C118" s="72" t="s">
        <v>658</v>
      </c>
      <c r="D118" s="101">
        <f t="shared" si="1"/>
        <v>48.51</v>
      </c>
      <c r="E118" s="101">
        <v>48.51</v>
      </c>
      <c r="F118" s="101">
        <v>0</v>
      </c>
    </row>
    <row r="119" spans="2:6" x14ac:dyDescent="0.25">
      <c r="B119" s="72" t="s">
        <v>693</v>
      </c>
      <c r="C119" s="72" t="s">
        <v>692</v>
      </c>
      <c r="D119" s="101">
        <f t="shared" si="1"/>
        <v>1137.3900000000001</v>
      </c>
      <c r="E119" s="101">
        <v>1137.3900000000001</v>
      </c>
      <c r="F119" s="101">
        <v>0</v>
      </c>
    </row>
    <row r="120" spans="2:6" x14ac:dyDescent="0.25">
      <c r="B120" s="72" t="s">
        <v>675</v>
      </c>
      <c r="C120" s="72" t="s">
        <v>674</v>
      </c>
      <c r="D120" s="101">
        <f t="shared" si="1"/>
        <v>43.6</v>
      </c>
      <c r="E120" s="101">
        <v>43.6</v>
      </c>
      <c r="F120" s="101">
        <v>0</v>
      </c>
    </row>
    <row r="121" spans="2:6" x14ac:dyDescent="0.25">
      <c r="B121" s="72" t="s">
        <v>689</v>
      </c>
      <c r="C121" s="72" t="s">
        <v>688</v>
      </c>
      <c r="D121" s="101">
        <f t="shared" si="1"/>
        <v>5069.43</v>
      </c>
      <c r="E121" s="101">
        <v>5007.1000000000004</v>
      </c>
      <c r="F121" s="101">
        <v>62.33</v>
      </c>
    </row>
    <row r="122" spans="2:6" x14ac:dyDescent="0.25">
      <c r="B122" s="72" t="s">
        <v>761</v>
      </c>
      <c r="C122" s="72" t="s">
        <v>760</v>
      </c>
      <c r="D122" s="101">
        <f t="shared" si="1"/>
        <v>19039.23</v>
      </c>
      <c r="E122" s="101">
        <v>18773.75</v>
      </c>
      <c r="F122" s="101">
        <v>265.48</v>
      </c>
    </row>
    <row r="123" spans="2:6" x14ac:dyDescent="0.25">
      <c r="B123" s="72" t="s">
        <v>559</v>
      </c>
      <c r="C123" s="72" t="s">
        <v>558</v>
      </c>
      <c r="D123" s="101">
        <f t="shared" si="1"/>
        <v>25727.83</v>
      </c>
      <c r="E123" s="101">
        <v>25353.940000000002</v>
      </c>
      <c r="F123" s="101">
        <v>373.89</v>
      </c>
    </row>
    <row r="124" spans="2:6" x14ac:dyDescent="0.25">
      <c r="B124" s="72" t="s">
        <v>255</v>
      </c>
      <c r="C124" s="72" t="s">
        <v>254</v>
      </c>
      <c r="D124" s="101">
        <f t="shared" si="1"/>
        <v>1105.2800000000002</v>
      </c>
      <c r="E124" s="101">
        <v>1097.3900000000001</v>
      </c>
      <c r="F124" s="101">
        <v>7.89</v>
      </c>
    </row>
    <row r="125" spans="2:6" x14ac:dyDescent="0.25">
      <c r="B125" s="72" t="s">
        <v>757</v>
      </c>
      <c r="C125" s="72" t="s">
        <v>756</v>
      </c>
      <c r="D125" s="101">
        <f t="shared" si="1"/>
        <v>1370.55</v>
      </c>
      <c r="E125" s="101">
        <v>1359.11</v>
      </c>
      <c r="F125" s="101">
        <v>11.44</v>
      </c>
    </row>
    <row r="126" spans="2:6" x14ac:dyDescent="0.25">
      <c r="B126" s="72" t="s">
        <v>517</v>
      </c>
      <c r="C126" s="72" t="s">
        <v>516</v>
      </c>
      <c r="D126" s="101">
        <f t="shared" si="1"/>
        <v>580.95000000000005</v>
      </c>
      <c r="E126" s="101">
        <v>568.24</v>
      </c>
      <c r="F126" s="101">
        <v>12.709999999999999</v>
      </c>
    </row>
    <row r="127" spans="2:6" x14ac:dyDescent="0.25">
      <c r="B127" s="72" t="s">
        <v>503</v>
      </c>
      <c r="C127" s="72" t="s">
        <v>502</v>
      </c>
      <c r="D127" s="101">
        <f t="shared" si="1"/>
        <v>85.85</v>
      </c>
      <c r="E127" s="101">
        <v>85.85</v>
      </c>
      <c r="F127" s="101">
        <v>0</v>
      </c>
    </row>
    <row r="128" spans="2:6" x14ac:dyDescent="0.25">
      <c r="B128" s="72" t="s">
        <v>352</v>
      </c>
      <c r="C128" s="72" t="s">
        <v>351</v>
      </c>
      <c r="D128" s="101">
        <f t="shared" si="1"/>
        <v>507</v>
      </c>
      <c r="E128" s="101">
        <v>502.44</v>
      </c>
      <c r="F128" s="101">
        <v>4.5599999999999996</v>
      </c>
    </row>
    <row r="129" spans="2:6" x14ac:dyDescent="0.25">
      <c r="B129" s="72" t="s">
        <v>717</v>
      </c>
      <c r="C129" s="72" t="s">
        <v>716</v>
      </c>
      <c r="D129" s="101">
        <f t="shared" si="1"/>
        <v>1805.46</v>
      </c>
      <c r="E129" s="101">
        <v>1797.46</v>
      </c>
      <c r="F129" s="101">
        <v>8</v>
      </c>
    </row>
    <row r="130" spans="2:6" x14ac:dyDescent="0.25">
      <c r="B130" s="72" t="s">
        <v>201</v>
      </c>
      <c r="C130" s="72" t="s">
        <v>200</v>
      </c>
      <c r="D130" s="101">
        <f t="shared" si="1"/>
        <v>77.070000000000007</v>
      </c>
      <c r="E130" s="101">
        <v>76.740000000000009</v>
      </c>
      <c r="F130" s="101">
        <v>0.33</v>
      </c>
    </row>
    <row r="131" spans="2:6" x14ac:dyDescent="0.25">
      <c r="B131" s="72" t="s">
        <v>743</v>
      </c>
      <c r="C131" s="72" t="s">
        <v>742</v>
      </c>
      <c r="D131" s="101">
        <f t="shared" si="1"/>
        <v>1285.1399999999999</v>
      </c>
      <c r="E131" s="101">
        <v>1270.03</v>
      </c>
      <c r="F131" s="101">
        <v>15.11</v>
      </c>
    </row>
    <row r="132" spans="2:6" x14ac:dyDescent="0.25">
      <c r="B132" s="72" t="s">
        <v>336</v>
      </c>
      <c r="C132" s="72" t="s">
        <v>335</v>
      </c>
      <c r="D132" s="101">
        <f t="shared" si="1"/>
        <v>9633.33</v>
      </c>
      <c r="E132" s="101">
        <v>9434.2199999999993</v>
      </c>
      <c r="F132" s="101">
        <v>199.11</v>
      </c>
    </row>
    <row r="133" spans="2:6" x14ac:dyDescent="0.25">
      <c r="B133" s="72" t="s">
        <v>561</v>
      </c>
      <c r="C133" s="72" t="s">
        <v>560</v>
      </c>
      <c r="D133" s="101">
        <f t="shared" si="1"/>
        <v>30929.440000000002</v>
      </c>
      <c r="E133" s="101">
        <v>30667.11</v>
      </c>
      <c r="F133" s="101">
        <v>262.33</v>
      </c>
    </row>
    <row r="134" spans="2:6" x14ac:dyDescent="0.25">
      <c r="B134" s="72" t="s">
        <v>320</v>
      </c>
      <c r="C134" s="72" t="s">
        <v>319</v>
      </c>
      <c r="D134" s="101">
        <f t="shared" si="1"/>
        <v>2616.9499999999998</v>
      </c>
      <c r="E134" s="101">
        <v>2580.06</v>
      </c>
      <c r="F134" s="101">
        <v>36.89</v>
      </c>
    </row>
    <row r="135" spans="2:6" x14ac:dyDescent="0.25">
      <c r="B135" s="72" t="s">
        <v>199</v>
      </c>
      <c r="C135" s="72" t="s">
        <v>198</v>
      </c>
      <c r="D135" s="101">
        <f t="shared" si="1"/>
        <v>24.2</v>
      </c>
      <c r="E135" s="101">
        <v>24.2</v>
      </c>
      <c r="F135" s="101">
        <v>0</v>
      </c>
    </row>
    <row r="136" spans="2:6" x14ac:dyDescent="0.25">
      <c r="B136" s="72" t="s">
        <v>290</v>
      </c>
      <c r="C136" s="72" t="s">
        <v>289</v>
      </c>
      <c r="D136" s="101">
        <f t="shared" si="1"/>
        <v>594.29</v>
      </c>
      <c r="E136" s="101">
        <v>593.29</v>
      </c>
      <c r="F136" s="101">
        <v>1</v>
      </c>
    </row>
    <row r="137" spans="2:6" x14ac:dyDescent="0.25">
      <c r="B137" s="72" t="s">
        <v>769</v>
      </c>
      <c r="C137" s="72" t="s">
        <v>768</v>
      </c>
      <c r="D137" s="101">
        <f t="shared" ref="D137:D200" si="2">+E137+F137</f>
        <v>182.22</v>
      </c>
      <c r="E137" s="101">
        <v>181.89</v>
      </c>
      <c r="F137" s="101">
        <v>0.33</v>
      </c>
    </row>
    <row r="138" spans="2:6" x14ac:dyDescent="0.25">
      <c r="B138" s="72" t="s">
        <v>699</v>
      </c>
      <c r="C138" s="72" t="s">
        <v>698</v>
      </c>
      <c r="D138" s="101">
        <f t="shared" si="2"/>
        <v>6314.2199999999993</v>
      </c>
      <c r="E138" s="101">
        <v>6212.11</v>
      </c>
      <c r="F138" s="101">
        <v>102.11</v>
      </c>
    </row>
    <row r="139" spans="2:6" x14ac:dyDescent="0.25">
      <c r="B139" s="72" t="s">
        <v>267</v>
      </c>
      <c r="C139" s="72" t="s">
        <v>266</v>
      </c>
      <c r="D139" s="101">
        <f t="shared" si="2"/>
        <v>246.89999999999998</v>
      </c>
      <c r="E139" s="101">
        <v>246.01</v>
      </c>
      <c r="F139" s="101">
        <v>0.89</v>
      </c>
    </row>
    <row r="140" spans="2:6" x14ac:dyDescent="0.25">
      <c r="B140" s="72" t="s">
        <v>364</v>
      </c>
      <c r="C140" s="72" t="s">
        <v>363</v>
      </c>
      <c r="D140" s="101">
        <f t="shared" si="2"/>
        <v>221.71</v>
      </c>
      <c r="E140" s="101">
        <v>219.49</v>
      </c>
      <c r="F140" s="101">
        <v>2.2200000000000002</v>
      </c>
    </row>
    <row r="141" spans="2:6" x14ac:dyDescent="0.25">
      <c r="B141" s="102" t="s">
        <v>280</v>
      </c>
      <c r="C141" s="103" t="s">
        <v>279</v>
      </c>
      <c r="D141" s="101">
        <f t="shared" si="2"/>
        <v>27.689999999999998</v>
      </c>
      <c r="E141" s="101">
        <v>27.689999999999998</v>
      </c>
      <c r="F141" s="101">
        <v>0</v>
      </c>
    </row>
    <row r="142" spans="2:6" x14ac:dyDescent="0.25">
      <c r="B142" s="106" t="s">
        <v>203</v>
      </c>
      <c r="C142" s="72" t="s">
        <v>202</v>
      </c>
      <c r="D142" s="101">
        <f t="shared" si="2"/>
        <v>418.22999999999996</v>
      </c>
      <c r="E142" s="101">
        <v>402.34</v>
      </c>
      <c r="F142" s="101">
        <v>15.89</v>
      </c>
    </row>
    <row r="143" spans="2:6" x14ac:dyDescent="0.25">
      <c r="B143" s="72" t="s">
        <v>495</v>
      </c>
      <c r="C143" s="72" t="s">
        <v>494</v>
      </c>
      <c r="D143" s="101">
        <f t="shared" si="2"/>
        <v>200.32</v>
      </c>
      <c r="E143" s="101">
        <v>200.32</v>
      </c>
      <c r="F143" s="101">
        <v>0</v>
      </c>
    </row>
    <row r="144" spans="2:6" x14ac:dyDescent="0.25">
      <c r="B144" s="72" t="s">
        <v>213</v>
      </c>
      <c r="C144" s="72" t="s">
        <v>212</v>
      </c>
      <c r="D144" s="101">
        <f t="shared" si="2"/>
        <v>3541.65</v>
      </c>
      <c r="E144" s="101">
        <v>3496.32</v>
      </c>
      <c r="F144" s="101">
        <v>45.33</v>
      </c>
    </row>
    <row r="145" spans="2:6" x14ac:dyDescent="0.25">
      <c r="B145" s="72" t="s">
        <v>163</v>
      </c>
      <c r="C145" s="72" t="s">
        <v>162</v>
      </c>
      <c r="D145" s="101">
        <f t="shared" si="2"/>
        <v>761.32</v>
      </c>
      <c r="E145" s="101">
        <v>757.1</v>
      </c>
      <c r="F145" s="101">
        <v>4.22</v>
      </c>
    </row>
    <row r="146" spans="2:6" x14ac:dyDescent="0.25">
      <c r="B146" s="72" t="s">
        <v>679</v>
      </c>
      <c r="C146" s="72" t="s">
        <v>678</v>
      </c>
      <c r="D146" s="101">
        <f t="shared" si="2"/>
        <v>99.95</v>
      </c>
      <c r="E146" s="101">
        <v>99.95</v>
      </c>
      <c r="F146" s="101">
        <v>0</v>
      </c>
    </row>
    <row r="147" spans="2:6" x14ac:dyDescent="0.25">
      <c r="B147" s="72" t="s">
        <v>749</v>
      </c>
      <c r="C147" s="72" t="s">
        <v>748</v>
      </c>
      <c r="D147" s="101">
        <f t="shared" si="2"/>
        <v>654.97</v>
      </c>
      <c r="E147" s="101">
        <v>648.97</v>
      </c>
      <c r="F147" s="101">
        <v>6</v>
      </c>
    </row>
    <row r="148" spans="2:6" x14ac:dyDescent="0.25">
      <c r="B148" s="72" t="s">
        <v>445</v>
      </c>
      <c r="C148" s="72" t="s">
        <v>444</v>
      </c>
      <c r="D148" s="101">
        <f t="shared" si="2"/>
        <v>878.21</v>
      </c>
      <c r="E148" s="101">
        <v>876.1</v>
      </c>
      <c r="F148" s="101">
        <v>2.11</v>
      </c>
    </row>
    <row r="149" spans="2:6" x14ac:dyDescent="0.25">
      <c r="B149" s="72" t="s">
        <v>259</v>
      </c>
      <c r="C149" s="72" t="s">
        <v>258</v>
      </c>
      <c r="D149" s="101">
        <f t="shared" si="2"/>
        <v>502.62</v>
      </c>
      <c r="E149" s="101">
        <v>497.29</v>
      </c>
      <c r="F149" s="101">
        <v>5.33</v>
      </c>
    </row>
    <row r="150" spans="2:6" x14ac:dyDescent="0.25">
      <c r="B150" s="72" t="s">
        <v>328</v>
      </c>
      <c r="C150" s="72" t="s">
        <v>327</v>
      </c>
      <c r="D150" s="101">
        <f t="shared" si="2"/>
        <v>9596.130000000001</v>
      </c>
      <c r="E150" s="101">
        <v>9434.69</v>
      </c>
      <c r="F150" s="101">
        <v>161.44</v>
      </c>
    </row>
    <row r="151" spans="2:6" x14ac:dyDescent="0.25">
      <c r="B151" s="72" t="s">
        <v>629</v>
      </c>
      <c r="C151" s="72" t="s">
        <v>628</v>
      </c>
      <c r="D151" s="101">
        <f t="shared" si="2"/>
        <v>324.95</v>
      </c>
      <c r="E151" s="101">
        <v>318.95</v>
      </c>
      <c r="F151" s="101">
        <v>6</v>
      </c>
    </row>
    <row r="152" spans="2:6" x14ac:dyDescent="0.25">
      <c r="B152" s="72" t="s">
        <v>300</v>
      </c>
      <c r="C152" s="72" t="s">
        <v>299</v>
      </c>
      <c r="D152" s="101">
        <f t="shared" si="2"/>
        <v>10376.98</v>
      </c>
      <c r="E152" s="101">
        <v>10262.869999999999</v>
      </c>
      <c r="F152" s="101">
        <v>114.11</v>
      </c>
    </row>
    <row r="153" spans="2:6" x14ac:dyDescent="0.25">
      <c r="B153" s="72" t="s">
        <v>302</v>
      </c>
      <c r="C153" s="72" t="s">
        <v>301</v>
      </c>
      <c r="D153" s="101">
        <f t="shared" si="2"/>
        <v>1758.79</v>
      </c>
      <c r="E153" s="101">
        <v>1726.46</v>
      </c>
      <c r="F153" s="101">
        <v>32.33</v>
      </c>
    </row>
    <row r="154" spans="2:6" x14ac:dyDescent="0.25">
      <c r="B154" s="72" t="s">
        <v>587</v>
      </c>
      <c r="C154" s="72" t="s">
        <v>586</v>
      </c>
      <c r="D154" s="101">
        <f t="shared" si="2"/>
        <v>3955.48</v>
      </c>
      <c r="E154" s="101">
        <v>3928.92</v>
      </c>
      <c r="F154" s="101">
        <v>26.56</v>
      </c>
    </row>
    <row r="155" spans="2:6" x14ac:dyDescent="0.25">
      <c r="B155" s="72" t="s">
        <v>211</v>
      </c>
      <c r="C155" s="72" t="s">
        <v>210</v>
      </c>
      <c r="D155" s="101">
        <f t="shared" si="2"/>
        <v>1870.15</v>
      </c>
      <c r="E155" s="101">
        <v>1846.3700000000001</v>
      </c>
      <c r="F155" s="101">
        <v>23.78</v>
      </c>
    </row>
    <row r="156" spans="2:6" x14ac:dyDescent="0.25">
      <c r="B156" s="72" t="s">
        <v>427</v>
      </c>
      <c r="C156" s="72" t="s">
        <v>426</v>
      </c>
      <c r="D156" s="101">
        <f t="shared" si="2"/>
        <v>751.97</v>
      </c>
      <c r="E156" s="101">
        <v>751.97</v>
      </c>
      <c r="F156" s="101">
        <v>0</v>
      </c>
    </row>
    <row r="157" spans="2:6" x14ac:dyDescent="0.25">
      <c r="B157" s="72" t="s">
        <v>342</v>
      </c>
      <c r="C157" s="72" t="s">
        <v>341</v>
      </c>
      <c r="D157" s="101">
        <f t="shared" si="2"/>
        <v>67.739999999999995</v>
      </c>
      <c r="E157" s="101">
        <v>67.739999999999995</v>
      </c>
      <c r="F157" s="101">
        <v>0</v>
      </c>
    </row>
    <row r="158" spans="2:6" x14ac:dyDescent="0.25">
      <c r="B158" s="72" t="s">
        <v>324</v>
      </c>
      <c r="C158" s="72" t="s">
        <v>323</v>
      </c>
      <c r="D158" s="101">
        <f t="shared" si="2"/>
        <v>5554.29</v>
      </c>
      <c r="E158" s="101">
        <v>5485.85</v>
      </c>
      <c r="F158" s="101">
        <v>68.44</v>
      </c>
    </row>
    <row r="159" spans="2:6" x14ac:dyDescent="0.25">
      <c r="B159" s="72" t="s">
        <v>627</v>
      </c>
      <c r="C159" s="72" t="s">
        <v>626</v>
      </c>
      <c r="D159" s="101">
        <f t="shared" si="2"/>
        <v>1479.1</v>
      </c>
      <c r="E159" s="101">
        <v>1464.54</v>
      </c>
      <c r="F159" s="101">
        <v>14.56</v>
      </c>
    </row>
    <row r="160" spans="2:6" x14ac:dyDescent="0.25">
      <c r="B160" s="72" t="s">
        <v>487</v>
      </c>
      <c r="C160" s="72" t="s">
        <v>486</v>
      </c>
      <c r="D160" s="101">
        <f t="shared" si="2"/>
        <v>440.35999999999996</v>
      </c>
      <c r="E160" s="101">
        <v>434.79999999999995</v>
      </c>
      <c r="F160" s="101">
        <v>5.56</v>
      </c>
    </row>
    <row r="161" spans="2:6" x14ac:dyDescent="0.25">
      <c r="B161" s="72" t="s">
        <v>643</v>
      </c>
      <c r="C161" s="72" t="s">
        <v>642</v>
      </c>
      <c r="D161" s="101">
        <f t="shared" si="2"/>
        <v>8750.39</v>
      </c>
      <c r="E161" s="101">
        <v>8607.39</v>
      </c>
      <c r="F161" s="101">
        <v>143</v>
      </c>
    </row>
    <row r="162" spans="2:6" x14ac:dyDescent="0.25">
      <c r="B162" s="72" t="s">
        <v>489</v>
      </c>
      <c r="C162" s="72" t="s">
        <v>488</v>
      </c>
      <c r="D162" s="101">
        <f t="shared" si="2"/>
        <v>621.05000000000007</v>
      </c>
      <c r="E162" s="101">
        <v>620.05000000000007</v>
      </c>
      <c r="F162" s="101">
        <v>1</v>
      </c>
    </row>
    <row r="163" spans="2:6" x14ac:dyDescent="0.25">
      <c r="B163" s="107" t="s">
        <v>145</v>
      </c>
      <c r="C163" s="72" t="s">
        <v>144</v>
      </c>
      <c r="D163" s="101">
        <f t="shared" si="2"/>
        <v>878.16</v>
      </c>
      <c r="E163" s="101">
        <v>870.6</v>
      </c>
      <c r="F163" s="101">
        <v>7.56</v>
      </c>
    </row>
    <row r="164" spans="2:6" x14ac:dyDescent="0.25">
      <c r="B164" s="72" t="s">
        <v>207</v>
      </c>
      <c r="C164" s="72" t="s">
        <v>206</v>
      </c>
      <c r="D164" s="101">
        <f t="shared" si="2"/>
        <v>1598.2300000000002</v>
      </c>
      <c r="E164" s="101">
        <v>1562.0100000000002</v>
      </c>
      <c r="F164" s="101">
        <v>36.22</v>
      </c>
    </row>
    <row r="165" spans="2:6" x14ac:dyDescent="0.25">
      <c r="B165" s="72" t="s">
        <v>344</v>
      </c>
      <c r="C165" s="72" t="s">
        <v>343</v>
      </c>
      <c r="D165" s="101">
        <f t="shared" si="2"/>
        <v>66</v>
      </c>
      <c r="E165" s="101">
        <v>66</v>
      </c>
      <c r="F165" s="101">
        <v>0</v>
      </c>
    </row>
    <row r="166" spans="2:6" x14ac:dyDescent="0.25">
      <c r="B166" s="72" t="s">
        <v>348</v>
      </c>
      <c r="C166" s="72" t="s">
        <v>347</v>
      </c>
      <c r="D166" s="101">
        <f t="shared" si="2"/>
        <v>6765.1399999999994</v>
      </c>
      <c r="E166" s="101">
        <v>6618.03</v>
      </c>
      <c r="F166" s="101">
        <v>147.11000000000001</v>
      </c>
    </row>
    <row r="167" spans="2:6" x14ac:dyDescent="0.25">
      <c r="B167" s="106" t="s">
        <v>553</v>
      </c>
      <c r="C167" s="72" t="s">
        <v>552</v>
      </c>
      <c r="D167" s="101">
        <f t="shared" si="2"/>
        <v>532.62</v>
      </c>
      <c r="E167" s="101">
        <v>532.62</v>
      </c>
      <c r="F167" s="101">
        <v>0</v>
      </c>
    </row>
    <row r="168" spans="2:6" x14ac:dyDescent="0.25">
      <c r="B168" s="72" t="s">
        <v>334</v>
      </c>
      <c r="C168" s="72" t="s">
        <v>333</v>
      </c>
      <c r="D168" s="101">
        <f t="shared" si="2"/>
        <v>15498.019999999999</v>
      </c>
      <c r="E168" s="101">
        <v>15271.46</v>
      </c>
      <c r="F168" s="101">
        <v>226.56</v>
      </c>
    </row>
    <row r="169" spans="2:6" x14ac:dyDescent="0.25">
      <c r="B169" s="72" t="s">
        <v>171</v>
      </c>
      <c r="C169" s="72" t="s">
        <v>170</v>
      </c>
      <c r="D169" s="101">
        <f t="shared" si="2"/>
        <v>1310.17</v>
      </c>
      <c r="E169" s="101">
        <v>1295.3900000000001</v>
      </c>
      <c r="F169" s="101">
        <v>14.78</v>
      </c>
    </row>
    <row r="170" spans="2:6" x14ac:dyDescent="0.25">
      <c r="B170" s="72" t="s">
        <v>493</v>
      </c>
      <c r="C170" s="72" t="s">
        <v>492</v>
      </c>
      <c r="D170" s="101">
        <f t="shared" si="2"/>
        <v>819.74</v>
      </c>
      <c r="E170" s="101">
        <v>809.52</v>
      </c>
      <c r="F170" s="101">
        <v>10.220000000000001</v>
      </c>
    </row>
    <row r="171" spans="2:6" x14ac:dyDescent="0.25">
      <c r="B171" s="72" t="s">
        <v>415</v>
      </c>
      <c r="C171" s="72" t="s">
        <v>414</v>
      </c>
      <c r="D171" s="101">
        <f t="shared" si="2"/>
        <v>310.32</v>
      </c>
      <c r="E171" s="101">
        <v>310.32</v>
      </c>
      <c r="F171" s="101">
        <v>0</v>
      </c>
    </row>
    <row r="172" spans="2:6" x14ac:dyDescent="0.25">
      <c r="B172" s="72" t="s">
        <v>437</v>
      </c>
      <c r="C172" s="72" t="s">
        <v>436</v>
      </c>
      <c r="D172" s="101">
        <f t="shared" si="2"/>
        <v>133.04000000000002</v>
      </c>
      <c r="E172" s="101">
        <v>125.60000000000001</v>
      </c>
      <c r="F172" s="101">
        <v>7.44</v>
      </c>
    </row>
    <row r="173" spans="2:6" x14ac:dyDescent="0.25">
      <c r="B173" s="72" t="s">
        <v>409</v>
      </c>
      <c r="C173" s="72" t="s">
        <v>408</v>
      </c>
      <c r="D173" s="101">
        <f t="shared" si="2"/>
        <v>1160.3300000000002</v>
      </c>
      <c r="E173" s="101">
        <v>1143.6600000000001</v>
      </c>
      <c r="F173" s="101">
        <v>16.670000000000002</v>
      </c>
    </row>
    <row r="174" spans="2:6" x14ac:dyDescent="0.25">
      <c r="B174" s="72" t="s">
        <v>304</v>
      </c>
      <c r="C174" s="72" t="s">
        <v>303</v>
      </c>
      <c r="D174" s="101">
        <f t="shared" si="2"/>
        <v>1422.52</v>
      </c>
      <c r="E174" s="101">
        <v>1410.41</v>
      </c>
      <c r="F174" s="101">
        <v>12.11</v>
      </c>
    </row>
    <row r="175" spans="2:6" x14ac:dyDescent="0.25">
      <c r="B175" s="72" t="s">
        <v>209</v>
      </c>
      <c r="C175" s="72" t="s">
        <v>208</v>
      </c>
      <c r="D175" s="101">
        <f t="shared" si="2"/>
        <v>1953.8400000000001</v>
      </c>
      <c r="E175" s="101">
        <v>1927.4</v>
      </c>
      <c r="F175" s="101">
        <v>26.44</v>
      </c>
    </row>
    <row r="176" spans="2:6" x14ac:dyDescent="0.25">
      <c r="B176" s="72" t="s">
        <v>631</v>
      </c>
      <c r="C176" s="72" t="s">
        <v>630</v>
      </c>
      <c r="D176" s="101">
        <f t="shared" si="2"/>
        <v>651.91000000000008</v>
      </c>
      <c r="E176" s="101">
        <v>647.91000000000008</v>
      </c>
      <c r="F176" s="101">
        <v>4</v>
      </c>
    </row>
    <row r="177" spans="2:6" x14ac:dyDescent="0.25">
      <c r="B177" s="72" t="s">
        <v>663</v>
      </c>
      <c r="C177" s="72" t="s">
        <v>662</v>
      </c>
      <c r="D177" s="101">
        <f t="shared" si="2"/>
        <v>2036.05</v>
      </c>
      <c r="E177" s="101">
        <v>2001.27</v>
      </c>
      <c r="F177" s="101">
        <v>34.78</v>
      </c>
    </row>
    <row r="178" spans="2:6" x14ac:dyDescent="0.25">
      <c r="B178" s="72" t="s">
        <v>535</v>
      </c>
      <c r="C178" s="72" t="s">
        <v>534</v>
      </c>
      <c r="D178" s="101">
        <f t="shared" si="2"/>
        <v>5369.3</v>
      </c>
      <c r="E178" s="101">
        <v>5294.63</v>
      </c>
      <c r="F178" s="101">
        <v>74.67</v>
      </c>
    </row>
    <row r="179" spans="2:6" x14ac:dyDescent="0.25">
      <c r="B179" s="72" t="s">
        <v>441</v>
      </c>
      <c r="C179" s="72" t="s">
        <v>440</v>
      </c>
      <c r="D179" s="101">
        <f t="shared" si="2"/>
        <v>2328.7199999999998</v>
      </c>
      <c r="E179" s="101">
        <v>2299.0499999999997</v>
      </c>
      <c r="F179" s="101">
        <v>29.67</v>
      </c>
    </row>
    <row r="180" spans="2:6" x14ac:dyDescent="0.25">
      <c r="B180" s="72" t="s">
        <v>411</v>
      </c>
      <c r="C180" s="72" t="s">
        <v>410</v>
      </c>
      <c r="D180" s="101">
        <f t="shared" si="2"/>
        <v>58.07</v>
      </c>
      <c r="E180" s="101">
        <v>58.07</v>
      </c>
      <c r="F180" s="101">
        <v>0</v>
      </c>
    </row>
    <row r="181" spans="2:6" x14ac:dyDescent="0.25">
      <c r="B181" s="72" t="s">
        <v>251</v>
      </c>
      <c r="C181" s="72" t="s">
        <v>250</v>
      </c>
      <c r="D181" s="101">
        <f t="shared" si="2"/>
        <v>15136.36</v>
      </c>
      <c r="E181" s="101">
        <v>14783.25</v>
      </c>
      <c r="F181" s="101">
        <v>353.11</v>
      </c>
    </row>
    <row r="182" spans="2:6" x14ac:dyDescent="0.25">
      <c r="B182" s="72" t="s">
        <v>257</v>
      </c>
      <c r="C182" s="72" t="s">
        <v>256</v>
      </c>
      <c r="D182" s="101">
        <f t="shared" si="2"/>
        <v>264.71000000000004</v>
      </c>
      <c r="E182" s="101">
        <v>263.49</v>
      </c>
      <c r="F182" s="101">
        <v>1.22</v>
      </c>
    </row>
    <row r="183" spans="2:6" x14ac:dyDescent="0.25">
      <c r="B183" s="72" t="s">
        <v>557</v>
      </c>
      <c r="C183" s="72" t="s">
        <v>556</v>
      </c>
      <c r="D183" s="101">
        <f t="shared" si="2"/>
        <v>22710.36</v>
      </c>
      <c r="E183" s="101">
        <v>22413.05</v>
      </c>
      <c r="F183" s="101">
        <v>297.31</v>
      </c>
    </row>
    <row r="184" spans="2:6" x14ac:dyDescent="0.25">
      <c r="B184" s="72" t="s">
        <v>609</v>
      </c>
      <c r="C184" s="72" t="s">
        <v>608</v>
      </c>
      <c r="D184" s="101">
        <f t="shared" si="2"/>
        <v>5768.9800000000005</v>
      </c>
      <c r="E184" s="101">
        <v>5602.09</v>
      </c>
      <c r="F184" s="101">
        <v>166.89</v>
      </c>
    </row>
    <row r="185" spans="2:6" x14ac:dyDescent="0.25">
      <c r="B185" s="72" t="s">
        <v>177</v>
      </c>
      <c r="C185" s="72" t="s">
        <v>176</v>
      </c>
      <c r="D185" s="101">
        <f t="shared" si="2"/>
        <v>155.01999999999998</v>
      </c>
      <c r="E185" s="101">
        <v>152.35</v>
      </c>
      <c r="F185" s="101">
        <v>2.67</v>
      </c>
    </row>
    <row r="186" spans="2:6" x14ac:dyDescent="0.25">
      <c r="B186" s="72" t="s">
        <v>611</v>
      </c>
      <c r="C186" s="72" t="s">
        <v>610</v>
      </c>
      <c r="D186" s="101">
        <f t="shared" si="2"/>
        <v>327.47000000000003</v>
      </c>
      <c r="E186" s="101">
        <v>320.58000000000004</v>
      </c>
      <c r="F186" s="101">
        <v>6.89</v>
      </c>
    </row>
    <row r="187" spans="2:6" x14ac:dyDescent="0.25">
      <c r="B187" s="72" t="s">
        <v>421</v>
      </c>
      <c r="C187" s="72" t="s">
        <v>420</v>
      </c>
      <c r="D187" s="101">
        <f t="shared" si="2"/>
        <v>992.36999999999989</v>
      </c>
      <c r="E187" s="101">
        <v>992.36999999999989</v>
      </c>
      <c r="F187" s="101">
        <v>0</v>
      </c>
    </row>
    <row r="188" spans="2:6" x14ac:dyDescent="0.25">
      <c r="B188" s="72" t="s">
        <v>613</v>
      </c>
      <c r="C188" s="72" t="s">
        <v>612</v>
      </c>
      <c r="D188" s="101">
        <f t="shared" si="2"/>
        <v>588.59</v>
      </c>
      <c r="E188" s="101">
        <v>584.15</v>
      </c>
      <c r="F188" s="101">
        <v>4.4400000000000004</v>
      </c>
    </row>
    <row r="189" spans="2:6" x14ac:dyDescent="0.25">
      <c r="B189" s="72" t="s">
        <v>459</v>
      </c>
      <c r="C189" s="72" t="s">
        <v>458</v>
      </c>
      <c r="D189" s="101">
        <f t="shared" si="2"/>
        <v>213.99</v>
      </c>
      <c r="E189" s="101">
        <v>212.21</v>
      </c>
      <c r="F189" s="101">
        <v>1.78</v>
      </c>
    </row>
    <row r="190" spans="2:6" x14ac:dyDescent="0.25">
      <c r="B190" s="72" t="s">
        <v>433</v>
      </c>
      <c r="C190" s="72" t="s">
        <v>432</v>
      </c>
      <c r="D190" s="101">
        <f t="shared" si="2"/>
        <v>1069.21</v>
      </c>
      <c r="E190" s="101">
        <v>1053.81</v>
      </c>
      <c r="F190" s="101">
        <v>15.4</v>
      </c>
    </row>
    <row r="191" spans="2:6" x14ac:dyDescent="0.25">
      <c r="B191" s="72" t="s">
        <v>247</v>
      </c>
      <c r="C191" s="72" t="s">
        <v>246</v>
      </c>
      <c r="D191" s="101">
        <f t="shared" si="2"/>
        <v>9619.4500000000007</v>
      </c>
      <c r="E191" s="101">
        <v>9461.83</v>
      </c>
      <c r="F191" s="101">
        <v>157.62</v>
      </c>
    </row>
    <row r="192" spans="2:6" x14ac:dyDescent="0.25">
      <c r="B192" s="72" t="s">
        <v>435</v>
      </c>
      <c r="C192" s="72" t="s">
        <v>434</v>
      </c>
      <c r="D192" s="101">
        <f t="shared" si="2"/>
        <v>5860.56</v>
      </c>
      <c r="E192" s="101">
        <v>5823.67</v>
      </c>
      <c r="F192" s="101">
        <v>36.89</v>
      </c>
    </row>
    <row r="193" spans="2:6" x14ac:dyDescent="0.25">
      <c r="B193" s="72" t="s">
        <v>477</v>
      </c>
      <c r="C193" s="72" t="s">
        <v>476</v>
      </c>
      <c r="D193" s="101">
        <f t="shared" si="2"/>
        <v>859.12</v>
      </c>
      <c r="E193" s="101">
        <v>848.12</v>
      </c>
      <c r="F193" s="101">
        <v>11</v>
      </c>
    </row>
    <row r="194" spans="2:6" x14ac:dyDescent="0.25">
      <c r="B194" s="72" t="s">
        <v>277</v>
      </c>
      <c r="C194" s="72" t="s">
        <v>276</v>
      </c>
      <c r="D194" s="101">
        <f t="shared" si="2"/>
        <v>39.5</v>
      </c>
      <c r="E194" s="101">
        <v>39.5</v>
      </c>
      <c r="F194" s="101">
        <v>0</v>
      </c>
    </row>
    <row r="195" spans="2:6" x14ac:dyDescent="0.25">
      <c r="B195" s="72" t="s">
        <v>366</v>
      </c>
      <c r="C195" s="72" t="s">
        <v>365</v>
      </c>
      <c r="D195" s="101">
        <f t="shared" si="2"/>
        <v>763.71</v>
      </c>
      <c r="E195" s="101">
        <v>755.38</v>
      </c>
      <c r="F195" s="101">
        <v>8.33</v>
      </c>
    </row>
    <row r="196" spans="2:6" x14ac:dyDescent="0.25">
      <c r="B196" s="72" t="s">
        <v>308</v>
      </c>
      <c r="C196" s="72" t="s">
        <v>307</v>
      </c>
      <c r="D196" s="101">
        <f t="shared" si="2"/>
        <v>72.599999999999994</v>
      </c>
      <c r="E196" s="101">
        <v>72.599999999999994</v>
      </c>
      <c r="F196" s="101">
        <v>0</v>
      </c>
    </row>
    <row r="197" spans="2:6" x14ac:dyDescent="0.25">
      <c r="B197" s="72" t="s">
        <v>671</v>
      </c>
      <c r="C197" s="72" t="s">
        <v>670</v>
      </c>
      <c r="D197" s="101">
        <f t="shared" si="2"/>
        <v>34.200000000000003</v>
      </c>
      <c r="E197" s="101">
        <v>34.200000000000003</v>
      </c>
      <c r="F197" s="101">
        <v>0</v>
      </c>
    </row>
    <row r="198" spans="2:6" x14ac:dyDescent="0.25">
      <c r="B198" s="72" t="s">
        <v>687</v>
      </c>
      <c r="C198" s="72" t="s">
        <v>686</v>
      </c>
      <c r="D198" s="101">
        <f t="shared" si="2"/>
        <v>109.06</v>
      </c>
      <c r="E198" s="101">
        <v>109.06</v>
      </c>
      <c r="F198" s="101">
        <v>0</v>
      </c>
    </row>
    <row r="199" spans="2:6" x14ac:dyDescent="0.25">
      <c r="B199" s="72" t="s">
        <v>423</v>
      </c>
      <c r="C199" s="72" t="s">
        <v>422</v>
      </c>
      <c r="D199" s="101">
        <f t="shared" si="2"/>
        <v>492.61</v>
      </c>
      <c r="E199" s="101">
        <v>477.72</v>
      </c>
      <c r="F199" s="101">
        <v>14.89</v>
      </c>
    </row>
    <row r="200" spans="2:6" x14ac:dyDescent="0.25">
      <c r="B200" s="72" t="s">
        <v>390</v>
      </c>
      <c r="C200" s="72" t="s">
        <v>389</v>
      </c>
      <c r="D200" s="101">
        <f t="shared" si="2"/>
        <v>2833.04</v>
      </c>
      <c r="E200" s="101">
        <v>2771.71</v>
      </c>
      <c r="F200" s="101">
        <v>61.33</v>
      </c>
    </row>
    <row r="201" spans="2:6" x14ac:dyDescent="0.25">
      <c r="B201" s="72" t="s">
        <v>771</v>
      </c>
      <c r="C201" s="72" t="s">
        <v>770</v>
      </c>
      <c r="D201" s="101">
        <f t="shared" ref="D201:D264" si="3">+E201+F201</f>
        <v>4570.1100000000006</v>
      </c>
      <c r="E201" s="101">
        <v>4509.1100000000006</v>
      </c>
      <c r="F201" s="101">
        <v>61</v>
      </c>
    </row>
    <row r="202" spans="2:6" x14ac:dyDescent="0.25">
      <c r="B202" s="72" t="s">
        <v>683</v>
      </c>
      <c r="C202" s="72" t="s">
        <v>682</v>
      </c>
      <c r="D202" s="101">
        <f t="shared" si="3"/>
        <v>26.7</v>
      </c>
      <c r="E202" s="101">
        <v>26.7</v>
      </c>
      <c r="F202" s="101">
        <v>0</v>
      </c>
    </row>
    <row r="203" spans="2:6" x14ac:dyDescent="0.25">
      <c r="B203" s="72" t="s">
        <v>191</v>
      </c>
      <c r="C203" s="72" t="s">
        <v>190</v>
      </c>
      <c r="D203" s="101">
        <f t="shared" si="3"/>
        <v>171.75000000000003</v>
      </c>
      <c r="E203" s="101">
        <v>171.42000000000002</v>
      </c>
      <c r="F203" s="101">
        <v>0.33</v>
      </c>
    </row>
    <row r="204" spans="2:6" x14ac:dyDescent="0.25">
      <c r="B204" t="s">
        <v>932</v>
      </c>
      <c r="C204" t="str">
        <f>+VLOOKUP(B204,'[1]CCDDD - CEDARS - ESD'!$C$2:$D$333,2,0)</f>
        <v>Paschal Sherman Tribal</v>
      </c>
      <c r="D204" s="101">
        <f t="shared" si="3"/>
        <v>170</v>
      </c>
      <c r="E204" s="101">
        <v>170</v>
      </c>
      <c r="F204" s="101">
        <v>0</v>
      </c>
    </row>
    <row r="205" spans="2:6" x14ac:dyDescent="0.25">
      <c r="B205" s="72" t="s">
        <v>665</v>
      </c>
      <c r="C205" s="72" t="s">
        <v>664</v>
      </c>
      <c r="D205" s="101">
        <f t="shared" si="3"/>
        <v>18444.25</v>
      </c>
      <c r="E205" s="101">
        <v>18239.25</v>
      </c>
      <c r="F205" s="101">
        <v>205</v>
      </c>
    </row>
    <row r="206" spans="2:6" x14ac:dyDescent="0.25">
      <c r="B206" s="72" t="s">
        <v>429</v>
      </c>
      <c r="C206" s="72" t="s">
        <v>428</v>
      </c>
      <c r="D206" s="101">
        <f t="shared" si="3"/>
        <v>234.89000000000001</v>
      </c>
      <c r="E206" s="101">
        <v>234.33</v>
      </c>
      <c r="F206" s="101">
        <v>0.56000000000000005</v>
      </c>
    </row>
    <row r="207" spans="2:6" x14ac:dyDescent="0.25">
      <c r="B207" s="72" t="s">
        <v>759</v>
      </c>
      <c r="C207" s="72" t="s">
        <v>758</v>
      </c>
      <c r="D207" s="101">
        <f t="shared" si="3"/>
        <v>143.80000000000001</v>
      </c>
      <c r="E207" s="101">
        <v>140.80000000000001</v>
      </c>
      <c r="F207" s="101">
        <v>3</v>
      </c>
    </row>
    <row r="208" spans="2:6" x14ac:dyDescent="0.25">
      <c r="B208" s="72" t="s">
        <v>475</v>
      </c>
      <c r="C208" s="72" t="s">
        <v>474</v>
      </c>
      <c r="D208" s="101">
        <f t="shared" si="3"/>
        <v>275.27</v>
      </c>
      <c r="E208" s="101">
        <v>270.94</v>
      </c>
      <c r="F208" s="101">
        <v>4.33</v>
      </c>
    </row>
    <row r="209" spans="2:6" x14ac:dyDescent="0.25">
      <c r="B209" s="72" t="s">
        <v>386</v>
      </c>
      <c r="C209" s="72" t="s">
        <v>385</v>
      </c>
      <c r="D209" s="101">
        <f t="shared" si="3"/>
        <v>8925.86</v>
      </c>
      <c r="E209" s="101">
        <v>8816.42</v>
      </c>
      <c r="F209" s="101">
        <v>109.44</v>
      </c>
    </row>
    <row r="210" spans="2:6" x14ac:dyDescent="0.25">
      <c r="B210" s="102" t="s">
        <v>735</v>
      </c>
      <c r="C210" s="103" t="s">
        <v>734</v>
      </c>
      <c r="D210" s="101">
        <f t="shared" si="3"/>
        <v>217.75</v>
      </c>
      <c r="E210" s="101">
        <v>217.75</v>
      </c>
      <c r="F210" s="101">
        <v>0</v>
      </c>
    </row>
    <row r="211" spans="2:6" x14ac:dyDescent="0.25">
      <c r="B211" s="72" t="s">
        <v>443</v>
      </c>
      <c r="C211" s="72" t="s">
        <v>442</v>
      </c>
      <c r="D211" s="101">
        <f t="shared" si="3"/>
        <v>754.05000000000007</v>
      </c>
      <c r="E211" s="101">
        <v>736.83</v>
      </c>
      <c r="F211" s="101">
        <v>17.22</v>
      </c>
    </row>
    <row r="212" spans="2:6" x14ac:dyDescent="0.25">
      <c r="B212" s="72" t="s">
        <v>657</v>
      </c>
      <c r="C212" s="72" t="s">
        <v>656</v>
      </c>
      <c r="D212" s="101">
        <f t="shared" si="3"/>
        <v>338.98</v>
      </c>
      <c r="E212" s="101">
        <v>338.76</v>
      </c>
      <c r="F212" s="101">
        <v>0.22</v>
      </c>
    </row>
    <row r="213" spans="2:6" x14ac:dyDescent="0.25">
      <c r="B213" s="72" t="s">
        <v>733</v>
      </c>
      <c r="C213" s="72" t="s">
        <v>732</v>
      </c>
      <c r="D213" s="101">
        <f t="shared" si="3"/>
        <v>3505.48</v>
      </c>
      <c r="E213" s="101">
        <v>3471.37</v>
      </c>
      <c r="F213" s="101">
        <v>34.11</v>
      </c>
    </row>
    <row r="214" spans="2:6" x14ac:dyDescent="0.25">
      <c r="B214" s="72" t="s">
        <v>595</v>
      </c>
      <c r="C214" s="72" t="s">
        <v>594</v>
      </c>
      <c r="D214" s="101">
        <f t="shared" si="3"/>
        <v>1193.0800000000002</v>
      </c>
      <c r="E214" s="101">
        <v>1183.6400000000001</v>
      </c>
      <c r="F214" s="101">
        <v>9.44</v>
      </c>
    </row>
    <row r="215" spans="2:6" x14ac:dyDescent="0.25">
      <c r="B215" s="72" t="s">
        <v>221</v>
      </c>
      <c r="C215" s="72" t="s">
        <v>220</v>
      </c>
      <c r="D215" s="101">
        <f t="shared" si="3"/>
        <v>265.58</v>
      </c>
      <c r="E215" s="101">
        <v>265.58</v>
      </c>
      <c r="F215" s="101">
        <v>0</v>
      </c>
    </row>
    <row r="216" spans="2:6" x14ac:dyDescent="0.25">
      <c r="B216" s="103" t="s">
        <v>278</v>
      </c>
      <c r="C216" s="72" t="s">
        <v>141</v>
      </c>
      <c r="D216" s="101">
        <f t="shared" si="3"/>
        <v>426.99</v>
      </c>
      <c r="E216" s="101">
        <v>426.99</v>
      </c>
      <c r="F216" s="101">
        <v>0</v>
      </c>
    </row>
    <row r="217" spans="2:6" x14ac:dyDescent="0.25">
      <c r="B217" s="72" t="s">
        <v>753</v>
      </c>
      <c r="C217" s="72" t="s">
        <v>752</v>
      </c>
      <c r="D217" s="101">
        <f t="shared" si="3"/>
        <v>2456.8200000000002</v>
      </c>
      <c r="E217" s="101">
        <v>2436.15</v>
      </c>
      <c r="F217" s="101">
        <v>20.67</v>
      </c>
    </row>
    <row r="218" spans="2:6" x14ac:dyDescent="0.25">
      <c r="B218" s="72" t="s">
        <v>195</v>
      </c>
      <c r="C218" s="72" t="s">
        <v>194</v>
      </c>
      <c r="D218" s="101">
        <f t="shared" si="3"/>
        <v>2656.82</v>
      </c>
      <c r="E218" s="101">
        <v>2620.71</v>
      </c>
      <c r="F218" s="101">
        <v>36.11</v>
      </c>
    </row>
    <row r="219" spans="2:6" x14ac:dyDescent="0.25">
      <c r="B219" s="102" t="s">
        <v>175</v>
      </c>
      <c r="C219" s="103" t="s">
        <v>912</v>
      </c>
      <c r="D219" s="101">
        <f t="shared" si="3"/>
        <v>102.4</v>
      </c>
      <c r="E219" s="101">
        <v>102.4</v>
      </c>
      <c r="F219" s="101">
        <v>0</v>
      </c>
    </row>
    <row r="220" spans="2:6" x14ac:dyDescent="0.25">
      <c r="B220" s="72" t="s">
        <v>401</v>
      </c>
      <c r="C220" s="72" t="s">
        <v>140</v>
      </c>
      <c r="D220" s="101">
        <f t="shared" si="3"/>
        <v>23185.08</v>
      </c>
      <c r="E220" s="101">
        <v>22832.75</v>
      </c>
      <c r="F220" s="101">
        <v>352.33</v>
      </c>
    </row>
    <row r="221" spans="2:6" x14ac:dyDescent="0.25">
      <c r="B221" s="72" t="s">
        <v>603</v>
      </c>
      <c r="C221" s="72" t="s">
        <v>602</v>
      </c>
      <c r="D221" s="101">
        <f t="shared" si="3"/>
        <v>42.04</v>
      </c>
      <c r="E221" s="101">
        <v>41.6</v>
      </c>
      <c r="F221" s="101">
        <v>0.44</v>
      </c>
    </row>
    <row r="222" spans="2:6" x14ac:dyDescent="0.25">
      <c r="B222" s="72" t="s">
        <v>599</v>
      </c>
      <c r="C222" s="72" t="s">
        <v>598</v>
      </c>
      <c r="D222" s="101">
        <f t="shared" si="3"/>
        <v>632.53</v>
      </c>
      <c r="E222" s="101">
        <v>630.75</v>
      </c>
      <c r="F222" s="101">
        <v>1.78</v>
      </c>
    </row>
    <row r="223" spans="2:6" x14ac:dyDescent="0.25">
      <c r="B223" s="105" t="s">
        <v>723</v>
      </c>
      <c r="C223" s="72" t="s">
        <v>722</v>
      </c>
      <c r="D223" s="101">
        <f t="shared" si="3"/>
        <v>124.81</v>
      </c>
      <c r="E223" s="101">
        <v>124.81</v>
      </c>
      <c r="F223" s="101">
        <v>0</v>
      </c>
    </row>
    <row r="224" spans="2:6" x14ac:dyDescent="0.25">
      <c r="B224" s="72" t="s">
        <v>725</v>
      </c>
      <c r="C224" s="72" t="s">
        <v>724</v>
      </c>
      <c r="D224" s="101">
        <f t="shared" si="3"/>
        <v>3611.3500000000004</v>
      </c>
      <c r="E224" s="101">
        <v>3604.9100000000003</v>
      </c>
      <c r="F224" s="101">
        <v>6.44</v>
      </c>
    </row>
    <row r="225" spans="2:6" x14ac:dyDescent="0.25">
      <c r="B225" s="72" t="s">
        <v>621</v>
      </c>
      <c r="C225" s="72" t="s">
        <v>620</v>
      </c>
      <c r="D225" s="101">
        <f t="shared" si="3"/>
        <v>208.01999999999998</v>
      </c>
      <c r="E225" s="101">
        <v>208.01999999999998</v>
      </c>
      <c r="F225" s="101">
        <v>0</v>
      </c>
    </row>
    <row r="226" spans="2:6" x14ac:dyDescent="0.25">
      <c r="B226" s="72" t="s">
        <v>653</v>
      </c>
      <c r="C226" s="72" t="s">
        <v>652</v>
      </c>
      <c r="D226" s="101">
        <f t="shared" si="3"/>
        <v>3245.1199999999994</v>
      </c>
      <c r="E226" s="101">
        <v>3214.8999999999996</v>
      </c>
      <c r="F226" s="101">
        <v>30.22</v>
      </c>
    </row>
    <row r="227" spans="2:6" x14ac:dyDescent="0.25">
      <c r="B227" s="72" t="s">
        <v>245</v>
      </c>
      <c r="C227" s="72" t="s">
        <v>244</v>
      </c>
      <c r="D227" s="101">
        <f t="shared" si="3"/>
        <v>945.4</v>
      </c>
      <c r="E227" s="101">
        <v>929.62</v>
      </c>
      <c r="F227" s="101">
        <v>15.78</v>
      </c>
    </row>
    <row r="228" spans="2:6" x14ac:dyDescent="0.25">
      <c r="B228" s="103" t="s">
        <v>549</v>
      </c>
      <c r="C228" s="72" t="s">
        <v>548</v>
      </c>
      <c r="D228" s="101">
        <f t="shared" si="3"/>
        <v>331.2</v>
      </c>
      <c r="E228" s="101">
        <v>331.2</v>
      </c>
      <c r="F228" s="101">
        <v>0</v>
      </c>
    </row>
    <row r="229" spans="2:6" x14ac:dyDescent="0.25">
      <c r="B229" s="72" t="s">
        <v>419</v>
      </c>
      <c r="C229" s="72" t="s">
        <v>418</v>
      </c>
      <c r="D229" s="101">
        <f t="shared" si="3"/>
        <v>500.33</v>
      </c>
      <c r="E229" s="101">
        <v>499.33</v>
      </c>
      <c r="F229" s="101">
        <v>1</v>
      </c>
    </row>
    <row r="230" spans="2:6" x14ac:dyDescent="0.25">
      <c r="B230" s="72" t="s">
        <v>465</v>
      </c>
      <c r="C230" s="72" t="s">
        <v>464</v>
      </c>
      <c r="D230" s="101">
        <f t="shared" si="3"/>
        <v>730.45999999999992</v>
      </c>
      <c r="E230" s="101">
        <v>728.56999999999994</v>
      </c>
      <c r="F230" s="101">
        <v>1.89</v>
      </c>
    </row>
    <row r="231" spans="2:6" x14ac:dyDescent="0.25">
      <c r="B231" s="72" t="s">
        <v>581</v>
      </c>
      <c r="C231" s="72" t="s">
        <v>580</v>
      </c>
      <c r="D231" s="101">
        <f t="shared" si="3"/>
        <v>14641.419999999998</v>
      </c>
      <c r="E231" s="101">
        <v>14360.199999999999</v>
      </c>
      <c r="F231" s="101">
        <v>281.22000000000003</v>
      </c>
    </row>
    <row r="232" spans="2:6" x14ac:dyDescent="0.25">
      <c r="B232" s="72" t="s">
        <v>667</v>
      </c>
      <c r="C232" s="72" t="s">
        <v>666</v>
      </c>
      <c r="D232" s="101">
        <f t="shared" si="3"/>
        <v>431.67</v>
      </c>
      <c r="E232" s="101">
        <v>428.56</v>
      </c>
      <c r="F232" s="101">
        <v>3.11</v>
      </c>
    </row>
    <row r="233" spans="2:6" x14ac:dyDescent="0.25">
      <c r="B233" s="72" t="s">
        <v>751</v>
      </c>
      <c r="C233" s="72" t="s">
        <v>750</v>
      </c>
      <c r="D233" s="101">
        <f t="shared" si="3"/>
        <v>13985.939999999999</v>
      </c>
      <c r="E233" s="101">
        <v>13801.339999999998</v>
      </c>
      <c r="F233" s="101">
        <v>184.6</v>
      </c>
    </row>
    <row r="234" spans="2:6" x14ac:dyDescent="0.25">
      <c r="B234" s="72" t="s">
        <v>705</v>
      </c>
      <c r="C234" s="72" t="s">
        <v>704</v>
      </c>
      <c r="D234" s="101">
        <f t="shared" si="3"/>
        <v>4096.59</v>
      </c>
      <c r="E234" s="101">
        <v>4043.48</v>
      </c>
      <c r="F234" s="101">
        <v>53.11</v>
      </c>
    </row>
    <row r="235" spans="2:6" x14ac:dyDescent="0.25">
      <c r="B235" s="72" t="s">
        <v>767</v>
      </c>
      <c r="C235" s="72" t="s">
        <v>766</v>
      </c>
      <c r="D235" s="101">
        <f t="shared" si="3"/>
        <v>401.59999999999997</v>
      </c>
      <c r="E235" s="101">
        <v>397.03999999999996</v>
      </c>
      <c r="F235" s="101">
        <v>4.5599999999999996</v>
      </c>
    </row>
    <row r="236" spans="2:6" x14ac:dyDescent="0.25">
      <c r="B236" s="72" t="s">
        <v>284</v>
      </c>
      <c r="C236" s="72" t="s">
        <v>283</v>
      </c>
      <c r="D236" s="101">
        <f t="shared" si="3"/>
        <v>1515.75</v>
      </c>
      <c r="E236" s="101">
        <v>1503.97</v>
      </c>
      <c r="F236" s="101">
        <v>11.78</v>
      </c>
    </row>
    <row r="237" spans="2:6" x14ac:dyDescent="0.25">
      <c r="B237" s="72" t="s">
        <v>573</v>
      </c>
      <c r="C237" s="72" t="s">
        <v>572</v>
      </c>
      <c r="D237" s="101">
        <f t="shared" si="3"/>
        <v>3066.5199999999995</v>
      </c>
      <c r="E237" s="101">
        <v>3042.6299999999997</v>
      </c>
      <c r="F237" s="101">
        <v>23.89</v>
      </c>
    </row>
    <row r="238" spans="2:6" x14ac:dyDescent="0.25">
      <c r="B238" s="72" t="s">
        <v>241</v>
      </c>
      <c r="C238" s="72" t="s">
        <v>240</v>
      </c>
      <c r="D238" s="101">
        <f t="shared" si="3"/>
        <v>2138.4899999999998</v>
      </c>
      <c r="E238" s="101">
        <v>2113.27</v>
      </c>
      <c r="F238" s="101">
        <v>25.22</v>
      </c>
    </row>
    <row r="239" spans="2:6" x14ac:dyDescent="0.25">
      <c r="B239" s="72" t="s">
        <v>501</v>
      </c>
      <c r="C239" s="72" t="s">
        <v>500</v>
      </c>
      <c r="D239" s="101">
        <f t="shared" si="3"/>
        <v>27.1</v>
      </c>
      <c r="E239" s="101">
        <v>27.1</v>
      </c>
      <c r="F239" s="101">
        <v>0</v>
      </c>
    </row>
    <row r="240" spans="2:6" x14ac:dyDescent="0.25">
      <c r="B240" s="149" t="s">
        <v>936</v>
      </c>
      <c r="C240" t="str">
        <f>+VLOOKUP(B240,'[1]CCDDD - CEDARS - ESD'!$C$2:$D$333,2,0)</f>
        <v>Rooted Schools Charter</v>
      </c>
      <c r="D240" s="101">
        <f t="shared" si="3"/>
        <v>26.4</v>
      </c>
      <c r="E240" s="101">
        <v>26.4</v>
      </c>
      <c r="F240" s="101">
        <v>0</v>
      </c>
    </row>
    <row r="241" spans="2:6" x14ac:dyDescent="0.25">
      <c r="B241" s="72" t="s">
        <v>181</v>
      </c>
      <c r="C241" s="72" t="s">
        <v>180</v>
      </c>
      <c r="D241" s="101">
        <f t="shared" si="3"/>
        <v>147.32</v>
      </c>
      <c r="E241" s="101">
        <v>147.32</v>
      </c>
      <c r="F241" s="101">
        <v>0</v>
      </c>
    </row>
    <row r="242" spans="2:6" x14ac:dyDescent="0.25">
      <c r="B242" s="72" t="s">
        <v>645</v>
      </c>
      <c r="C242" s="72" t="s">
        <v>644</v>
      </c>
      <c r="D242" s="101">
        <f t="shared" si="3"/>
        <v>1731.6100000000001</v>
      </c>
      <c r="E242" s="101">
        <v>1712.39</v>
      </c>
      <c r="F242" s="101">
        <v>19.22</v>
      </c>
    </row>
    <row r="243" spans="2:6" x14ac:dyDescent="0.25">
      <c r="B243" s="72" t="s">
        <v>362</v>
      </c>
      <c r="C243" s="72" t="s">
        <v>361</v>
      </c>
      <c r="D243" s="101">
        <f t="shared" si="3"/>
        <v>792.31999999999994</v>
      </c>
      <c r="E243" s="101">
        <v>783.43</v>
      </c>
      <c r="F243" s="101">
        <v>8.89</v>
      </c>
    </row>
    <row r="244" spans="2:6" x14ac:dyDescent="0.25">
      <c r="B244" s="72" t="s">
        <v>617</v>
      </c>
      <c r="C244" s="72" t="s">
        <v>616</v>
      </c>
      <c r="D244" s="101">
        <f t="shared" si="3"/>
        <v>61.32</v>
      </c>
      <c r="E244" s="101">
        <v>58.1</v>
      </c>
      <c r="F244" s="101">
        <v>3.22</v>
      </c>
    </row>
    <row r="245" spans="2:6" x14ac:dyDescent="0.25">
      <c r="B245" s="72" t="s">
        <v>593</v>
      </c>
      <c r="C245" s="72" t="s">
        <v>592</v>
      </c>
      <c r="D245" s="101">
        <f t="shared" si="3"/>
        <v>50447.439999999995</v>
      </c>
      <c r="E245" s="101">
        <v>49790.909999999996</v>
      </c>
      <c r="F245" s="101">
        <v>656.53</v>
      </c>
    </row>
    <row r="246" spans="2:6" x14ac:dyDescent="0.25">
      <c r="B246" s="72" t="s">
        <v>356</v>
      </c>
      <c r="C246" s="72" t="s">
        <v>355</v>
      </c>
      <c r="D246" s="101">
        <f t="shared" si="3"/>
        <v>4392.2800000000007</v>
      </c>
      <c r="E246" s="101">
        <v>4311.2800000000007</v>
      </c>
      <c r="F246" s="101">
        <v>81</v>
      </c>
    </row>
    <row r="247" spans="2:6" x14ac:dyDescent="0.25">
      <c r="B247" s="72" t="s">
        <v>165</v>
      </c>
      <c r="C247" s="72" t="s">
        <v>164</v>
      </c>
      <c r="D247" s="101">
        <f t="shared" si="3"/>
        <v>3741.96</v>
      </c>
      <c r="E247" s="101">
        <v>3692.7400000000002</v>
      </c>
      <c r="F247" s="101">
        <v>49.22</v>
      </c>
    </row>
    <row r="248" spans="2:6" x14ac:dyDescent="0.25">
      <c r="B248" s="72" t="s">
        <v>405</v>
      </c>
      <c r="C248" s="72" t="s">
        <v>404</v>
      </c>
      <c r="D248" s="101">
        <f t="shared" si="3"/>
        <v>259.01</v>
      </c>
      <c r="E248" s="101">
        <v>255.79</v>
      </c>
      <c r="F248" s="101">
        <v>3.22</v>
      </c>
    </row>
    <row r="249" spans="2:6" x14ac:dyDescent="0.25">
      <c r="B249" s="72" t="s">
        <v>729</v>
      </c>
      <c r="C249" s="72" t="s">
        <v>728</v>
      </c>
      <c r="D249" s="101">
        <f t="shared" si="3"/>
        <v>2598.66</v>
      </c>
      <c r="E249" s="101">
        <v>2565.9899999999998</v>
      </c>
      <c r="F249" s="101">
        <v>32.67</v>
      </c>
    </row>
    <row r="250" spans="2:6" x14ac:dyDescent="0.25">
      <c r="B250" s="72" t="s">
        <v>368</v>
      </c>
      <c r="C250" s="72" t="s">
        <v>367</v>
      </c>
      <c r="D250" s="101">
        <f t="shared" si="3"/>
        <v>9.9700000000000006</v>
      </c>
      <c r="E250" s="101">
        <v>9.9700000000000006</v>
      </c>
      <c r="F250" s="101">
        <v>0</v>
      </c>
    </row>
    <row r="251" spans="2:6" x14ac:dyDescent="0.25">
      <c r="B251" s="72" t="s">
        <v>447</v>
      </c>
      <c r="C251" s="72" t="s">
        <v>446</v>
      </c>
      <c r="D251" s="101">
        <f t="shared" si="3"/>
        <v>4538.5</v>
      </c>
      <c r="E251" s="101">
        <v>4415.2700000000004</v>
      </c>
      <c r="F251" s="101">
        <v>123.23</v>
      </c>
    </row>
    <row r="252" spans="2:6" x14ac:dyDescent="0.25">
      <c r="B252" s="72" t="s">
        <v>563</v>
      </c>
      <c r="C252" s="72" t="s">
        <v>562</v>
      </c>
      <c r="D252" s="101">
        <f t="shared" si="3"/>
        <v>9293.5399999999991</v>
      </c>
      <c r="E252" s="101">
        <v>9146.3499999999985</v>
      </c>
      <c r="F252" s="101">
        <v>147.19</v>
      </c>
    </row>
    <row r="253" spans="2:6" x14ac:dyDescent="0.25">
      <c r="B253" s="72" t="s">
        <v>346</v>
      </c>
      <c r="C253" s="72" t="s">
        <v>345</v>
      </c>
      <c r="D253" s="101">
        <f t="shared" si="3"/>
        <v>82.14</v>
      </c>
      <c r="E253" s="101">
        <v>82.14</v>
      </c>
      <c r="F253" s="101">
        <v>0</v>
      </c>
    </row>
    <row r="254" spans="2:6" x14ac:dyDescent="0.25">
      <c r="B254" s="72" t="s">
        <v>579</v>
      </c>
      <c r="C254" s="72" t="s">
        <v>578</v>
      </c>
      <c r="D254" s="101">
        <f t="shared" si="3"/>
        <v>43.91</v>
      </c>
      <c r="E254" s="101">
        <v>42.91</v>
      </c>
      <c r="F254" s="101">
        <v>1</v>
      </c>
    </row>
    <row r="255" spans="2:6" x14ac:dyDescent="0.25">
      <c r="B255" s="72" t="s">
        <v>322</v>
      </c>
      <c r="C255" s="72" t="s">
        <v>321</v>
      </c>
      <c r="D255" s="101">
        <f t="shared" si="3"/>
        <v>9545.24</v>
      </c>
      <c r="E255" s="101">
        <v>9420.02</v>
      </c>
      <c r="F255" s="101">
        <v>125.22</v>
      </c>
    </row>
    <row r="256" spans="2:6" x14ac:dyDescent="0.25">
      <c r="B256" s="72" t="s">
        <v>567</v>
      </c>
      <c r="C256" s="72" t="s">
        <v>566</v>
      </c>
      <c r="D256" s="101">
        <f t="shared" si="3"/>
        <v>7142.45</v>
      </c>
      <c r="E256" s="101">
        <v>7066.23</v>
      </c>
      <c r="F256" s="101">
        <v>76.22</v>
      </c>
    </row>
    <row r="257" spans="2:6" x14ac:dyDescent="0.25">
      <c r="B257" s="72" t="s">
        <v>647</v>
      </c>
      <c r="C257" s="72" t="s">
        <v>646</v>
      </c>
      <c r="D257" s="101">
        <f t="shared" si="3"/>
        <v>537.77</v>
      </c>
      <c r="E257" s="101">
        <v>535.88</v>
      </c>
      <c r="F257" s="101">
        <v>1.89</v>
      </c>
    </row>
    <row r="258" spans="2:6" x14ac:dyDescent="0.25">
      <c r="B258" s="72" t="s">
        <v>417</v>
      </c>
      <c r="C258" s="72" t="s">
        <v>416</v>
      </c>
      <c r="D258" s="101">
        <f t="shared" si="3"/>
        <v>545.16999999999996</v>
      </c>
      <c r="E258" s="101">
        <v>539.5</v>
      </c>
      <c r="F258" s="101">
        <v>5.67</v>
      </c>
    </row>
    <row r="259" spans="2:6" x14ac:dyDescent="0.25">
      <c r="B259" s="72" t="s">
        <v>531</v>
      </c>
      <c r="C259" s="72" t="s">
        <v>530</v>
      </c>
      <c r="D259" s="101">
        <f t="shared" si="3"/>
        <v>9303.5800000000017</v>
      </c>
      <c r="E259" s="101">
        <v>9165.8000000000011</v>
      </c>
      <c r="F259" s="101">
        <v>137.78</v>
      </c>
    </row>
    <row r="260" spans="2:6" x14ac:dyDescent="0.25">
      <c r="B260" s="72" t="s">
        <v>605</v>
      </c>
      <c r="C260" s="72" t="s">
        <v>604</v>
      </c>
      <c r="D260" s="101">
        <f t="shared" si="3"/>
        <v>1164.95</v>
      </c>
      <c r="E260" s="101">
        <v>1155.51</v>
      </c>
      <c r="F260" s="101">
        <v>9.44</v>
      </c>
    </row>
    <row r="261" spans="2:6" x14ac:dyDescent="0.25">
      <c r="B261" s="72" t="s">
        <v>451</v>
      </c>
      <c r="C261" s="72" t="s">
        <v>450</v>
      </c>
      <c r="D261" s="101">
        <f t="shared" si="3"/>
        <v>213.4</v>
      </c>
      <c r="E261" s="101">
        <v>213.4</v>
      </c>
      <c r="F261" s="101">
        <v>0</v>
      </c>
    </row>
    <row r="262" spans="2:6" x14ac:dyDescent="0.25">
      <c r="B262" s="72" t="s">
        <v>310</v>
      </c>
      <c r="C262" s="72" t="s">
        <v>309</v>
      </c>
      <c r="D262" s="101">
        <f t="shared" si="3"/>
        <v>29024.989999999998</v>
      </c>
      <c r="E262" s="101">
        <v>28627.32</v>
      </c>
      <c r="F262" s="101">
        <v>397.67</v>
      </c>
    </row>
    <row r="263" spans="2:6" x14ac:dyDescent="0.25">
      <c r="B263" s="103" t="s">
        <v>282</v>
      </c>
      <c r="C263" s="72" t="s">
        <v>281</v>
      </c>
      <c r="D263" s="101">
        <f t="shared" si="3"/>
        <v>761.33</v>
      </c>
      <c r="E263" s="101">
        <v>761.33</v>
      </c>
      <c r="F263" s="101">
        <v>0</v>
      </c>
    </row>
    <row r="264" spans="2:6" x14ac:dyDescent="0.25">
      <c r="B264" s="72" t="s">
        <v>467</v>
      </c>
      <c r="C264" s="72" t="s">
        <v>466</v>
      </c>
      <c r="D264" s="101">
        <f t="shared" si="3"/>
        <v>62.19</v>
      </c>
      <c r="E264" s="101">
        <v>61.3</v>
      </c>
      <c r="F264" s="101">
        <v>0.89</v>
      </c>
    </row>
    <row r="265" spans="2:6" x14ac:dyDescent="0.25">
      <c r="B265" s="72" t="s">
        <v>179</v>
      </c>
      <c r="C265" s="72" t="s">
        <v>178</v>
      </c>
      <c r="D265" s="101">
        <f t="shared" ref="D265:D328" si="4">+E265+F265</f>
        <v>132.85999999999999</v>
      </c>
      <c r="E265" s="101">
        <v>132.41999999999999</v>
      </c>
      <c r="F265" s="101">
        <v>0.44</v>
      </c>
    </row>
    <row r="266" spans="2:6" x14ac:dyDescent="0.25">
      <c r="B266" s="72" t="s">
        <v>312</v>
      </c>
      <c r="C266" s="72" t="s">
        <v>311</v>
      </c>
      <c r="D266" s="101">
        <f t="shared" si="4"/>
        <v>4809.6100000000006</v>
      </c>
      <c r="E266" s="101">
        <v>4739.05</v>
      </c>
      <c r="F266" s="101">
        <v>70.56</v>
      </c>
    </row>
    <row r="267" spans="2:6" x14ac:dyDescent="0.25">
      <c r="B267" s="72" t="s">
        <v>661</v>
      </c>
      <c r="C267" s="72" t="s">
        <v>660</v>
      </c>
      <c r="D267" s="101">
        <f t="shared" si="4"/>
        <v>10.4</v>
      </c>
      <c r="E267" s="101">
        <v>10.4</v>
      </c>
      <c r="F267" s="101">
        <v>0</v>
      </c>
    </row>
    <row r="268" spans="2:6" x14ac:dyDescent="0.25">
      <c r="B268" s="72" t="s">
        <v>701</v>
      </c>
      <c r="C268" s="72" t="s">
        <v>700</v>
      </c>
      <c r="D268" s="101">
        <f t="shared" si="4"/>
        <v>751.37</v>
      </c>
      <c r="E268" s="101">
        <v>751.37</v>
      </c>
      <c r="F268" s="101">
        <v>0</v>
      </c>
    </row>
    <row r="269" spans="2:6" x14ac:dyDescent="0.25">
      <c r="B269" s="72" t="s">
        <v>747</v>
      </c>
      <c r="C269" s="72" t="s">
        <v>746</v>
      </c>
      <c r="D269" s="101">
        <f t="shared" si="4"/>
        <v>10.36</v>
      </c>
      <c r="E269" s="101">
        <v>10.36</v>
      </c>
      <c r="F269" s="101">
        <v>0</v>
      </c>
    </row>
    <row r="270" spans="2:6" x14ac:dyDescent="0.25">
      <c r="B270" s="72" t="s">
        <v>403</v>
      </c>
      <c r="C270" s="72" t="s">
        <v>402</v>
      </c>
      <c r="D270" s="101">
        <f t="shared" si="4"/>
        <v>3048.98</v>
      </c>
      <c r="E270" s="101">
        <v>3001.65</v>
      </c>
      <c r="F270" s="101">
        <v>47.33</v>
      </c>
    </row>
    <row r="271" spans="2:6" x14ac:dyDescent="0.25">
      <c r="B271" s="72" t="s">
        <v>187</v>
      </c>
      <c r="C271" s="72" t="s">
        <v>186</v>
      </c>
      <c r="D271" s="101">
        <f t="shared" si="4"/>
        <v>30.3</v>
      </c>
      <c r="E271" s="101">
        <v>30.3</v>
      </c>
      <c r="F271" s="101">
        <v>0</v>
      </c>
    </row>
    <row r="272" spans="2:6" x14ac:dyDescent="0.25">
      <c r="B272" s="72" t="s">
        <v>340</v>
      </c>
      <c r="C272" s="72" t="s">
        <v>339</v>
      </c>
      <c r="D272" s="101">
        <f t="shared" si="4"/>
        <v>794.99</v>
      </c>
      <c r="E272" s="101">
        <v>794.99</v>
      </c>
      <c r="F272" s="101">
        <v>0</v>
      </c>
    </row>
    <row r="273" spans="2:6" x14ac:dyDescent="0.25">
      <c r="B273" s="72" t="s">
        <v>318</v>
      </c>
      <c r="C273" s="72" t="s">
        <v>317</v>
      </c>
      <c r="D273" s="101">
        <f t="shared" si="4"/>
        <v>2079.5</v>
      </c>
      <c r="E273" s="101">
        <v>2044.5</v>
      </c>
      <c r="F273" s="101">
        <v>35</v>
      </c>
    </row>
    <row r="274" spans="2:6" x14ac:dyDescent="0.25">
      <c r="B274" s="102" t="s">
        <v>551</v>
      </c>
      <c r="C274" s="72" t="s">
        <v>550</v>
      </c>
      <c r="D274" s="101">
        <f t="shared" si="4"/>
        <v>534.36</v>
      </c>
      <c r="E274" s="101">
        <v>534.36</v>
      </c>
      <c r="F274" s="101">
        <v>0</v>
      </c>
    </row>
    <row r="275" spans="2:6" x14ac:dyDescent="0.25">
      <c r="B275" s="103" t="s">
        <v>370</v>
      </c>
      <c r="C275" s="72" t="s">
        <v>369</v>
      </c>
      <c r="D275" s="101">
        <f t="shared" si="4"/>
        <v>153.19999999999999</v>
      </c>
      <c r="E275" s="101">
        <v>153.19999999999999</v>
      </c>
      <c r="F275" s="101">
        <v>0</v>
      </c>
    </row>
    <row r="276" spans="2:6" x14ac:dyDescent="0.25">
      <c r="B276" s="105" t="s">
        <v>555</v>
      </c>
      <c r="C276" s="72" t="s">
        <v>554</v>
      </c>
      <c r="D276" s="101">
        <f t="shared" si="4"/>
        <v>221.85000000000002</v>
      </c>
      <c r="E276" s="101">
        <v>221.85000000000002</v>
      </c>
      <c r="F276" s="101">
        <v>0</v>
      </c>
    </row>
    <row r="277" spans="2:6" x14ac:dyDescent="0.25">
      <c r="B277" s="72" t="s">
        <v>265</v>
      </c>
      <c r="C277" s="72" t="s">
        <v>264</v>
      </c>
      <c r="D277" s="101">
        <f t="shared" si="4"/>
        <v>82</v>
      </c>
      <c r="E277" s="101">
        <v>82</v>
      </c>
      <c r="F277" s="101">
        <v>0</v>
      </c>
    </row>
    <row r="278" spans="2:6" x14ac:dyDescent="0.25">
      <c r="B278" s="72" t="s">
        <v>394</v>
      </c>
      <c r="C278" s="72" t="s">
        <v>393</v>
      </c>
      <c r="D278" s="101">
        <f t="shared" si="4"/>
        <v>10494.430000000002</v>
      </c>
      <c r="E278" s="101">
        <v>10311.990000000002</v>
      </c>
      <c r="F278" s="101">
        <v>182.44</v>
      </c>
    </row>
    <row r="279" spans="2:6" x14ac:dyDescent="0.25">
      <c r="B279" s="72" t="s">
        <v>159</v>
      </c>
      <c r="C279" s="72" t="s">
        <v>158</v>
      </c>
      <c r="D279" s="101">
        <f t="shared" si="4"/>
        <v>6186.4</v>
      </c>
      <c r="E279" s="101">
        <v>6126.4</v>
      </c>
      <c r="F279" s="101">
        <v>60</v>
      </c>
    </row>
    <row r="280" spans="2:6" x14ac:dyDescent="0.25">
      <c r="B280" s="106" t="s">
        <v>527</v>
      </c>
      <c r="C280" s="72" t="s">
        <v>913</v>
      </c>
      <c r="D280" s="101">
        <f t="shared" si="4"/>
        <v>74.759999999999991</v>
      </c>
      <c r="E280" s="101">
        <v>74.759999999999991</v>
      </c>
      <c r="F280" s="101">
        <v>0</v>
      </c>
    </row>
    <row r="281" spans="2:6" x14ac:dyDescent="0.25">
      <c r="B281" s="72" t="s">
        <v>400</v>
      </c>
      <c r="C281" s="72" t="s">
        <v>399</v>
      </c>
      <c r="D281" s="101">
        <f t="shared" si="4"/>
        <v>27509.199999999997</v>
      </c>
      <c r="E281" s="101">
        <v>27085.309999999998</v>
      </c>
      <c r="F281" s="101">
        <v>423.89</v>
      </c>
    </row>
    <row r="282" spans="2:6" x14ac:dyDescent="0.25">
      <c r="B282" s="72" t="s">
        <v>623</v>
      </c>
      <c r="C282" s="72" t="s">
        <v>622</v>
      </c>
      <c r="D282" s="101">
        <f t="shared" si="4"/>
        <v>185.60000000000002</v>
      </c>
      <c r="E282" s="101">
        <v>184.49</v>
      </c>
      <c r="F282" s="101">
        <v>1.1100000000000001</v>
      </c>
    </row>
    <row r="283" spans="2:6" x14ac:dyDescent="0.25">
      <c r="B283" s="72" t="s">
        <v>569</v>
      </c>
      <c r="C283" s="72" t="s">
        <v>568</v>
      </c>
      <c r="D283" s="101">
        <f t="shared" si="4"/>
        <v>9067.0300000000007</v>
      </c>
      <c r="E283" s="101">
        <v>8950.1400000000012</v>
      </c>
      <c r="F283" s="101">
        <v>116.89</v>
      </c>
    </row>
    <row r="284" spans="2:6" x14ac:dyDescent="0.25">
      <c r="B284" s="72" t="s">
        <v>197</v>
      </c>
      <c r="C284" s="72" t="s">
        <v>196</v>
      </c>
      <c r="D284" s="101">
        <f t="shared" si="4"/>
        <v>197.38</v>
      </c>
      <c r="E284" s="101">
        <v>196.94</v>
      </c>
      <c r="F284" s="101">
        <v>0.44</v>
      </c>
    </row>
    <row r="285" spans="2:6" x14ac:dyDescent="0.25">
      <c r="B285" s="72" t="s">
        <v>239</v>
      </c>
      <c r="C285" s="72" t="s">
        <v>238</v>
      </c>
      <c r="D285" s="101">
        <f t="shared" si="4"/>
        <v>1266.6500000000001</v>
      </c>
      <c r="E285" s="101">
        <v>1250.43</v>
      </c>
      <c r="F285" s="101">
        <v>16.22</v>
      </c>
    </row>
    <row r="286" spans="2:6" x14ac:dyDescent="0.25">
      <c r="B286" s="72" t="s">
        <v>521</v>
      </c>
      <c r="C286" s="72" t="s">
        <v>520</v>
      </c>
      <c r="D286" s="101">
        <f t="shared" si="4"/>
        <v>258.97000000000003</v>
      </c>
      <c r="E286" s="101">
        <v>257.3</v>
      </c>
      <c r="F286" s="101">
        <v>1.67</v>
      </c>
    </row>
    <row r="287" spans="2:6" x14ac:dyDescent="0.25">
      <c r="B287" s="72" t="s">
        <v>479</v>
      </c>
      <c r="C287" s="72" t="s">
        <v>478</v>
      </c>
      <c r="D287" s="101">
        <f t="shared" si="4"/>
        <v>859.87999999999988</v>
      </c>
      <c r="E287" s="101">
        <v>851.31999999999994</v>
      </c>
      <c r="F287" s="101">
        <v>8.56</v>
      </c>
    </row>
    <row r="288" spans="2:6" x14ac:dyDescent="0.25">
      <c r="B288" s="72" t="s">
        <v>425</v>
      </c>
      <c r="C288" s="72" t="s">
        <v>424</v>
      </c>
      <c r="D288" s="101">
        <f t="shared" si="4"/>
        <v>1105.24</v>
      </c>
      <c r="E288" s="101">
        <v>1096.46</v>
      </c>
      <c r="F288" s="101">
        <v>8.7799999999999994</v>
      </c>
    </row>
    <row r="289" spans="2:6" x14ac:dyDescent="0.25">
      <c r="B289" s="72" t="s">
        <v>157</v>
      </c>
      <c r="C289" s="72" t="s">
        <v>156</v>
      </c>
      <c r="D289" s="101">
        <f t="shared" si="4"/>
        <v>3973.3</v>
      </c>
      <c r="E289" s="101">
        <v>3940.19</v>
      </c>
      <c r="F289" s="101">
        <v>33.11</v>
      </c>
    </row>
    <row r="290" spans="2:6" x14ac:dyDescent="0.25">
      <c r="B290" s="72" t="s">
        <v>227</v>
      </c>
      <c r="C290" s="72" t="s">
        <v>226</v>
      </c>
      <c r="D290" s="101">
        <f t="shared" si="4"/>
        <v>236.85999999999999</v>
      </c>
      <c r="E290" s="101">
        <v>235.85999999999999</v>
      </c>
      <c r="F290" s="101">
        <v>1</v>
      </c>
    </row>
    <row r="291" spans="2:6" x14ac:dyDescent="0.25">
      <c r="B291" s="72" t="s">
        <v>697</v>
      </c>
      <c r="C291" s="72" t="s">
        <v>696</v>
      </c>
      <c r="D291" s="101">
        <f t="shared" si="4"/>
        <v>674</v>
      </c>
      <c r="E291" s="101">
        <v>674</v>
      </c>
      <c r="F291" s="101">
        <v>0</v>
      </c>
    </row>
    <row r="292" spans="2:6" x14ac:dyDescent="0.25">
      <c r="B292" s="72" t="s">
        <v>507</v>
      </c>
      <c r="C292" s="72" t="s">
        <v>506</v>
      </c>
      <c r="D292" s="101">
        <f t="shared" si="4"/>
        <v>205.10999999999999</v>
      </c>
      <c r="E292" s="101">
        <v>205.10999999999999</v>
      </c>
      <c r="F292" s="101">
        <v>0</v>
      </c>
    </row>
    <row r="293" spans="2:6" x14ac:dyDescent="0.25">
      <c r="B293" s="72" t="s">
        <v>575</v>
      </c>
      <c r="C293" s="72" t="s">
        <v>574</v>
      </c>
      <c r="D293" s="101">
        <f t="shared" si="4"/>
        <v>2778.5899999999997</v>
      </c>
      <c r="E293" s="101">
        <v>2748.5899999999997</v>
      </c>
      <c r="F293" s="101">
        <v>30</v>
      </c>
    </row>
    <row r="294" spans="2:6" x14ac:dyDescent="0.25">
      <c r="B294" s="72" t="s">
        <v>249</v>
      </c>
      <c r="C294" s="72" t="s">
        <v>248</v>
      </c>
      <c r="D294" s="101">
        <f t="shared" si="4"/>
        <v>6699.8399999999992</v>
      </c>
      <c r="E294" s="101">
        <v>6603.4</v>
      </c>
      <c r="F294" s="101">
        <v>96.44</v>
      </c>
    </row>
    <row r="295" spans="2:6" x14ac:dyDescent="0.25">
      <c r="B295" s="72" t="s">
        <v>173</v>
      </c>
      <c r="C295" s="72" t="s">
        <v>172</v>
      </c>
      <c r="D295" s="101">
        <f t="shared" si="4"/>
        <v>572.16999999999996</v>
      </c>
      <c r="E295" s="101">
        <v>560.5</v>
      </c>
      <c r="F295" s="101">
        <v>11.67</v>
      </c>
    </row>
    <row r="296" spans="2:6" x14ac:dyDescent="0.25">
      <c r="B296" s="72" t="s">
        <v>396</v>
      </c>
      <c r="C296" s="72" t="s">
        <v>395</v>
      </c>
      <c r="D296" s="101">
        <f t="shared" si="4"/>
        <v>5559.1900000000005</v>
      </c>
      <c r="E296" s="101">
        <v>5497.1900000000005</v>
      </c>
      <c r="F296" s="101">
        <v>62</v>
      </c>
    </row>
    <row r="297" spans="2:6" x14ac:dyDescent="0.25">
      <c r="B297" s="72" t="s">
        <v>271</v>
      </c>
      <c r="C297" s="72" t="s">
        <v>270</v>
      </c>
      <c r="D297" s="101">
        <f t="shared" si="4"/>
        <v>1017.2499999999999</v>
      </c>
      <c r="E297" s="101">
        <v>1007.5799999999999</v>
      </c>
      <c r="F297" s="101">
        <v>9.67</v>
      </c>
    </row>
    <row r="298" spans="2:6" x14ac:dyDescent="0.25">
      <c r="B298" s="72" t="s">
        <v>721</v>
      </c>
      <c r="C298" s="72" t="s">
        <v>720</v>
      </c>
      <c r="D298" s="101">
        <f t="shared" si="4"/>
        <v>21707.87</v>
      </c>
      <c r="E298" s="101">
        <v>21420.98</v>
      </c>
      <c r="F298" s="101">
        <v>286.89</v>
      </c>
    </row>
    <row r="299" spans="2:6" x14ac:dyDescent="0.25">
      <c r="B299" s="72" t="s">
        <v>583</v>
      </c>
      <c r="C299" s="72" t="s">
        <v>582</v>
      </c>
      <c r="D299" s="101">
        <f t="shared" si="4"/>
        <v>1448.0500000000002</v>
      </c>
      <c r="E299" s="101">
        <v>1430.16</v>
      </c>
      <c r="F299" s="101">
        <v>17.89</v>
      </c>
    </row>
    <row r="300" spans="2:6" x14ac:dyDescent="0.25">
      <c r="B300" s="102" t="s">
        <v>237</v>
      </c>
      <c r="C300" s="72" t="s">
        <v>236</v>
      </c>
      <c r="D300" s="101">
        <f t="shared" si="4"/>
        <v>131.4</v>
      </c>
      <c r="E300" s="101">
        <v>131.4</v>
      </c>
      <c r="F300" s="101">
        <v>0</v>
      </c>
    </row>
    <row r="301" spans="2:6" x14ac:dyDescent="0.25">
      <c r="B301" s="72" t="s">
        <v>235</v>
      </c>
      <c r="C301" s="72" t="s">
        <v>234</v>
      </c>
      <c r="D301" s="101">
        <f t="shared" si="4"/>
        <v>410.06</v>
      </c>
      <c r="E301" s="101">
        <v>410.06</v>
      </c>
      <c r="F301" s="101">
        <v>0</v>
      </c>
    </row>
    <row r="302" spans="2:6" x14ac:dyDescent="0.25">
      <c r="B302" s="72" t="s">
        <v>655</v>
      </c>
      <c r="C302" s="72" t="s">
        <v>654</v>
      </c>
      <c r="D302" s="101">
        <f t="shared" si="4"/>
        <v>2381.7500000000005</v>
      </c>
      <c r="E302" s="101">
        <v>2347.6400000000003</v>
      </c>
      <c r="F302" s="101">
        <v>34.11</v>
      </c>
    </row>
    <row r="303" spans="2:6" x14ac:dyDescent="0.25">
      <c r="B303" s="72" t="s">
        <v>223</v>
      </c>
      <c r="C303" s="72" t="s">
        <v>222</v>
      </c>
      <c r="D303" s="101">
        <f t="shared" si="4"/>
        <v>283.07</v>
      </c>
      <c r="E303" s="101">
        <v>283.07</v>
      </c>
      <c r="F303" s="101">
        <v>0</v>
      </c>
    </row>
    <row r="304" spans="2:6" x14ac:dyDescent="0.25">
      <c r="B304" s="72" t="s">
        <v>231</v>
      </c>
      <c r="C304" s="72" t="s">
        <v>230</v>
      </c>
      <c r="D304" s="101">
        <f t="shared" si="4"/>
        <v>5440.9499999999989</v>
      </c>
      <c r="E304" s="101">
        <v>5379.7199999999993</v>
      </c>
      <c r="F304" s="101">
        <v>61.230000000000004</v>
      </c>
    </row>
    <row r="305" spans="2:6" x14ac:dyDescent="0.25">
      <c r="B305" s="107" t="s">
        <v>149</v>
      </c>
      <c r="C305" s="72" t="s">
        <v>148</v>
      </c>
      <c r="D305" s="101">
        <f t="shared" si="4"/>
        <v>3155.3199999999997</v>
      </c>
      <c r="E305" s="101">
        <v>3141.1</v>
      </c>
      <c r="F305" s="101">
        <v>14.22</v>
      </c>
    </row>
    <row r="306" spans="2:6" x14ac:dyDescent="0.25">
      <c r="B306" s="72" t="s">
        <v>651</v>
      </c>
      <c r="C306" s="72" t="s">
        <v>650</v>
      </c>
      <c r="D306" s="101">
        <f t="shared" si="4"/>
        <v>924.03</v>
      </c>
      <c r="E306" s="101">
        <v>913.47</v>
      </c>
      <c r="F306" s="101">
        <v>10.56</v>
      </c>
    </row>
    <row r="307" spans="2:6" x14ac:dyDescent="0.25">
      <c r="B307" s="72" t="s">
        <v>713</v>
      </c>
      <c r="C307" s="72" t="s">
        <v>712</v>
      </c>
      <c r="D307" s="101">
        <f t="shared" si="4"/>
        <v>2783.79</v>
      </c>
      <c r="E307" s="101">
        <v>2746.35</v>
      </c>
      <c r="F307" s="101">
        <v>37.44</v>
      </c>
    </row>
    <row r="308" spans="2:6" x14ac:dyDescent="0.25">
      <c r="B308" s="72" t="s">
        <v>775</v>
      </c>
      <c r="C308" s="72" t="s">
        <v>774</v>
      </c>
      <c r="D308" s="101">
        <f t="shared" si="4"/>
        <v>66.600000000000009</v>
      </c>
      <c r="E308" s="101">
        <v>65.710000000000008</v>
      </c>
      <c r="F308" s="101">
        <v>0.89</v>
      </c>
    </row>
    <row r="309" spans="2:6" x14ac:dyDescent="0.25">
      <c r="B309" s="72" t="s">
        <v>677</v>
      </c>
      <c r="C309" s="72" t="s">
        <v>676</v>
      </c>
      <c r="D309" s="101">
        <f t="shared" si="4"/>
        <v>255.18</v>
      </c>
      <c r="E309" s="101">
        <v>255.18</v>
      </c>
      <c r="F309" s="101">
        <v>0</v>
      </c>
    </row>
    <row r="310" spans="2:6" x14ac:dyDescent="0.25">
      <c r="B310" s="72" t="s">
        <v>273</v>
      </c>
      <c r="C310" s="72" t="s">
        <v>272</v>
      </c>
      <c r="D310" s="101">
        <f t="shared" si="4"/>
        <v>417.48999999999995</v>
      </c>
      <c r="E310" s="101">
        <v>412.15999999999997</v>
      </c>
      <c r="F310" s="101">
        <v>5.33</v>
      </c>
    </row>
    <row r="311" spans="2:6" x14ac:dyDescent="0.25">
      <c r="B311" s="72" t="s">
        <v>737</v>
      </c>
      <c r="C311" s="72" t="s">
        <v>736</v>
      </c>
      <c r="D311" s="101">
        <f t="shared" si="4"/>
        <v>7217.0199999999995</v>
      </c>
      <c r="E311" s="101">
        <v>7102.9299999999994</v>
      </c>
      <c r="F311" s="101">
        <v>114.09</v>
      </c>
    </row>
    <row r="312" spans="2:6" x14ac:dyDescent="0.25">
      <c r="B312" s="72" t="s">
        <v>288</v>
      </c>
      <c r="C312" s="72" t="s">
        <v>914</v>
      </c>
      <c r="D312" s="101">
        <f t="shared" si="4"/>
        <v>3414.19</v>
      </c>
      <c r="E312" s="101">
        <v>3363.3</v>
      </c>
      <c r="F312" s="101">
        <v>50.89</v>
      </c>
    </row>
    <row r="313" spans="2:6" x14ac:dyDescent="0.25">
      <c r="B313" s="107" t="s">
        <v>147</v>
      </c>
      <c r="C313" s="72" t="s">
        <v>915</v>
      </c>
      <c r="D313" s="101">
        <f t="shared" si="4"/>
        <v>5474.05</v>
      </c>
      <c r="E313" s="101">
        <v>5412.16</v>
      </c>
      <c r="F313" s="101">
        <v>61.89</v>
      </c>
    </row>
    <row r="314" spans="2:6" x14ac:dyDescent="0.25">
      <c r="B314" s="102" t="s">
        <v>205</v>
      </c>
      <c r="C314" s="103" t="s">
        <v>916</v>
      </c>
      <c r="D314" s="101">
        <f t="shared" si="4"/>
        <v>74.95</v>
      </c>
      <c r="E314" s="101">
        <v>74.95</v>
      </c>
      <c r="F314" s="101">
        <v>0</v>
      </c>
    </row>
    <row r="315" spans="2:6" x14ac:dyDescent="0.25">
      <c r="B315" s="72" t="s">
        <v>471</v>
      </c>
      <c r="C315" s="72" t="s">
        <v>470</v>
      </c>
      <c r="D315" s="101">
        <f t="shared" si="4"/>
        <v>336.31</v>
      </c>
      <c r="E315" s="101">
        <v>335.42</v>
      </c>
      <c r="F315" s="101">
        <v>0.89</v>
      </c>
    </row>
    <row r="316" spans="2:6" x14ac:dyDescent="0.25">
      <c r="B316" s="72" t="s">
        <v>378</v>
      </c>
      <c r="C316" s="72" t="s">
        <v>377</v>
      </c>
      <c r="D316" s="101">
        <f t="shared" si="4"/>
        <v>4359.119999999999</v>
      </c>
      <c r="E316" s="101">
        <v>4302.0499999999993</v>
      </c>
      <c r="F316" s="101">
        <v>57.07</v>
      </c>
    </row>
    <row r="317" spans="2:6" x14ac:dyDescent="0.25">
      <c r="B317" s="72" t="s">
        <v>497</v>
      </c>
      <c r="C317" s="72" t="s">
        <v>496</v>
      </c>
      <c r="D317" s="101">
        <f t="shared" si="4"/>
        <v>1084.28</v>
      </c>
      <c r="E317" s="101">
        <v>1084.28</v>
      </c>
      <c r="F317" s="101">
        <v>0</v>
      </c>
    </row>
    <row r="318" spans="2:6" x14ac:dyDescent="0.25">
      <c r="B318" s="102" t="s">
        <v>541</v>
      </c>
      <c r="C318" s="103" t="s">
        <v>540</v>
      </c>
      <c r="D318" s="101">
        <f t="shared" si="4"/>
        <v>163.82999999999998</v>
      </c>
      <c r="E318" s="101">
        <v>163.82999999999998</v>
      </c>
      <c r="F318" s="101">
        <v>0</v>
      </c>
    </row>
    <row r="319" spans="2:6" x14ac:dyDescent="0.25">
      <c r="B319" s="72" t="s">
        <v>457</v>
      </c>
      <c r="C319" s="72" t="s">
        <v>456</v>
      </c>
      <c r="D319" s="101">
        <f t="shared" si="4"/>
        <v>225.65</v>
      </c>
      <c r="E319" s="101">
        <v>225.65</v>
      </c>
      <c r="F319" s="101">
        <v>0</v>
      </c>
    </row>
    <row r="320" spans="2:6" x14ac:dyDescent="0.25">
      <c r="B320" s="72" t="s">
        <v>413</v>
      </c>
      <c r="C320" s="72" t="s">
        <v>412</v>
      </c>
      <c r="D320" s="101">
        <f t="shared" si="4"/>
        <v>343.94</v>
      </c>
      <c r="E320" s="101">
        <v>338.61</v>
      </c>
      <c r="F320" s="101">
        <v>5.33</v>
      </c>
    </row>
    <row r="321" spans="2:6" x14ac:dyDescent="0.25">
      <c r="B321" s="72" t="s">
        <v>639</v>
      </c>
      <c r="C321" s="72" t="s">
        <v>638</v>
      </c>
      <c r="D321" s="101">
        <f t="shared" si="4"/>
        <v>116.99</v>
      </c>
      <c r="E321" s="101">
        <v>116.99</v>
      </c>
      <c r="F321" s="101">
        <v>0</v>
      </c>
    </row>
    <row r="322" spans="2:6" x14ac:dyDescent="0.25">
      <c r="B322" s="72" t="s">
        <v>483</v>
      </c>
      <c r="C322" s="72" t="s">
        <v>482</v>
      </c>
      <c r="D322" s="101">
        <f t="shared" si="4"/>
        <v>814.81999999999994</v>
      </c>
      <c r="E322" s="101">
        <v>802.93</v>
      </c>
      <c r="F322" s="101">
        <v>11.89</v>
      </c>
    </row>
    <row r="323" spans="2:6" x14ac:dyDescent="0.25">
      <c r="B323" s="72" t="s">
        <v>615</v>
      </c>
      <c r="C323" s="72" t="s">
        <v>614</v>
      </c>
      <c r="D323" s="101">
        <f t="shared" si="4"/>
        <v>178.66000000000003</v>
      </c>
      <c r="E323" s="101">
        <v>178.66000000000003</v>
      </c>
      <c r="F323" s="101">
        <v>0</v>
      </c>
    </row>
    <row r="324" spans="2:6" x14ac:dyDescent="0.25">
      <c r="B324" s="72" t="s">
        <v>513</v>
      </c>
      <c r="C324" s="72" t="s">
        <v>512</v>
      </c>
      <c r="D324" s="101">
        <f t="shared" si="4"/>
        <v>100.43</v>
      </c>
      <c r="E324" s="101">
        <v>100.43</v>
      </c>
      <c r="F324" s="101">
        <v>0</v>
      </c>
    </row>
    <row r="325" spans="2:6" x14ac:dyDescent="0.25">
      <c r="B325" s="72" t="s">
        <v>691</v>
      </c>
      <c r="C325" s="72" t="s">
        <v>690</v>
      </c>
      <c r="D325" s="101">
        <f t="shared" si="4"/>
        <v>2389.2300000000005</v>
      </c>
      <c r="E325" s="101">
        <v>2351.1200000000003</v>
      </c>
      <c r="F325" s="101">
        <v>38.11</v>
      </c>
    </row>
    <row r="326" spans="2:6" x14ac:dyDescent="0.25">
      <c r="B326" s="102" t="s">
        <v>143</v>
      </c>
      <c r="C326" s="72" t="s">
        <v>142</v>
      </c>
      <c r="D326" s="101">
        <f t="shared" si="4"/>
        <v>138.6</v>
      </c>
      <c r="E326" s="101">
        <v>138.6</v>
      </c>
      <c r="F326" s="101">
        <v>0</v>
      </c>
    </row>
    <row r="327" spans="2:6" x14ac:dyDescent="0.25">
      <c r="B327" s="72" t="s">
        <v>169</v>
      </c>
      <c r="C327" s="72" t="s">
        <v>168</v>
      </c>
      <c r="D327" s="101">
        <f t="shared" si="4"/>
        <v>15619.59</v>
      </c>
      <c r="E327" s="101">
        <v>15335.66</v>
      </c>
      <c r="F327" s="101">
        <v>283.93</v>
      </c>
    </row>
    <row r="328" spans="2:6" x14ac:dyDescent="0.25">
      <c r="B328" s="72" t="s">
        <v>253</v>
      </c>
      <c r="C328" s="72" t="s">
        <v>252</v>
      </c>
      <c r="D328" s="101">
        <f t="shared" si="4"/>
        <v>5769.8</v>
      </c>
      <c r="E328" s="101">
        <v>5694.02</v>
      </c>
      <c r="F328" s="101">
        <v>75.78</v>
      </c>
    </row>
    <row r="329" spans="2:6" x14ac:dyDescent="0.25">
      <c r="B329" s="107" t="s">
        <v>151</v>
      </c>
      <c r="C329" s="72" t="s">
        <v>150</v>
      </c>
      <c r="D329" s="101">
        <f t="shared" ref="D329" si="5">+E329+F329</f>
        <v>1342.93</v>
      </c>
      <c r="E329" s="101">
        <v>1336.26</v>
      </c>
      <c r="F329" s="101">
        <v>6.67</v>
      </c>
    </row>
  </sheetData>
  <mergeCells count="2">
    <mergeCell ref="B2:F2"/>
    <mergeCell ref="B3:F3"/>
  </mergeCells>
  <conditionalFormatting sqref="B315">
    <cfRule type="duplicateValues" dxfId="3" priority="1"/>
  </conditionalFormatting>
  <conditionalFormatting sqref="B316:B326 B9:B314">
    <cfRule type="duplicateValues" dxfId="2" priority="4"/>
  </conditionalFormatting>
  <conditionalFormatting sqref="C315">
    <cfRule type="duplicateValues" dxfId="1" priority="2"/>
  </conditionalFormatting>
  <conditionalFormatting sqref="C316:C318 C9:C314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566F-37A0-4EB0-889B-2E21D6776A2B}">
  <dimension ref="B1:FJ326"/>
  <sheetViews>
    <sheetView workbookViewId="0">
      <selection activeCell="D11" sqref="D11"/>
    </sheetView>
  </sheetViews>
  <sheetFormatPr defaultRowHeight="15" x14ac:dyDescent="0.25"/>
  <cols>
    <col min="2" max="2" width="16.28515625" bestFit="1" customWidth="1"/>
    <col min="3" max="3" width="29" bestFit="1" customWidth="1"/>
    <col min="4" max="4" width="17.42578125" bestFit="1" customWidth="1"/>
    <col min="5" max="5" width="18" bestFit="1" customWidth="1"/>
    <col min="6" max="6" width="15.42578125" bestFit="1" customWidth="1"/>
    <col min="7" max="7" width="20.42578125" bestFit="1" customWidth="1"/>
    <col min="8" max="8" width="18.28515625" bestFit="1" customWidth="1"/>
    <col min="9" max="9" width="15.42578125" bestFit="1" customWidth="1"/>
    <col min="10" max="10" width="24.28515625" bestFit="1" customWidth="1"/>
    <col min="11" max="11" width="15.28515625" bestFit="1" customWidth="1"/>
    <col min="12" max="12" width="26.7109375" bestFit="1" customWidth="1"/>
    <col min="13" max="13" width="26.140625" bestFit="1" customWidth="1"/>
    <col min="14" max="14" width="42.140625" bestFit="1" customWidth="1"/>
    <col min="15" max="16" width="25.28515625" bestFit="1" customWidth="1"/>
    <col min="17" max="17" width="29.140625" bestFit="1" customWidth="1"/>
    <col min="18" max="18" width="31.42578125" bestFit="1" customWidth="1"/>
    <col min="19" max="19" width="27.7109375" bestFit="1" customWidth="1"/>
    <col min="20" max="20" width="44.5703125" bestFit="1" customWidth="1"/>
    <col min="21" max="21" width="60.5703125" bestFit="1" customWidth="1"/>
    <col min="22" max="22" width="43.85546875" bestFit="1" customWidth="1"/>
    <col min="23" max="23" width="46.28515625" bestFit="1" customWidth="1"/>
    <col min="24" max="24" width="56.140625" bestFit="1" customWidth="1"/>
    <col min="25" max="25" width="52.140625" bestFit="1" customWidth="1"/>
    <col min="26" max="26" width="17.42578125" bestFit="1" customWidth="1"/>
    <col min="27" max="27" width="26.7109375" bestFit="1" customWidth="1"/>
    <col min="28" max="28" width="19.42578125" bestFit="1" customWidth="1"/>
    <col min="29" max="29" width="29.7109375" bestFit="1" customWidth="1"/>
    <col min="30" max="30" width="17.42578125" bestFit="1" customWidth="1"/>
    <col min="31" max="31" width="17.28515625" bestFit="1" customWidth="1"/>
    <col min="32" max="32" width="18.42578125" bestFit="1" customWidth="1"/>
    <col min="33" max="33" width="31" bestFit="1" customWidth="1"/>
    <col min="34" max="34" width="11.28515625" bestFit="1" customWidth="1"/>
    <col min="35" max="35" width="33.28515625" bestFit="1" customWidth="1"/>
    <col min="36" max="36" width="35.7109375" bestFit="1" customWidth="1"/>
    <col min="37" max="37" width="15.85546875" bestFit="1" customWidth="1"/>
    <col min="38" max="38" width="35.85546875" bestFit="1" customWidth="1"/>
    <col min="39" max="39" width="19.140625" bestFit="1" customWidth="1"/>
    <col min="40" max="40" width="11.42578125" bestFit="1" customWidth="1"/>
    <col min="41" max="41" width="35.85546875" bestFit="1" customWidth="1"/>
    <col min="42" max="42" width="35.28515625" bestFit="1" customWidth="1"/>
    <col min="43" max="43" width="26" bestFit="1" customWidth="1"/>
    <col min="44" max="44" width="36.5703125" bestFit="1" customWidth="1"/>
    <col min="45" max="45" width="15.28515625" bestFit="1" customWidth="1"/>
    <col min="46" max="46" width="30.5703125" bestFit="1" customWidth="1"/>
    <col min="47" max="47" width="17.42578125" bestFit="1" customWidth="1"/>
    <col min="48" max="48" width="42.7109375" bestFit="1" customWidth="1"/>
    <col min="49" max="49" width="22.85546875" bestFit="1" customWidth="1"/>
    <col min="50" max="50" width="29.7109375" bestFit="1" customWidth="1"/>
    <col min="51" max="51" width="17.85546875" bestFit="1" customWidth="1"/>
    <col min="52" max="52" width="13.140625" bestFit="1" customWidth="1"/>
    <col min="53" max="53" width="12.28515625" bestFit="1" customWidth="1"/>
    <col min="54" max="54" width="18.28515625" bestFit="1" customWidth="1"/>
    <col min="55" max="55" width="23.28515625" bestFit="1" customWidth="1"/>
    <col min="56" max="56" width="29.42578125" bestFit="1" customWidth="1"/>
    <col min="57" max="57" width="15.28515625" bestFit="1" customWidth="1"/>
    <col min="58" max="58" width="39.7109375" bestFit="1" customWidth="1"/>
    <col min="59" max="59" width="22.85546875" bestFit="1" customWidth="1"/>
    <col min="60" max="60" width="31.140625" bestFit="1" customWidth="1"/>
    <col min="61" max="61" width="18.28515625" bestFit="1" customWidth="1"/>
    <col min="62" max="62" width="23.28515625" bestFit="1" customWidth="1"/>
    <col min="63" max="63" width="37.7109375" bestFit="1" customWidth="1"/>
    <col min="64" max="64" width="44.140625" bestFit="1" customWidth="1"/>
    <col min="65" max="65" width="34.28515625" bestFit="1" customWidth="1"/>
    <col min="66" max="66" width="32.5703125" bestFit="1" customWidth="1"/>
    <col min="67" max="67" width="20" bestFit="1" customWidth="1"/>
    <col min="68" max="68" width="13.5703125" bestFit="1" customWidth="1"/>
    <col min="69" max="69" width="32.42578125" bestFit="1" customWidth="1"/>
    <col min="70" max="70" width="37.28515625" bestFit="1" customWidth="1"/>
    <col min="71" max="71" width="30.5703125" bestFit="1" customWidth="1"/>
    <col min="72" max="72" width="37" bestFit="1" customWidth="1"/>
    <col min="73" max="73" width="20.42578125" bestFit="1" customWidth="1"/>
    <col min="74" max="74" width="23.28515625" bestFit="1" customWidth="1"/>
    <col min="75" max="75" width="23.7109375" bestFit="1" customWidth="1"/>
    <col min="76" max="76" width="49.7109375" bestFit="1" customWidth="1"/>
    <col min="77" max="77" width="29.7109375" bestFit="1" customWidth="1"/>
    <col min="78" max="78" width="39.140625" bestFit="1" customWidth="1"/>
    <col min="79" max="79" width="34.42578125" bestFit="1" customWidth="1"/>
    <col min="80" max="80" width="28.42578125" bestFit="1" customWidth="1"/>
    <col min="81" max="81" width="26.7109375" bestFit="1" customWidth="1"/>
    <col min="82" max="82" width="11.28515625" bestFit="1" customWidth="1"/>
    <col min="83" max="83" width="26" bestFit="1" customWidth="1"/>
    <col min="84" max="84" width="33.28515625" bestFit="1" customWidth="1"/>
    <col min="85" max="85" width="19.5703125" bestFit="1" customWidth="1"/>
    <col min="86" max="86" width="32.42578125" bestFit="1" customWidth="1"/>
    <col min="87" max="87" width="9.85546875" bestFit="1" customWidth="1"/>
    <col min="88" max="88" width="38.42578125" bestFit="1" customWidth="1"/>
    <col min="89" max="89" width="22.5703125" bestFit="1" customWidth="1"/>
    <col min="90" max="90" width="18.5703125" bestFit="1" customWidth="1"/>
    <col min="91" max="91" width="17.42578125" bestFit="1" customWidth="1"/>
    <col min="92" max="92" width="12.28515625" bestFit="1" customWidth="1"/>
    <col min="93" max="93" width="22.28515625" bestFit="1" customWidth="1"/>
    <col min="94" max="94" width="18.28515625" bestFit="1" customWidth="1"/>
    <col min="95" max="95" width="25.140625" bestFit="1" customWidth="1"/>
    <col min="96" max="96" width="14" bestFit="1" customWidth="1"/>
    <col min="97" max="97" width="23.7109375" bestFit="1" customWidth="1"/>
    <col min="98" max="98" width="30.7109375" bestFit="1" customWidth="1"/>
    <col min="99" max="99" width="39.140625" bestFit="1" customWidth="1"/>
    <col min="100" max="100" width="57.5703125" bestFit="1" customWidth="1"/>
    <col min="101" max="101" width="28.42578125" bestFit="1" customWidth="1"/>
    <col min="102" max="102" width="26.7109375" bestFit="1" customWidth="1"/>
    <col min="103" max="103" width="26" bestFit="1" customWidth="1"/>
    <col min="104" max="104" width="33.28515625" bestFit="1" customWidth="1"/>
    <col min="105" max="105" width="12.28515625" bestFit="1" customWidth="1"/>
    <col min="106" max="106" width="38.42578125" bestFit="1" customWidth="1"/>
    <col min="107" max="107" width="19.5703125" bestFit="1" customWidth="1"/>
    <col min="108" max="108" width="18.5703125" bestFit="1" customWidth="1"/>
    <col min="109" max="109" width="17.42578125" bestFit="1" customWidth="1"/>
    <col min="110" max="110" width="20.85546875" bestFit="1" customWidth="1"/>
    <col min="111" max="111" width="12.28515625" bestFit="1" customWidth="1"/>
    <col min="112" max="112" width="22.28515625" bestFit="1" customWidth="1"/>
    <col min="113" max="113" width="18.28515625" bestFit="1" customWidth="1"/>
    <col min="114" max="114" width="43.28515625" bestFit="1" customWidth="1"/>
    <col min="115" max="115" width="24.85546875" bestFit="1" customWidth="1"/>
    <col min="116" max="116" width="20.42578125" bestFit="1" customWidth="1"/>
    <col min="117" max="117" width="23.28515625" bestFit="1" customWidth="1"/>
    <col min="118" max="118" width="23.7109375" bestFit="1" customWidth="1"/>
    <col min="119" max="119" width="30.7109375" bestFit="1" customWidth="1"/>
    <col min="120" max="120" width="39.140625" bestFit="1" customWidth="1"/>
    <col min="121" max="121" width="57.5703125" bestFit="1" customWidth="1"/>
    <col min="122" max="122" width="28.42578125" bestFit="1" customWidth="1"/>
    <col min="123" max="123" width="41.7109375" bestFit="1" customWidth="1"/>
    <col min="124" max="124" width="26.7109375" bestFit="1" customWidth="1"/>
    <col min="125" max="125" width="26" bestFit="1" customWidth="1"/>
    <col min="126" max="126" width="33.28515625" bestFit="1" customWidth="1"/>
    <col min="127" max="127" width="19.5703125" bestFit="1" customWidth="1"/>
    <col min="128" max="128" width="11.28515625" bestFit="1" customWidth="1"/>
    <col min="129" max="129" width="38.42578125" bestFit="1" customWidth="1"/>
    <col min="130" max="130" width="22.5703125" bestFit="1" customWidth="1"/>
    <col min="131" max="131" width="19.5703125" bestFit="1" customWidth="1"/>
    <col min="132" max="132" width="18.5703125" bestFit="1" customWidth="1"/>
    <col min="133" max="133" width="17.42578125" bestFit="1" customWidth="1"/>
    <col min="134" max="134" width="20.85546875" bestFit="1" customWidth="1"/>
    <col min="135" max="135" width="12.28515625" bestFit="1" customWidth="1"/>
    <col min="136" max="136" width="22.28515625" bestFit="1" customWidth="1"/>
    <col min="137" max="137" width="18.28515625" bestFit="1" customWidth="1"/>
    <col min="138" max="138" width="17" bestFit="1" customWidth="1"/>
    <col min="139" max="139" width="25.85546875" bestFit="1" customWidth="1"/>
    <col min="140" max="140" width="30.140625" bestFit="1" customWidth="1"/>
    <col min="141" max="141" width="15.28515625" bestFit="1" customWidth="1"/>
    <col min="142" max="142" width="17.7109375" bestFit="1" customWidth="1"/>
    <col min="143" max="143" width="10" bestFit="1" customWidth="1"/>
    <col min="144" max="144" width="25" bestFit="1" customWidth="1"/>
    <col min="145" max="145" width="22.28515625" bestFit="1" customWidth="1"/>
    <col min="146" max="146" width="14.42578125" bestFit="1" customWidth="1"/>
    <col min="147" max="147" width="18.28515625" bestFit="1" customWidth="1"/>
    <col min="148" max="148" width="12.42578125" bestFit="1" customWidth="1"/>
    <col min="149" max="149" width="18.140625" bestFit="1" customWidth="1"/>
    <col min="150" max="150" width="19.140625" bestFit="1" customWidth="1"/>
    <col min="151" max="151" width="18.5703125" bestFit="1" customWidth="1"/>
    <col min="152" max="152" width="29.7109375" bestFit="1" customWidth="1"/>
    <col min="153" max="153" width="12.28515625" bestFit="1" customWidth="1"/>
    <col min="154" max="154" width="17.42578125" bestFit="1" customWidth="1"/>
    <col min="155" max="155" width="18.28515625" bestFit="1" customWidth="1"/>
    <col min="156" max="156" width="12.42578125" bestFit="1" customWidth="1"/>
    <col min="157" max="157" width="16.7109375" bestFit="1" customWidth="1"/>
    <col min="158" max="158" width="23.7109375" bestFit="1" customWidth="1"/>
    <col min="159" max="159" width="40.140625" bestFit="1" customWidth="1"/>
    <col min="160" max="160" width="28.28515625" bestFit="1" customWidth="1"/>
    <col min="161" max="161" width="12" bestFit="1" customWidth="1"/>
    <col min="162" max="162" width="15.5703125" bestFit="1" customWidth="1"/>
    <col min="163" max="163" width="31.140625" bestFit="1" customWidth="1"/>
    <col min="164" max="164" width="18.140625" bestFit="1" customWidth="1"/>
    <col min="165" max="165" width="34" bestFit="1" customWidth="1"/>
    <col min="166" max="166" width="24.28515625" bestFit="1" customWidth="1"/>
  </cols>
  <sheetData>
    <row r="1" spans="2:166" x14ac:dyDescent="0.25">
      <c r="B1" t="s">
        <v>1195</v>
      </c>
    </row>
    <row r="2" spans="2:166" x14ac:dyDescent="0.25">
      <c r="B2" s="130">
        <v>1</v>
      </c>
      <c r="C2" s="130">
        <v>2</v>
      </c>
      <c r="D2" s="131">
        <v>3</v>
      </c>
      <c r="E2" s="130">
        <v>4</v>
      </c>
      <c r="F2" s="130">
        <v>5</v>
      </c>
      <c r="G2" s="130">
        <v>6</v>
      </c>
      <c r="H2" s="131">
        <v>7</v>
      </c>
      <c r="I2" s="130">
        <v>8</v>
      </c>
      <c r="J2" s="130">
        <v>9</v>
      </c>
      <c r="K2" s="130">
        <v>10</v>
      </c>
      <c r="L2" s="131">
        <v>11</v>
      </c>
      <c r="M2" s="130">
        <v>12</v>
      </c>
      <c r="N2" s="130">
        <v>13</v>
      </c>
      <c r="O2" s="130">
        <v>14</v>
      </c>
      <c r="P2" s="131">
        <v>15</v>
      </c>
      <c r="Q2" s="130">
        <v>16</v>
      </c>
      <c r="R2" s="130">
        <v>17</v>
      </c>
      <c r="S2" s="130">
        <v>18</v>
      </c>
      <c r="T2" s="131">
        <v>19</v>
      </c>
      <c r="U2" s="130">
        <v>20</v>
      </c>
      <c r="V2" s="130">
        <v>21</v>
      </c>
      <c r="W2" s="130">
        <v>22</v>
      </c>
      <c r="X2" s="131">
        <v>23</v>
      </c>
      <c r="Y2" s="130">
        <v>24</v>
      </c>
      <c r="Z2" s="130">
        <v>25</v>
      </c>
      <c r="AA2" s="130">
        <v>26</v>
      </c>
      <c r="AB2" s="131">
        <v>27</v>
      </c>
      <c r="AC2" s="130">
        <v>28</v>
      </c>
      <c r="AD2" s="130">
        <v>29</v>
      </c>
      <c r="AE2" s="130">
        <v>30</v>
      </c>
      <c r="AF2" s="131">
        <v>31</v>
      </c>
      <c r="AG2" s="130">
        <v>32</v>
      </c>
      <c r="AH2" s="130">
        <v>33</v>
      </c>
      <c r="AI2" s="130">
        <v>34</v>
      </c>
      <c r="AJ2" s="131">
        <v>35</v>
      </c>
      <c r="AK2" s="130">
        <v>36</v>
      </c>
      <c r="AL2" s="130">
        <v>37</v>
      </c>
      <c r="AM2" s="130">
        <v>38</v>
      </c>
      <c r="AN2" s="131">
        <v>39</v>
      </c>
      <c r="AO2" s="130">
        <v>40</v>
      </c>
      <c r="AP2" s="130">
        <v>41</v>
      </c>
      <c r="AQ2" s="130">
        <v>42</v>
      </c>
      <c r="AR2" s="131">
        <v>43</v>
      </c>
      <c r="AS2" s="130">
        <v>44</v>
      </c>
      <c r="AT2" s="130">
        <v>45</v>
      </c>
      <c r="AU2" s="130">
        <v>46</v>
      </c>
      <c r="AV2" s="131">
        <v>47</v>
      </c>
      <c r="AW2" s="130">
        <v>48</v>
      </c>
      <c r="AX2" s="130">
        <v>49</v>
      </c>
      <c r="AY2" s="130">
        <v>50</v>
      </c>
      <c r="AZ2" s="131">
        <v>51</v>
      </c>
      <c r="BA2" s="130">
        <v>52</v>
      </c>
      <c r="BB2" s="130">
        <v>53</v>
      </c>
      <c r="BC2" s="130">
        <v>54</v>
      </c>
      <c r="BD2" s="131">
        <v>55</v>
      </c>
      <c r="BE2" s="130">
        <v>56</v>
      </c>
      <c r="BF2" s="130">
        <v>57</v>
      </c>
      <c r="BG2" s="130">
        <v>58</v>
      </c>
      <c r="BH2" s="131">
        <v>59</v>
      </c>
      <c r="BI2" s="130">
        <v>60</v>
      </c>
      <c r="BJ2" s="130">
        <v>61</v>
      </c>
      <c r="BK2" s="130">
        <v>62</v>
      </c>
      <c r="BL2" s="131">
        <v>63</v>
      </c>
      <c r="BM2" s="130">
        <v>64</v>
      </c>
      <c r="BN2" s="130">
        <v>65</v>
      </c>
      <c r="BO2" s="130">
        <v>66</v>
      </c>
      <c r="BP2" s="131">
        <v>67</v>
      </c>
      <c r="BQ2" s="130">
        <v>68</v>
      </c>
      <c r="BR2" s="130">
        <v>69</v>
      </c>
      <c r="BS2" s="130">
        <v>70</v>
      </c>
      <c r="BT2" s="131">
        <v>71</v>
      </c>
      <c r="BU2" s="130">
        <v>72</v>
      </c>
      <c r="BV2" s="130">
        <v>73</v>
      </c>
      <c r="BW2" s="130">
        <v>74</v>
      </c>
      <c r="BX2" s="131">
        <v>75</v>
      </c>
      <c r="BY2" s="130">
        <v>76</v>
      </c>
      <c r="BZ2" s="130">
        <v>77</v>
      </c>
      <c r="CA2" s="130">
        <v>78</v>
      </c>
      <c r="CB2" s="131">
        <v>79</v>
      </c>
      <c r="CC2" s="130">
        <v>80</v>
      </c>
      <c r="CD2" s="130">
        <v>81</v>
      </c>
      <c r="CE2" s="130">
        <v>82</v>
      </c>
      <c r="CF2" s="131">
        <v>83</v>
      </c>
      <c r="CG2" s="130">
        <v>84</v>
      </c>
      <c r="CH2" s="130">
        <v>85</v>
      </c>
      <c r="CI2" s="130">
        <v>86</v>
      </c>
      <c r="CJ2" s="131">
        <v>87</v>
      </c>
      <c r="CK2" s="130">
        <v>88</v>
      </c>
      <c r="CL2" s="130">
        <v>89</v>
      </c>
      <c r="CM2" s="130">
        <v>90</v>
      </c>
      <c r="CN2" s="131">
        <v>91</v>
      </c>
      <c r="CO2" s="130">
        <v>92</v>
      </c>
      <c r="CP2" s="130">
        <v>93</v>
      </c>
      <c r="CQ2" s="130">
        <v>94</v>
      </c>
      <c r="CR2" s="131">
        <v>95</v>
      </c>
      <c r="CS2" s="130">
        <v>96</v>
      </c>
      <c r="CT2" s="130">
        <v>97</v>
      </c>
      <c r="CU2" s="130">
        <v>98</v>
      </c>
      <c r="CV2" s="131">
        <v>99</v>
      </c>
      <c r="CW2" s="130">
        <v>100</v>
      </c>
      <c r="CX2" s="130">
        <v>101</v>
      </c>
      <c r="CY2" s="130">
        <v>102</v>
      </c>
      <c r="CZ2" s="131">
        <v>103</v>
      </c>
      <c r="DA2" s="130">
        <v>104</v>
      </c>
      <c r="DB2" s="130">
        <v>105</v>
      </c>
      <c r="DC2" s="130">
        <v>106</v>
      </c>
      <c r="DD2" s="131">
        <v>107</v>
      </c>
      <c r="DE2" s="130">
        <v>108</v>
      </c>
      <c r="DF2" s="130">
        <v>109</v>
      </c>
      <c r="DG2" s="130">
        <v>110</v>
      </c>
      <c r="DH2" s="131">
        <v>111</v>
      </c>
      <c r="DI2" s="130">
        <v>112</v>
      </c>
      <c r="DJ2" s="130">
        <v>113</v>
      </c>
      <c r="DK2" s="130">
        <v>114</v>
      </c>
      <c r="DL2" s="131">
        <v>115</v>
      </c>
      <c r="DM2" s="130">
        <v>116</v>
      </c>
      <c r="DN2" s="130">
        <v>117</v>
      </c>
      <c r="DO2" s="130">
        <v>118</v>
      </c>
      <c r="DP2" s="131">
        <v>119</v>
      </c>
      <c r="DQ2" s="130">
        <v>120</v>
      </c>
      <c r="DR2" s="130">
        <v>121</v>
      </c>
      <c r="DS2" s="130">
        <v>122</v>
      </c>
      <c r="DT2" s="131">
        <v>123</v>
      </c>
      <c r="DU2" s="130">
        <v>124</v>
      </c>
      <c r="DV2" s="130">
        <v>125</v>
      </c>
      <c r="DW2" s="130">
        <v>126</v>
      </c>
      <c r="DX2" s="131">
        <v>127</v>
      </c>
      <c r="DY2" s="130">
        <v>128</v>
      </c>
      <c r="DZ2" s="130">
        <v>129</v>
      </c>
      <c r="EA2" s="130">
        <v>130</v>
      </c>
      <c r="EB2" s="131">
        <v>131</v>
      </c>
      <c r="EC2" s="130">
        <v>132</v>
      </c>
      <c r="ED2" s="130">
        <v>133</v>
      </c>
      <c r="EE2" s="130">
        <v>134</v>
      </c>
      <c r="EF2" s="131">
        <v>135</v>
      </c>
      <c r="EG2" s="130">
        <v>136</v>
      </c>
      <c r="EH2" s="130">
        <v>137</v>
      </c>
      <c r="EI2" s="130">
        <v>138</v>
      </c>
      <c r="EJ2" s="131">
        <v>139</v>
      </c>
      <c r="EK2" s="130">
        <v>140</v>
      </c>
      <c r="EL2" s="130">
        <v>141</v>
      </c>
      <c r="EM2" s="130">
        <v>142</v>
      </c>
      <c r="EN2" s="131">
        <v>143</v>
      </c>
      <c r="EO2" s="130">
        <v>144</v>
      </c>
      <c r="EP2" s="130">
        <v>145</v>
      </c>
      <c r="EQ2" s="130">
        <v>146</v>
      </c>
      <c r="ER2" s="131">
        <v>147</v>
      </c>
      <c r="ES2" s="130">
        <v>148</v>
      </c>
      <c r="ET2" s="130">
        <v>149</v>
      </c>
      <c r="EU2" s="130">
        <v>150</v>
      </c>
      <c r="EV2" s="131">
        <v>151</v>
      </c>
      <c r="EW2" s="130">
        <v>152</v>
      </c>
      <c r="EX2" s="130">
        <v>153</v>
      </c>
      <c r="EY2" s="130">
        <v>154</v>
      </c>
      <c r="EZ2" s="131">
        <v>155</v>
      </c>
      <c r="FA2" s="130">
        <v>156</v>
      </c>
      <c r="FB2" s="130">
        <v>157</v>
      </c>
      <c r="FC2" s="130">
        <v>158</v>
      </c>
      <c r="FD2" s="131">
        <v>159</v>
      </c>
      <c r="FE2" s="130">
        <v>160</v>
      </c>
      <c r="FF2" s="130">
        <v>161</v>
      </c>
      <c r="FG2" s="130">
        <v>162</v>
      </c>
      <c r="FH2" s="131">
        <v>163</v>
      </c>
      <c r="FI2" s="130">
        <v>164</v>
      </c>
      <c r="FJ2" s="130">
        <v>165</v>
      </c>
    </row>
    <row r="3" spans="2:166" x14ac:dyDescent="0.25">
      <c r="D3" s="127" t="s">
        <v>937</v>
      </c>
      <c r="E3" s="125" t="s">
        <v>1</v>
      </c>
      <c r="F3" s="125" t="s">
        <v>1193</v>
      </c>
      <c r="G3" s="125" t="s">
        <v>1192</v>
      </c>
      <c r="H3" s="125" t="s">
        <v>1191</v>
      </c>
      <c r="I3" s="125" t="s">
        <v>1190</v>
      </c>
      <c r="J3" s="125" t="s">
        <v>1189</v>
      </c>
      <c r="K3" s="125" t="s">
        <v>1188</v>
      </c>
      <c r="L3" s="125" t="s">
        <v>132</v>
      </c>
      <c r="M3" s="125" t="s">
        <v>1187</v>
      </c>
      <c r="N3" s="125" t="s">
        <v>1186</v>
      </c>
      <c r="O3" s="125" t="s">
        <v>1185</v>
      </c>
      <c r="P3" s="125" t="s">
        <v>1184</v>
      </c>
      <c r="Q3" s="125" t="s">
        <v>1183</v>
      </c>
      <c r="R3" s="125" t="s">
        <v>1182</v>
      </c>
      <c r="S3" s="125" t="s">
        <v>1181</v>
      </c>
      <c r="T3" s="125" t="s">
        <v>1180</v>
      </c>
      <c r="U3" s="125" t="s">
        <v>1179</v>
      </c>
      <c r="V3" s="125" t="s">
        <v>1178</v>
      </c>
      <c r="W3" s="125" t="s">
        <v>1177</v>
      </c>
      <c r="X3" s="125" t="s">
        <v>1176</v>
      </c>
      <c r="Y3" s="125" t="s">
        <v>1175</v>
      </c>
      <c r="Z3" s="125" t="s">
        <v>1174</v>
      </c>
      <c r="AA3" s="125" t="s">
        <v>1173</v>
      </c>
      <c r="AB3" s="125" t="s">
        <v>1172</v>
      </c>
      <c r="AC3" s="125" t="s">
        <v>1171</v>
      </c>
      <c r="AD3" s="125" t="s">
        <v>1170</v>
      </c>
      <c r="AE3" s="125" t="s">
        <v>1169</v>
      </c>
      <c r="AF3" s="125" t="s">
        <v>1168</v>
      </c>
      <c r="AG3" s="125" t="s">
        <v>1167</v>
      </c>
      <c r="AH3" s="125" t="s">
        <v>1166</v>
      </c>
      <c r="AI3" s="125" t="s">
        <v>1165</v>
      </c>
      <c r="AJ3" s="125" t="s">
        <v>129</v>
      </c>
      <c r="AK3" s="125" t="s">
        <v>1164</v>
      </c>
      <c r="AL3" s="125" t="s">
        <v>1163</v>
      </c>
      <c r="AM3" s="125" t="s">
        <v>1162</v>
      </c>
      <c r="AN3" s="125" t="s">
        <v>1161</v>
      </c>
      <c r="AO3" s="125" t="s">
        <v>1160</v>
      </c>
      <c r="AP3" s="125" t="s">
        <v>127</v>
      </c>
      <c r="AQ3" s="125" t="s">
        <v>1159</v>
      </c>
      <c r="AR3" s="125" t="s">
        <v>1158</v>
      </c>
      <c r="AS3" s="125" t="s">
        <v>1157</v>
      </c>
      <c r="AT3" s="125" t="s">
        <v>1156</v>
      </c>
      <c r="AU3" s="125" t="s">
        <v>1155</v>
      </c>
      <c r="AV3" s="125" t="s">
        <v>1154</v>
      </c>
      <c r="AW3" s="125" t="s">
        <v>1153</v>
      </c>
      <c r="AX3" s="125" t="s">
        <v>1152</v>
      </c>
      <c r="AY3" s="125" t="s">
        <v>1151</v>
      </c>
      <c r="AZ3" s="125" t="s">
        <v>1150</v>
      </c>
      <c r="BA3" s="125" t="s">
        <v>1149</v>
      </c>
      <c r="BB3" s="125" t="s">
        <v>1148</v>
      </c>
      <c r="BC3" s="125" t="s">
        <v>1147</v>
      </c>
      <c r="BD3" s="125" t="s">
        <v>1146</v>
      </c>
      <c r="BE3" s="125" t="s">
        <v>1145</v>
      </c>
      <c r="BF3" s="125" t="s">
        <v>1144</v>
      </c>
      <c r="BG3" s="125" t="s">
        <v>1143</v>
      </c>
      <c r="BH3" s="125" t="s">
        <v>1142</v>
      </c>
      <c r="BI3" s="125" t="s">
        <v>1141</v>
      </c>
      <c r="BJ3" s="125" t="s">
        <v>1140</v>
      </c>
      <c r="BK3" s="125" t="s">
        <v>124</v>
      </c>
      <c r="BL3" s="125" t="s">
        <v>1139</v>
      </c>
      <c r="BM3" s="125" t="s">
        <v>1138</v>
      </c>
      <c r="BN3" s="125" t="s">
        <v>1137</v>
      </c>
      <c r="BO3" s="125" t="s">
        <v>1136</v>
      </c>
      <c r="BP3" s="125" t="s">
        <v>1135</v>
      </c>
      <c r="BQ3" s="125" t="s">
        <v>1134</v>
      </c>
      <c r="BR3" s="125" t="s">
        <v>122</v>
      </c>
      <c r="BS3" s="125" t="s">
        <v>1133</v>
      </c>
      <c r="BT3" s="125" t="s">
        <v>1132</v>
      </c>
      <c r="BU3" s="125" t="s">
        <v>1131</v>
      </c>
      <c r="BV3" s="125" t="s">
        <v>1130</v>
      </c>
      <c r="BW3" s="125" t="s">
        <v>1129</v>
      </c>
      <c r="BX3" s="125" t="s">
        <v>1128</v>
      </c>
      <c r="BY3" s="125" t="s">
        <v>1127</v>
      </c>
      <c r="BZ3" s="125" t="s">
        <v>1126</v>
      </c>
      <c r="CA3" s="125" t="s">
        <v>1125</v>
      </c>
      <c r="CB3" s="125" t="s">
        <v>1124</v>
      </c>
      <c r="CC3" s="125" t="s">
        <v>1123</v>
      </c>
      <c r="CD3" s="125" t="s">
        <v>1122</v>
      </c>
      <c r="CE3" s="125" t="s">
        <v>1121</v>
      </c>
      <c r="CF3" s="125" t="s">
        <v>1120</v>
      </c>
      <c r="CG3" s="125" t="s">
        <v>1119</v>
      </c>
      <c r="CH3" s="125" t="s">
        <v>1118</v>
      </c>
      <c r="CI3" s="125" t="s">
        <v>1117</v>
      </c>
      <c r="CJ3" s="125" t="s">
        <v>1116</v>
      </c>
      <c r="CK3" s="125" t="s">
        <v>1115</v>
      </c>
      <c r="CL3" s="125" t="s">
        <v>1114</v>
      </c>
      <c r="CM3" s="125" t="s">
        <v>1113</v>
      </c>
      <c r="CN3" s="125" t="s">
        <v>1112</v>
      </c>
      <c r="CO3" s="125" t="s">
        <v>1111</v>
      </c>
      <c r="CP3" s="125" t="s">
        <v>1110</v>
      </c>
      <c r="CQ3" s="125" t="s">
        <v>1109</v>
      </c>
      <c r="CR3" s="125" t="s">
        <v>1108</v>
      </c>
      <c r="CS3" s="125" t="s">
        <v>1107</v>
      </c>
      <c r="CT3" s="125" t="s">
        <v>1106</v>
      </c>
      <c r="CU3" s="125" t="s">
        <v>1105</v>
      </c>
      <c r="CV3" s="125" t="s">
        <v>1104</v>
      </c>
      <c r="CW3" s="125" t="s">
        <v>1103</v>
      </c>
      <c r="CX3" s="125" t="s">
        <v>1102</v>
      </c>
      <c r="CY3" s="125" t="s">
        <v>1101</v>
      </c>
      <c r="CZ3" s="125" t="s">
        <v>1100</v>
      </c>
      <c r="DA3" s="125" t="s">
        <v>1099</v>
      </c>
      <c r="DB3" s="125" t="s">
        <v>1098</v>
      </c>
      <c r="DC3" s="125" t="s">
        <v>1097</v>
      </c>
      <c r="DD3" s="125" t="s">
        <v>1096</v>
      </c>
      <c r="DE3" s="125" t="s">
        <v>1095</v>
      </c>
      <c r="DF3" s="125" t="s">
        <v>1094</v>
      </c>
      <c r="DG3" s="125" t="s">
        <v>1093</v>
      </c>
      <c r="DH3" s="125" t="s">
        <v>1092</v>
      </c>
      <c r="DI3" s="125" t="s">
        <v>1091</v>
      </c>
      <c r="DJ3" s="125" t="s">
        <v>1090</v>
      </c>
      <c r="DK3" s="125" t="s">
        <v>1089</v>
      </c>
      <c r="DL3" s="125" t="s">
        <v>1088</v>
      </c>
      <c r="DM3" s="125" t="s">
        <v>1087</v>
      </c>
      <c r="DN3" s="125" t="s">
        <v>1086</v>
      </c>
      <c r="DO3" s="125" t="s">
        <v>1085</v>
      </c>
      <c r="DP3" s="125" t="s">
        <v>1084</v>
      </c>
      <c r="DQ3" s="125" t="s">
        <v>1083</v>
      </c>
      <c r="DR3" s="125" t="s">
        <v>1082</v>
      </c>
      <c r="DS3" s="125" t="s">
        <v>1081</v>
      </c>
      <c r="DT3" s="125" t="s">
        <v>1080</v>
      </c>
      <c r="DU3" s="125" t="s">
        <v>1079</v>
      </c>
      <c r="DV3" s="125" t="s">
        <v>1078</v>
      </c>
      <c r="DW3" s="125" t="s">
        <v>1077</v>
      </c>
      <c r="DX3" s="125" t="s">
        <v>1076</v>
      </c>
      <c r="DY3" s="125" t="s">
        <v>1075</v>
      </c>
      <c r="DZ3" s="125" t="s">
        <v>1074</v>
      </c>
      <c r="EA3" s="125" t="s">
        <v>1073</v>
      </c>
      <c r="EB3" s="125" t="s">
        <v>1072</v>
      </c>
      <c r="EC3" s="125" t="s">
        <v>1071</v>
      </c>
      <c r="ED3" s="125" t="s">
        <v>1070</v>
      </c>
      <c r="EE3" s="125" t="s">
        <v>1069</v>
      </c>
      <c r="EF3" s="125" t="s">
        <v>1068</v>
      </c>
      <c r="EG3" s="125" t="s">
        <v>1067</v>
      </c>
      <c r="EH3" s="125" t="s">
        <v>1066</v>
      </c>
      <c r="EI3" s="125" t="s">
        <v>119</v>
      </c>
      <c r="EJ3" s="125" t="s">
        <v>1065</v>
      </c>
      <c r="EK3" s="125" t="s">
        <v>1064</v>
      </c>
      <c r="EL3" s="125" t="s">
        <v>1063</v>
      </c>
      <c r="EM3" s="125" t="s">
        <v>1062</v>
      </c>
      <c r="EN3" s="125" t="s">
        <v>1061</v>
      </c>
      <c r="EO3" s="125" t="s">
        <v>1060</v>
      </c>
      <c r="EP3" s="125" t="s">
        <v>1059</v>
      </c>
      <c r="EQ3" s="125" t="s">
        <v>1058</v>
      </c>
      <c r="ER3" s="125" t="s">
        <v>1057</v>
      </c>
      <c r="ES3" s="125" t="s">
        <v>1056</v>
      </c>
      <c r="ET3" s="125" t="s">
        <v>117</v>
      </c>
      <c r="EU3" s="125" t="s">
        <v>1055</v>
      </c>
      <c r="EV3" s="125" t="s">
        <v>1054</v>
      </c>
      <c r="EW3" s="125" t="s">
        <v>1053</v>
      </c>
      <c r="EX3" s="125" t="s">
        <v>1052</v>
      </c>
      <c r="EY3" s="125" t="s">
        <v>1051</v>
      </c>
      <c r="EZ3" s="125" t="s">
        <v>1050</v>
      </c>
      <c r="FA3" s="125" t="s">
        <v>1049</v>
      </c>
      <c r="FB3" s="125" t="s">
        <v>1048</v>
      </c>
      <c r="FC3" s="125" t="s">
        <v>1047</v>
      </c>
      <c r="FD3" s="125" t="s">
        <v>115</v>
      </c>
      <c r="FE3" s="125" t="s">
        <v>1046</v>
      </c>
      <c r="FF3" s="125" t="s">
        <v>1045</v>
      </c>
      <c r="FG3" s="125" t="s">
        <v>1044</v>
      </c>
      <c r="FH3" s="125" t="s">
        <v>1043</v>
      </c>
      <c r="FI3" s="125" t="s">
        <v>1042</v>
      </c>
      <c r="FJ3" s="125" t="s">
        <v>1041</v>
      </c>
    </row>
    <row r="4" spans="2:166" s="49" customFormat="1" ht="41.45" customHeight="1" x14ac:dyDescent="0.25">
      <c r="B4" s="132" t="s">
        <v>1040</v>
      </c>
      <c r="C4" s="132" t="s">
        <v>779</v>
      </c>
      <c r="D4" s="134">
        <f>D5/2</f>
        <v>20314049460.689926</v>
      </c>
      <c r="E4" s="133" t="s">
        <v>852</v>
      </c>
      <c r="F4" s="133" t="s">
        <v>1039</v>
      </c>
      <c r="G4" s="133" t="s">
        <v>1038</v>
      </c>
      <c r="H4" s="133" t="s">
        <v>1037</v>
      </c>
      <c r="I4" s="133" t="s">
        <v>1036</v>
      </c>
      <c r="J4" s="133" t="s">
        <v>1035</v>
      </c>
      <c r="K4" s="133" t="s">
        <v>1034</v>
      </c>
      <c r="L4" s="133" t="s">
        <v>851</v>
      </c>
      <c r="M4" s="133" t="s">
        <v>1033</v>
      </c>
      <c r="N4" s="133" t="s">
        <v>1032</v>
      </c>
      <c r="O4" s="133" t="s">
        <v>1031</v>
      </c>
      <c r="P4" s="133" t="s">
        <v>1030</v>
      </c>
      <c r="Q4" s="133" t="s">
        <v>1029</v>
      </c>
      <c r="R4" s="133" t="s">
        <v>1028</v>
      </c>
      <c r="S4" s="133" t="s">
        <v>1027</v>
      </c>
      <c r="T4" s="133" t="s">
        <v>1026</v>
      </c>
      <c r="U4" s="133" t="s">
        <v>1025</v>
      </c>
      <c r="V4" s="133" t="s">
        <v>1024</v>
      </c>
      <c r="W4" s="133" t="s">
        <v>1023</v>
      </c>
      <c r="X4" s="133" t="s">
        <v>1022</v>
      </c>
      <c r="Y4" s="133" t="s">
        <v>1021</v>
      </c>
      <c r="Z4" s="133" t="s">
        <v>1020</v>
      </c>
      <c r="AA4" s="133" t="s">
        <v>1019</v>
      </c>
      <c r="AB4" s="133" t="s">
        <v>1018</v>
      </c>
      <c r="AC4" s="133" t="s">
        <v>1017</v>
      </c>
      <c r="AD4" s="133" t="s">
        <v>1016</v>
      </c>
      <c r="AE4" s="133" t="s">
        <v>1015</v>
      </c>
      <c r="AF4" s="133" t="s">
        <v>1014</v>
      </c>
      <c r="AG4" s="133" t="s">
        <v>1013</v>
      </c>
      <c r="AH4" s="133" t="s">
        <v>1012</v>
      </c>
      <c r="AI4" s="133" t="s">
        <v>1011</v>
      </c>
      <c r="AJ4" s="133" t="s">
        <v>850</v>
      </c>
      <c r="AK4" s="133" t="s">
        <v>1010</v>
      </c>
      <c r="AL4" s="133" t="s">
        <v>1009</v>
      </c>
      <c r="AM4" s="133" t="s">
        <v>1008</v>
      </c>
      <c r="AN4" s="133" t="s">
        <v>1007</v>
      </c>
      <c r="AO4" s="133" t="s">
        <v>1006</v>
      </c>
      <c r="AP4" s="133" t="s">
        <v>849</v>
      </c>
      <c r="AQ4" s="133" t="s">
        <v>1005</v>
      </c>
      <c r="AR4" s="133" t="s">
        <v>1004</v>
      </c>
      <c r="AS4" s="133" t="s">
        <v>956</v>
      </c>
      <c r="AT4" s="133" t="s">
        <v>1003</v>
      </c>
      <c r="AU4" s="133" t="s">
        <v>1002</v>
      </c>
      <c r="AV4" s="133" t="s">
        <v>1001</v>
      </c>
      <c r="AW4" s="133" t="s">
        <v>996</v>
      </c>
      <c r="AX4" s="133" t="s">
        <v>1000</v>
      </c>
      <c r="AY4" s="133" t="s">
        <v>999</v>
      </c>
      <c r="AZ4" s="133" t="s">
        <v>18</v>
      </c>
      <c r="BA4" s="133" t="s">
        <v>948</v>
      </c>
      <c r="BB4" s="133" t="s">
        <v>7</v>
      </c>
      <c r="BC4" s="133" t="s">
        <v>994</v>
      </c>
      <c r="BD4" s="133" t="s">
        <v>998</v>
      </c>
      <c r="BE4" s="133" t="s">
        <v>956</v>
      </c>
      <c r="BF4" s="133" t="s">
        <v>997</v>
      </c>
      <c r="BG4" s="133" t="s">
        <v>996</v>
      </c>
      <c r="BH4" s="133" t="s">
        <v>995</v>
      </c>
      <c r="BI4" s="133" t="s">
        <v>7</v>
      </c>
      <c r="BJ4" s="133" t="s">
        <v>994</v>
      </c>
      <c r="BK4" s="133" t="s">
        <v>848</v>
      </c>
      <c r="BL4" s="133" t="s">
        <v>993</v>
      </c>
      <c r="BM4" s="133" t="s">
        <v>992</v>
      </c>
      <c r="BN4" s="133" t="s">
        <v>991</v>
      </c>
      <c r="BO4" s="133" t="s">
        <v>990</v>
      </c>
      <c r="BP4" s="133" t="s">
        <v>989</v>
      </c>
      <c r="BQ4" s="133" t="s">
        <v>988</v>
      </c>
      <c r="BR4" s="133" t="s">
        <v>847</v>
      </c>
      <c r="BS4" s="133" t="s">
        <v>987</v>
      </c>
      <c r="BT4" s="133" t="s">
        <v>986</v>
      </c>
      <c r="BU4" s="133" t="s">
        <v>977</v>
      </c>
      <c r="BV4" s="133" t="s">
        <v>976</v>
      </c>
      <c r="BW4" s="133" t="s">
        <v>975</v>
      </c>
      <c r="BX4" s="133" t="s">
        <v>985</v>
      </c>
      <c r="BY4" s="133" t="s">
        <v>984</v>
      </c>
      <c r="BZ4" s="133" t="s">
        <v>973</v>
      </c>
      <c r="CA4" s="133" t="s">
        <v>983</v>
      </c>
      <c r="CB4" s="133" t="s">
        <v>971</v>
      </c>
      <c r="CC4" s="133" t="s">
        <v>969</v>
      </c>
      <c r="CD4" s="133" t="s">
        <v>954</v>
      </c>
      <c r="CE4" s="133" t="s">
        <v>968</v>
      </c>
      <c r="CF4" s="133" t="s">
        <v>967</v>
      </c>
      <c r="CG4" s="133" t="s">
        <v>966</v>
      </c>
      <c r="CH4" s="133" t="s">
        <v>982</v>
      </c>
      <c r="CI4" s="133" t="s">
        <v>965</v>
      </c>
      <c r="CJ4" s="133" t="s">
        <v>964</v>
      </c>
      <c r="CK4" s="133" t="s">
        <v>963</v>
      </c>
      <c r="CL4" s="133" t="s">
        <v>961</v>
      </c>
      <c r="CM4" s="133" t="s">
        <v>960</v>
      </c>
      <c r="CN4" s="133" t="s">
        <v>948</v>
      </c>
      <c r="CO4" s="133" t="s">
        <v>10</v>
      </c>
      <c r="CP4" s="133" t="s">
        <v>7</v>
      </c>
      <c r="CQ4" s="133" t="s">
        <v>981</v>
      </c>
      <c r="CR4" s="133" t="s">
        <v>980</v>
      </c>
      <c r="CS4" s="133" t="s">
        <v>975</v>
      </c>
      <c r="CT4" s="133" t="s">
        <v>974</v>
      </c>
      <c r="CU4" s="133" t="s">
        <v>973</v>
      </c>
      <c r="CV4" s="133" t="s">
        <v>972</v>
      </c>
      <c r="CW4" s="133" t="s">
        <v>971</v>
      </c>
      <c r="CX4" s="133" t="s">
        <v>969</v>
      </c>
      <c r="CY4" s="133" t="s">
        <v>968</v>
      </c>
      <c r="CZ4" s="133" t="s">
        <v>967</v>
      </c>
      <c r="DA4" s="133" t="s">
        <v>965</v>
      </c>
      <c r="DB4" s="133" t="s">
        <v>964</v>
      </c>
      <c r="DC4" s="133" t="s">
        <v>962</v>
      </c>
      <c r="DD4" s="133" t="s">
        <v>961</v>
      </c>
      <c r="DE4" s="133" t="s">
        <v>960</v>
      </c>
      <c r="DF4" s="133" t="s">
        <v>959</v>
      </c>
      <c r="DG4" s="133" t="s">
        <v>948</v>
      </c>
      <c r="DH4" s="133" t="s">
        <v>10</v>
      </c>
      <c r="DI4" s="133" t="s">
        <v>7</v>
      </c>
      <c r="DJ4" s="133" t="s">
        <v>979</v>
      </c>
      <c r="DK4" s="133" t="s">
        <v>978</v>
      </c>
      <c r="DL4" s="133" t="s">
        <v>977</v>
      </c>
      <c r="DM4" s="133" t="s">
        <v>976</v>
      </c>
      <c r="DN4" s="133" t="s">
        <v>975</v>
      </c>
      <c r="DO4" s="133" t="s">
        <v>974</v>
      </c>
      <c r="DP4" s="133" t="s">
        <v>973</v>
      </c>
      <c r="DQ4" s="133" t="s">
        <v>972</v>
      </c>
      <c r="DR4" s="133" t="s">
        <v>971</v>
      </c>
      <c r="DS4" s="133" t="s">
        <v>970</v>
      </c>
      <c r="DT4" s="133" t="s">
        <v>969</v>
      </c>
      <c r="DU4" s="133" t="s">
        <v>968</v>
      </c>
      <c r="DV4" s="133" t="s">
        <v>967</v>
      </c>
      <c r="DW4" s="133" t="s">
        <v>966</v>
      </c>
      <c r="DX4" s="133" t="s">
        <v>965</v>
      </c>
      <c r="DY4" s="133" t="s">
        <v>964</v>
      </c>
      <c r="DZ4" s="133" t="s">
        <v>963</v>
      </c>
      <c r="EA4" s="133" t="s">
        <v>962</v>
      </c>
      <c r="EB4" s="133" t="s">
        <v>961</v>
      </c>
      <c r="EC4" s="133" t="s">
        <v>960</v>
      </c>
      <c r="ED4" s="133" t="s">
        <v>959</v>
      </c>
      <c r="EE4" s="133" t="s">
        <v>948</v>
      </c>
      <c r="EF4" s="133" t="s">
        <v>10</v>
      </c>
      <c r="EG4" s="133" t="s">
        <v>7</v>
      </c>
      <c r="EH4" s="133" t="s">
        <v>958</v>
      </c>
      <c r="EI4" s="133" t="s">
        <v>846</v>
      </c>
      <c r="EJ4" s="133" t="s">
        <v>957</v>
      </c>
      <c r="EK4" s="133" t="s">
        <v>956</v>
      </c>
      <c r="EL4" s="133" t="s">
        <v>955</v>
      </c>
      <c r="EM4" s="133" t="s">
        <v>954</v>
      </c>
      <c r="EN4" s="133" t="s">
        <v>953</v>
      </c>
      <c r="EO4" s="133" t="s">
        <v>10</v>
      </c>
      <c r="EP4" s="133" t="s">
        <v>952</v>
      </c>
      <c r="EQ4" s="133" t="s">
        <v>7</v>
      </c>
      <c r="ER4" s="133" t="s">
        <v>947</v>
      </c>
      <c r="ES4" s="133" t="s">
        <v>951</v>
      </c>
      <c r="ET4" s="133" t="s">
        <v>845</v>
      </c>
      <c r="EU4" s="133" t="s">
        <v>950</v>
      </c>
      <c r="EV4" s="133" t="s">
        <v>949</v>
      </c>
      <c r="EW4" s="133" t="s">
        <v>948</v>
      </c>
      <c r="EX4" s="133" t="s">
        <v>9</v>
      </c>
      <c r="EY4" s="133" t="s">
        <v>7</v>
      </c>
      <c r="EZ4" s="133" t="s">
        <v>947</v>
      </c>
      <c r="FA4" s="133" t="s">
        <v>946</v>
      </c>
      <c r="FB4" s="133" t="s">
        <v>945</v>
      </c>
      <c r="FC4" s="133" t="s">
        <v>944</v>
      </c>
      <c r="FD4" s="133" t="s">
        <v>844</v>
      </c>
      <c r="FE4" s="133" t="s">
        <v>943</v>
      </c>
      <c r="FF4" s="133" t="s">
        <v>942</v>
      </c>
      <c r="FG4" s="133" t="s">
        <v>941</v>
      </c>
      <c r="FH4" s="133" t="s">
        <v>940</v>
      </c>
      <c r="FI4" s="133" t="s">
        <v>939</v>
      </c>
      <c r="FJ4" s="133" t="s">
        <v>938</v>
      </c>
    </row>
    <row r="5" spans="2:166" x14ac:dyDescent="0.25">
      <c r="B5" s="124" t="s">
        <v>1194</v>
      </c>
      <c r="D5" s="46">
        <v>40628098921.379852</v>
      </c>
      <c r="E5" s="46">
        <v>2558943940.2800007</v>
      </c>
      <c r="F5" s="46">
        <v>2544608723.4099984</v>
      </c>
      <c r="G5" s="46">
        <v>75673.729999999981</v>
      </c>
      <c r="H5" s="46">
        <v>508522.67</v>
      </c>
      <c r="I5" s="46">
        <v>5306525.0300000021</v>
      </c>
      <c r="J5" s="46">
        <v>1158569.06</v>
      </c>
      <c r="K5" s="46">
        <v>7285926.3799999999</v>
      </c>
      <c r="L5" s="46">
        <v>412108324.43000001</v>
      </c>
      <c r="M5" s="46">
        <v>23845383.860000003</v>
      </c>
      <c r="N5" s="46">
        <v>105816.47</v>
      </c>
      <c r="O5" s="46">
        <v>485304.24</v>
      </c>
      <c r="P5" s="46">
        <v>532509.38</v>
      </c>
      <c r="Q5" s="46">
        <v>1186122.3699999999</v>
      </c>
      <c r="R5" s="46">
        <v>1130276.9400000002</v>
      </c>
      <c r="S5" s="46">
        <v>31294594.710000005</v>
      </c>
      <c r="T5" s="46">
        <v>20587304.90000001</v>
      </c>
      <c r="U5" s="46">
        <v>1991487.98</v>
      </c>
      <c r="V5" s="46">
        <v>800075.74</v>
      </c>
      <c r="W5" s="46">
        <v>386649.41000000003</v>
      </c>
      <c r="X5" s="46">
        <v>17882057.97000001</v>
      </c>
      <c r="Y5" s="46">
        <v>75971229.839999974</v>
      </c>
      <c r="Z5" s="46">
        <v>82621833.339999989</v>
      </c>
      <c r="AA5" s="46">
        <v>16009.98</v>
      </c>
      <c r="AB5" s="46">
        <v>246579.21000000005</v>
      </c>
      <c r="AC5" s="46">
        <v>49254254.539999984</v>
      </c>
      <c r="AD5" s="46">
        <v>3689196.1600000011</v>
      </c>
      <c r="AE5" s="46">
        <v>27397464.110000003</v>
      </c>
      <c r="AF5" s="46">
        <v>24365301.809999999</v>
      </c>
      <c r="AG5" s="46">
        <v>45452978.729999974</v>
      </c>
      <c r="AH5" s="46">
        <v>2707826.2400000007</v>
      </c>
      <c r="AI5" s="46">
        <v>158066.5</v>
      </c>
      <c r="AJ5" s="46">
        <v>11285163155.379999</v>
      </c>
      <c r="AK5" s="46">
        <v>10733147278.939989</v>
      </c>
      <c r="AL5" s="46">
        <v>341235313.65999985</v>
      </c>
      <c r="AM5" s="46">
        <v>204322918.15000001</v>
      </c>
      <c r="AN5" s="46">
        <v>6290719.7599999988</v>
      </c>
      <c r="AO5" s="46">
        <v>166924.87000000002</v>
      </c>
      <c r="AP5" s="46">
        <v>3859544855.7399998</v>
      </c>
      <c r="AQ5" s="46">
        <v>14026507.68</v>
      </c>
      <c r="AR5" s="46">
        <v>19170679.23</v>
      </c>
      <c r="AS5" s="46">
        <v>2000829793.2800002</v>
      </c>
      <c r="AT5" s="46">
        <v>2899931.7399999998</v>
      </c>
      <c r="AU5" s="46">
        <v>504798496.18999994</v>
      </c>
      <c r="AV5" s="46">
        <v>10606195.43</v>
      </c>
      <c r="AW5" s="46">
        <v>122474368.69000013</v>
      </c>
      <c r="AX5" s="46">
        <v>-41879.129999999997</v>
      </c>
      <c r="AY5" s="46">
        <v>261882365.16000012</v>
      </c>
      <c r="AZ5" s="46">
        <v>33977353.179999992</v>
      </c>
      <c r="BA5" s="46">
        <v>1869046.7999999998</v>
      </c>
      <c r="BB5" s="46">
        <v>63260755.04999999</v>
      </c>
      <c r="BC5" s="46">
        <v>738785204.25999951</v>
      </c>
      <c r="BD5" s="46">
        <v>11800377.83</v>
      </c>
      <c r="BE5" s="46">
        <v>3921151.620000001</v>
      </c>
      <c r="BF5" s="46">
        <v>1338698.8800000001</v>
      </c>
      <c r="BG5" s="46">
        <v>9577913.7799999993</v>
      </c>
      <c r="BH5" s="46">
        <v>58217396.5</v>
      </c>
      <c r="BI5" s="46">
        <v>78203.34</v>
      </c>
      <c r="BJ5" s="46">
        <v>72296.23000000001</v>
      </c>
      <c r="BK5" s="46">
        <v>96160821.870000005</v>
      </c>
      <c r="BL5" s="46">
        <v>1584937.4500000002</v>
      </c>
      <c r="BM5" s="46">
        <v>80994977.000000015</v>
      </c>
      <c r="BN5" s="46">
        <v>4194082.3</v>
      </c>
      <c r="BO5" s="46">
        <v>886454.72</v>
      </c>
      <c r="BP5" s="46">
        <v>7249641.1199999982</v>
      </c>
      <c r="BQ5" s="46">
        <v>1250729.28</v>
      </c>
      <c r="BR5" s="46">
        <v>1720839211.460001</v>
      </c>
      <c r="BS5" s="46">
        <v>8358344.1000000006</v>
      </c>
      <c r="BT5" s="46">
        <v>39998231.610000007</v>
      </c>
      <c r="BU5" s="46">
        <v>45871.700000000004</v>
      </c>
      <c r="BV5" s="46">
        <v>1379071.84</v>
      </c>
      <c r="BW5" s="46">
        <v>361491774.25999993</v>
      </c>
      <c r="BX5" s="46">
        <v>67030549.44000002</v>
      </c>
      <c r="BY5" s="46">
        <v>5323683.2699999996</v>
      </c>
      <c r="BZ5" s="46">
        <v>8155.94</v>
      </c>
      <c r="CA5" s="46">
        <v>279506.23000000004</v>
      </c>
      <c r="CB5" s="46">
        <v>258494388.46000007</v>
      </c>
      <c r="CC5" s="46">
        <v>11498037.599999998</v>
      </c>
      <c r="CD5" s="46">
        <v>1211070.51</v>
      </c>
      <c r="CE5" s="46">
        <v>288110337.56999987</v>
      </c>
      <c r="CF5" s="46">
        <v>62117623.019999973</v>
      </c>
      <c r="CG5" s="46">
        <v>25451505.890000004</v>
      </c>
      <c r="CH5" s="46">
        <v>2373592.86</v>
      </c>
      <c r="CI5" s="46">
        <v>232000</v>
      </c>
      <c r="CJ5" s="46">
        <v>89599.42</v>
      </c>
      <c r="CK5" s="46">
        <v>21765432.18</v>
      </c>
      <c r="CL5" s="46">
        <v>146442.14000000001</v>
      </c>
      <c r="CM5" s="46">
        <v>-32278.790000000005</v>
      </c>
      <c r="CN5" s="46">
        <v>417176.29000000004</v>
      </c>
      <c r="CO5" s="46">
        <v>109486.59</v>
      </c>
      <c r="CP5" s="46">
        <v>422500761.73000032</v>
      </c>
      <c r="CQ5" s="46">
        <v>13828348.299999995</v>
      </c>
      <c r="CR5" s="46">
        <v>7474343.5500000007</v>
      </c>
      <c r="CS5" s="46">
        <v>18750</v>
      </c>
      <c r="CT5" s="46">
        <v>1968344.0399999998</v>
      </c>
      <c r="CU5" s="46">
        <v>4302.0200000000004</v>
      </c>
      <c r="CV5" s="46">
        <v>1311.83</v>
      </c>
      <c r="CW5" s="46">
        <v>100130</v>
      </c>
      <c r="CX5" s="46">
        <v>147193.56</v>
      </c>
      <c r="CY5" s="46">
        <v>311221</v>
      </c>
      <c r="CZ5" s="46">
        <v>4783581.4800000004</v>
      </c>
      <c r="DA5" s="46">
        <v>16464645.629999999</v>
      </c>
      <c r="DB5" s="46">
        <v>587041.87</v>
      </c>
      <c r="DC5" s="46">
        <v>212483.06000000003</v>
      </c>
      <c r="DD5" s="46">
        <v>4948845.41</v>
      </c>
      <c r="DE5" s="46">
        <v>82736</v>
      </c>
      <c r="DF5" s="46">
        <v>1218725.5</v>
      </c>
      <c r="DG5" s="46">
        <v>35739.339999999997</v>
      </c>
      <c r="DH5" s="46">
        <v>482867.80000000005</v>
      </c>
      <c r="DI5" s="46">
        <v>184057.63</v>
      </c>
      <c r="DJ5" s="46">
        <v>21485255.170000002</v>
      </c>
      <c r="DK5" s="46">
        <v>3238041.51</v>
      </c>
      <c r="DL5" s="46">
        <v>1029333.67</v>
      </c>
      <c r="DM5" s="46">
        <v>8865</v>
      </c>
      <c r="DN5" s="46">
        <v>126584.16</v>
      </c>
      <c r="DO5" s="46">
        <v>2958062.28</v>
      </c>
      <c r="DP5" s="46">
        <v>8895583.4599999972</v>
      </c>
      <c r="DQ5" s="46">
        <v>22336.47</v>
      </c>
      <c r="DR5" s="46">
        <v>20353.66</v>
      </c>
      <c r="DS5" s="46">
        <v>30920.48</v>
      </c>
      <c r="DT5" s="46">
        <v>51082.48</v>
      </c>
      <c r="DU5" s="46">
        <v>70944</v>
      </c>
      <c r="DV5" s="46">
        <v>673451.78</v>
      </c>
      <c r="DW5" s="46">
        <v>6109.59</v>
      </c>
      <c r="DX5" s="46">
        <v>4297265.3600000003</v>
      </c>
      <c r="DY5" s="46">
        <v>5000</v>
      </c>
      <c r="DZ5" s="46">
        <v>16036</v>
      </c>
      <c r="EA5" s="46">
        <v>194084.78</v>
      </c>
      <c r="EB5" s="46">
        <v>360853.8</v>
      </c>
      <c r="EC5" s="46">
        <v>835414.19999999984</v>
      </c>
      <c r="ED5" s="46">
        <v>63565.46</v>
      </c>
      <c r="EE5" s="46">
        <v>1624091.38</v>
      </c>
      <c r="EF5" s="46">
        <v>519119.05999999994</v>
      </c>
      <c r="EG5" s="46">
        <v>455031.88</v>
      </c>
      <c r="EH5" s="46">
        <v>42596793.949999988</v>
      </c>
      <c r="EI5" s="46">
        <v>41553341.550000004</v>
      </c>
      <c r="EJ5" s="46">
        <v>6810743.1399999987</v>
      </c>
      <c r="EK5" s="46">
        <v>18292577.369999997</v>
      </c>
      <c r="EL5" s="46">
        <v>104553.76999999999</v>
      </c>
      <c r="EM5" s="46">
        <v>306952.95</v>
      </c>
      <c r="EN5" s="46">
        <v>28890</v>
      </c>
      <c r="EO5" s="46">
        <v>3206384.75</v>
      </c>
      <c r="EP5" s="46">
        <v>197749.02000000002</v>
      </c>
      <c r="EQ5" s="46">
        <v>167316.79</v>
      </c>
      <c r="ER5" s="46">
        <v>7083812.4799999986</v>
      </c>
      <c r="ES5" s="46">
        <v>5354361.2800000012</v>
      </c>
      <c r="ET5" s="46">
        <v>104026955.16999994</v>
      </c>
      <c r="EU5" s="46">
        <v>15781289.299999997</v>
      </c>
      <c r="EV5" s="46">
        <v>38007829.079999998</v>
      </c>
      <c r="EW5" s="46">
        <v>16733945.960000001</v>
      </c>
      <c r="EX5" s="46">
        <v>3789097.3200000003</v>
      </c>
      <c r="EY5" s="46">
        <v>336161.51</v>
      </c>
      <c r="EZ5" s="46">
        <v>760446.1</v>
      </c>
      <c r="FA5" s="46">
        <v>20250377.220000006</v>
      </c>
      <c r="FB5" s="46">
        <v>7689021.5200000005</v>
      </c>
      <c r="FC5" s="46">
        <v>678787.16</v>
      </c>
      <c r="FD5" s="46">
        <v>235708854.81</v>
      </c>
      <c r="FE5" s="46">
        <v>105964.67</v>
      </c>
      <c r="FF5" s="46">
        <v>1368048.78</v>
      </c>
      <c r="FG5" s="46">
        <v>164418.56</v>
      </c>
      <c r="FH5" s="46">
        <v>36296291.519999996</v>
      </c>
      <c r="FI5" s="46">
        <v>8762619.4100000001</v>
      </c>
      <c r="FJ5" s="46">
        <v>189011511.86999997</v>
      </c>
    </row>
    <row r="6" spans="2:166" x14ac:dyDescent="0.25">
      <c r="B6" s="47" t="s">
        <v>775</v>
      </c>
      <c r="C6" s="47" t="s">
        <v>774</v>
      </c>
      <c r="D6" s="46">
        <v>5714505.5</v>
      </c>
      <c r="E6" s="46">
        <v>154819.42000000001</v>
      </c>
      <c r="F6" s="46">
        <v>154819.42000000001</v>
      </c>
      <c r="L6" s="46">
        <v>109957.97</v>
      </c>
      <c r="T6" s="46">
        <v>2453.6</v>
      </c>
      <c r="Y6" s="46">
        <v>1841.45</v>
      </c>
      <c r="Z6" s="46">
        <v>89133.72</v>
      </c>
      <c r="AC6" s="46">
        <v>15344.2</v>
      </c>
      <c r="AE6" s="46">
        <v>285</v>
      </c>
      <c r="AG6" s="46">
        <v>900</v>
      </c>
      <c r="AJ6" s="46">
        <v>2069736.54</v>
      </c>
      <c r="AK6" s="46">
        <v>2056609.17</v>
      </c>
      <c r="AL6" s="46">
        <v>10655.06</v>
      </c>
      <c r="AM6" s="46">
        <v>2472.31</v>
      </c>
      <c r="AP6" s="46">
        <v>393446.94</v>
      </c>
      <c r="AS6" s="46">
        <v>113553.5</v>
      </c>
      <c r="AU6" s="46">
        <v>47877.17</v>
      </c>
      <c r="AW6" s="46">
        <v>74926.06</v>
      </c>
      <c r="AZ6" s="46">
        <v>1973.97</v>
      </c>
      <c r="BB6" s="46">
        <v>3105.45</v>
      </c>
      <c r="BC6" s="46">
        <v>152010.79</v>
      </c>
      <c r="BR6" s="46">
        <v>129291.88</v>
      </c>
      <c r="BS6" s="46">
        <v>14294.22</v>
      </c>
      <c r="CB6" s="46">
        <v>21120</v>
      </c>
      <c r="CE6" s="46">
        <v>2620</v>
      </c>
      <c r="CF6" s="46">
        <v>16523</v>
      </c>
      <c r="CP6" s="46">
        <v>67048.600000000006</v>
      </c>
      <c r="EH6" s="46">
        <v>7686.06</v>
      </c>
    </row>
    <row r="7" spans="2:166" x14ac:dyDescent="0.25">
      <c r="B7" s="47" t="s">
        <v>773</v>
      </c>
      <c r="C7" s="47" t="s">
        <v>772</v>
      </c>
      <c r="D7" s="46">
        <v>1144769.3199999998</v>
      </c>
      <c r="E7" s="46">
        <v>33231.74</v>
      </c>
      <c r="F7" s="46">
        <v>33231.74</v>
      </c>
      <c r="L7" s="46">
        <v>34938.92</v>
      </c>
      <c r="T7" s="46">
        <v>4151</v>
      </c>
      <c r="Y7" s="46">
        <v>1705</v>
      </c>
      <c r="Z7" s="46">
        <v>27268.84</v>
      </c>
      <c r="AC7" s="46">
        <v>1550</v>
      </c>
      <c r="AG7" s="46">
        <v>264.08</v>
      </c>
      <c r="AJ7" s="46">
        <v>348179.82</v>
      </c>
      <c r="AK7" s="46">
        <v>348179.82</v>
      </c>
      <c r="AP7" s="46">
        <v>87979.61</v>
      </c>
      <c r="BC7" s="46">
        <v>87979.61</v>
      </c>
      <c r="BR7" s="46">
        <v>64622.57</v>
      </c>
      <c r="BW7" s="46">
        <v>36536.39</v>
      </c>
      <c r="CZ7" s="46">
        <v>28086.18</v>
      </c>
      <c r="ET7" s="46">
        <v>3432</v>
      </c>
      <c r="FB7" s="46">
        <v>3432</v>
      </c>
    </row>
    <row r="8" spans="2:166" x14ac:dyDescent="0.25">
      <c r="B8" s="47" t="s">
        <v>771</v>
      </c>
      <c r="C8" s="47" t="s">
        <v>770</v>
      </c>
      <c r="D8" s="46">
        <v>162756747.90000001</v>
      </c>
      <c r="E8" s="46">
        <v>2761425.38</v>
      </c>
      <c r="F8" s="46">
        <v>2761425.38</v>
      </c>
      <c r="L8" s="46">
        <v>789299.8</v>
      </c>
      <c r="M8" s="46">
        <v>5331.06</v>
      </c>
      <c r="R8" s="46">
        <v>46</v>
      </c>
      <c r="T8" s="46">
        <v>11507.87</v>
      </c>
      <c r="X8" s="46">
        <v>31423.79</v>
      </c>
      <c r="Y8" s="46">
        <v>9312.9500000000007</v>
      </c>
      <c r="Z8" s="46">
        <v>645602.23</v>
      </c>
      <c r="AC8" s="46">
        <v>13409.13</v>
      </c>
      <c r="AD8" s="46">
        <v>9669.08</v>
      </c>
      <c r="AE8" s="46">
        <v>10352.75</v>
      </c>
      <c r="AF8" s="46">
        <v>2596.16</v>
      </c>
      <c r="AG8" s="46">
        <v>50048.78</v>
      </c>
      <c r="AJ8" s="46">
        <v>47317540.280000001</v>
      </c>
      <c r="AK8" s="46">
        <v>42016662.479999997</v>
      </c>
      <c r="AL8" s="46">
        <v>1013027.34</v>
      </c>
      <c r="AM8" s="46">
        <v>4287850.46</v>
      </c>
      <c r="AP8" s="46">
        <v>16603915.1</v>
      </c>
      <c r="AQ8" s="46">
        <v>9052.5</v>
      </c>
      <c r="AR8" s="46">
        <v>175863.45</v>
      </c>
      <c r="AS8" s="46">
        <v>6036948.6500000004</v>
      </c>
      <c r="AU8" s="46">
        <v>3857561.6000000001</v>
      </c>
      <c r="AW8" s="46">
        <v>366210</v>
      </c>
      <c r="AY8" s="46">
        <v>3043067.54</v>
      </c>
      <c r="AZ8" s="46">
        <v>133399.12</v>
      </c>
      <c r="BB8" s="46">
        <v>118900.6</v>
      </c>
      <c r="BC8" s="46">
        <v>2840998.24</v>
      </c>
      <c r="BD8" s="46">
        <v>197</v>
      </c>
      <c r="BE8" s="46">
        <v>21716.400000000001</v>
      </c>
      <c r="BR8" s="46">
        <v>13859511.48</v>
      </c>
      <c r="BT8" s="46">
        <v>375040.13</v>
      </c>
      <c r="BW8" s="46">
        <v>3737672</v>
      </c>
      <c r="BX8" s="46">
        <v>1011520.94</v>
      </c>
      <c r="BY8" s="46">
        <v>65714.5</v>
      </c>
      <c r="CB8" s="46">
        <v>1133228.28</v>
      </c>
      <c r="CC8" s="46">
        <v>66584.990000000005</v>
      </c>
      <c r="CE8" s="46">
        <v>2114111.62</v>
      </c>
      <c r="CF8" s="46">
        <v>311492.57</v>
      </c>
      <c r="CG8" s="46">
        <v>818310.67</v>
      </c>
      <c r="CK8" s="46">
        <v>70218</v>
      </c>
      <c r="CP8" s="46">
        <v>3716944.12</v>
      </c>
      <c r="CR8" s="46">
        <v>208001.34</v>
      </c>
      <c r="DP8" s="46">
        <v>21716.37</v>
      </c>
      <c r="EH8" s="46">
        <v>208955.95</v>
      </c>
      <c r="EI8" s="46">
        <v>9378.5499999999993</v>
      </c>
      <c r="EO8" s="46">
        <v>9378.5499999999993</v>
      </c>
      <c r="ET8" s="46">
        <v>23015</v>
      </c>
      <c r="EU8" s="46">
        <v>22415</v>
      </c>
      <c r="EX8" s="46">
        <v>600</v>
      </c>
      <c r="FD8" s="46">
        <v>14288.36</v>
      </c>
      <c r="FF8" s="46">
        <v>14288.36</v>
      </c>
    </row>
    <row r="9" spans="2:166" x14ac:dyDescent="0.25">
      <c r="B9" s="47" t="s">
        <v>769</v>
      </c>
      <c r="C9" s="47" t="s">
        <v>768</v>
      </c>
      <c r="D9" s="46">
        <v>12041408.260000002</v>
      </c>
      <c r="E9" s="46">
        <v>567282.03</v>
      </c>
      <c r="F9" s="46">
        <v>567236.57999999996</v>
      </c>
      <c r="K9" s="46">
        <v>45.45</v>
      </c>
      <c r="L9" s="46">
        <v>80012.759999999995</v>
      </c>
      <c r="M9" s="46">
        <v>3710</v>
      </c>
      <c r="T9" s="46">
        <v>15859.3</v>
      </c>
      <c r="Y9" s="46">
        <v>20124.55</v>
      </c>
      <c r="Z9" s="46">
        <v>16398.78</v>
      </c>
      <c r="AC9" s="46">
        <v>21380.92</v>
      </c>
      <c r="AD9" s="46">
        <v>295</v>
      </c>
      <c r="AG9" s="46">
        <v>2244.21</v>
      </c>
      <c r="AJ9" s="46">
        <v>2777329.72</v>
      </c>
      <c r="AK9" s="46">
        <v>2754519.11</v>
      </c>
      <c r="AL9" s="46">
        <v>22810.61</v>
      </c>
      <c r="AP9" s="46">
        <v>1704571.9</v>
      </c>
      <c r="AQ9" s="46">
        <v>6060</v>
      </c>
      <c r="AR9" s="46">
        <v>23191.46</v>
      </c>
      <c r="AS9" s="46">
        <v>196086.95</v>
      </c>
      <c r="AU9" s="46">
        <v>161034.76</v>
      </c>
      <c r="AW9" s="46">
        <v>298688.3</v>
      </c>
      <c r="AY9" s="46">
        <v>41952.93</v>
      </c>
      <c r="AZ9" s="46">
        <v>4474.8900000000003</v>
      </c>
      <c r="BB9" s="46">
        <v>5915.46</v>
      </c>
      <c r="BC9" s="46">
        <v>967167.15</v>
      </c>
      <c r="BR9" s="46">
        <v>610468.01</v>
      </c>
      <c r="BT9" s="46">
        <v>52280.9</v>
      </c>
      <c r="BW9" s="46">
        <v>113425.18</v>
      </c>
      <c r="CB9" s="46">
        <v>60402.54</v>
      </c>
      <c r="CC9" s="46">
        <v>9742.5499999999993</v>
      </c>
      <c r="CE9" s="46">
        <v>138553.76</v>
      </c>
      <c r="CF9" s="46">
        <v>42250.63</v>
      </c>
      <c r="CG9" s="46">
        <v>29794.25</v>
      </c>
      <c r="CP9" s="46">
        <v>139626.22</v>
      </c>
      <c r="CZ9" s="46">
        <v>18580</v>
      </c>
      <c r="EH9" s="46">
        <v>5811.98</v>
      </c>
      <c r="EI9" s="46">
        <v>175693.87</v>
      </c>
      <c r="EJ9" s="46">
        <v>172026.75</v>
      </c>
      <c r="EO9" s="46">
        <v>3667.12</v>
      </c>
      <c r="ET9" s="46">
        <v>105345.84</v>
      </c>
      <c r="EU9" s="46">
        <v>1427.83</v>
      </c>
      <c r="EW9" s="46">
        <v>82958</v>
      </c>
      <c r="FB9" s="46">
        <v>20960.009999999998</v>
      </c>
    </row>
    <row r="10" spans="2:166" x14ac:dyDescent="0.25">
      <c r="B10" s="47" t="s">
        <v>767</v>
      </c>
      <c r="C10" s="47" t="s">
        <v>766</v>
      </c>
      <c r="D10" s="46">
        <v>14045324.779999997</v>
      </c>
      <c r="E10" s="46">
        <v>918144.37</v>
      </c>
      <c r="F10" s="46">
        <v>917400.38</v>
      </c>
      <c r="H10" s="46">
        <v>743.99</v>
      </c>
      <c r="L10" s="46">
        <v>187529.37</v>
      </c>
      <c r="M10" s="46">
        <v>12320.5</v>
      </c>
      <c r="S10" s="46">
        <v>24990.57</v>
      </c>
      <c r="T10" s="46">
        <v>99</v>
      </c>
      <c r="Y10" s="46">
        <v>7992.85</v>
      </c>
      <c r="Z10" s="46">
        <v>41727.760000000002</v>
      </c>
      <c r="AC10" s="46">
        <v>72020.92</v>
      </c>
      <c r="AD10" s="46">
        <v>732.24</v>
      </c>
      <c r="AE10" s="46">
        <v>684.45</v>
      </c>
      <c r="AG10" s="46">
        <v>18662.04</v>
      </c>
      <c r="AH10" s="46">
        <v>8299.0400000000009</v>
      </c>
      <c r="AJ10" s="46">
        <v>4420607.8899999997</v>
      </c>
      <c r="AK10" s="46">
        <v>4377205.7</v>
      </c>
      <c r="AL10" s="46">
        <v>43402.19</v>
      </c>
      <c r="AP10" s="46">
        <v>834099.35</v>
      </c>
      <c r="AQ10" s="46">
        <v>6565</v>
      </c>
      <c r="AR10" s="46">
        <v>48886.41</v>
      </c>
      <c r="AS10" s="46">
        <v>465486.27</v>
      </c>
      <c r="AU10" s="46">
        <v>158228.16</v>
      </c>
      <c r="AW10" s="46">
        <v>125086.35</v>
      </c>
      <c r="AZ10" s="46">
        <v>6179.2</v>
      </c>
      <c r="BB10" s="46">
        <v>7031.75</v>
      </c>
      <c r="BD10" s="46">
        <v>16636.21</v>
      </c>
      <c r="BR10" s="46">
        <v>603852.68999999994</v>
      </c>
      <c r="BT10" s="46">
        <v>102920</v>
      </c>
      <c r="BW10" s="46">
        <v>3894.88</v>
      </c>
      <c r="CB10" s="46">
        <v>96812.93</v>
      </c>
      <c r="CC10" s="46">
        <v>21406.66</v>
      </c>
      <c r="CE10" s="46">
        <v>89209</v>
      </c>
      <c r="CF10" s="46">
        <v>115303.53</v>
      </c>
      <c r="CP10" s="46">
        <v>168163.83</v>
      </c>
      <c r="EH10" s="46">
        <v>6141.86</v>
      </c>
      <c r="EI10" s="46">
        <v>35541.35</v>
      </c>
      <c r="EJ10" s="46">
        <v>35541.35</v>
      </c>
      <c r="ET10" s="46">
        <v>22887.37</v>
      </c>
      <c r="EW10" s="46">
        <v>12563.58</v>
      </c>
      <c r="FB10" s="46">
        <v>10323.790000000001</v>
      </c>
    </row>
    <row r="11" spans="2:166" x14ac:dyDescent="0.25">
      <c r="B11" s="47" t="s">
        <v>765</v>
      </c>
      <c r="C11" s="47" t="s">
        <v>764</v>
      </c>
      <c r="D11" s="46">
        <v>88741179.820000008</v>
      </c>
      <c r="E11" s="46">
        <v>4205723.6500000004</v>
      </c>
      <c r="F11" s="46">
        <v>4205542.99</v>
      </c>
      <c r="H11" s="46">
        <v>180.66</v>
      </c>
      <c r="L11" s="46">
        <v>573506.59</v>
      </c>
      <c r="T11" s="46">
        <v>106967.09</v>
      </c>
      <c r="X11" s="46">
        <v>654.88</v>
      </c>
      <c r="Y11" s="46">
        <v>45730.77</v>
      </c>
      <c r="Z11" s="46">
        <v>148604.76999999999</v>
      </c>
      <c r="AB11" s="46">
        <v>2505.1999999999998</v>
      </c>
      <c r="AC11" s="46">
        <v>149214.95000000001</v>
      </c>
      <c r="AD11" s="46">
        <v>2168.29</v>
      </c>
      <c r="AE11" s="46">
        <v>61647.839999999997</v>
      </c>
      <c r="AH11" s="46">
        <v>56012.800000000003</v>
      </c>
      <c r="AJ11" s="46">
        <v>25034656.960000001</v>
      </c>
      <c r="AK11" s="46">
        <v>22206231.629999999</v>
      </c>
      <c r="AL11" s="46">
        <v>788217.08</v>
      </c>
      <c r="AM11" s="46">
        <v>2040208.25</v>
      </c>
      <c r="AP11" s="46">
        <v>8008802.8799999999</v>
      </c>
      <c r="AQ11" s="46">
        <v>125745</v>
      </c>
      <c r="AR11" s="46">
        <v>170361.06</v>
      </c>
      <c r="AS11" s="46">
        <v>4292416.21</v>
      </c>
      <c r="AU11" s="46">
        <v>1323290.1100000001</v>
      </c>
      <c r="AW11" s="46">
        <v>332119.28999999998</v>
      </c>
      <c r="AY11" s="46">
        <v>57978.75</v>
      </c>
      <c r="AZ11" s="46">
        <v>72102.03</v>
      </c>
      <c r="BB11" s="46">
        <v>290631.90999999997</v>
      </c>
      <c r="BC11" s="46">
        <v>1344158.52</v>
      </c>
      <c r="BK11" s="46">
        <v>24408.17</v>
      </c>
      <c r="BP11" s="46">
        <v>24408.17</v>
      </c>
      <c r="BR11" s="46">
        <v>6025311.0099999998</v>
      </c>
      <c r="BS11" s="46">
        <v>49073.53</v>
      </c>
      <c r="BT11" s="46">
        <v>393005.44</v>
      </c>
      <c r="BW11" s="46">
        <v>1673327.78</v>
      </c>
      <c r="BX11" s="46">
        <v>379172.43</v>
      </c>
      <c r="CB11" s="46">
        <v>682376.97</v>
      </c>
      <c r="CC11" s="46">
        <v>46951.24</v>
      </c>
      <c r="CE11" s="46">
        <v>1052018.58</v>
      </c>
      <c r="CF11" s="46">
        <v>202019</v>
      </c>
      <c r="CP11" s="46">
        <v>1297103.29</v>
      </c>
      <c r="CQ11" s="46">
        <v>25811.98</v>
      </c>
      <c r="DP11" s="46">
        <v>88081.04</v>
      </c>
      <c r="EH11" s="46">
        <v>136369.73000000001</v>
      </c>
      <c r="EI11" s="46">
        <v>1500</v>
      </c>
      <c r="EJ11" s="46">
        <v>1500</v>
      </c>
      <c r="ET11" s="46">
        <v>24172.86</v>
      </c>
      <c r="EU11" s="46">
        <v>17370</v>
      </c>
      <c r="EX11" s="46">
        <v>6584.27</v>
      </c>
      <c r="FA11" s="46">
        <v>218.59</v>
      </c>
      <c r="FD11" s="46">
        <v>472507.79</v>
      </c>
      <c r="FF11" s="46">
        <v>1230</v>
      </c>
      <c r="FH11" s="46">
        <v>438717.44</v>
      </c>
      <c r="FJ11" s="46">
        <v>32560.35</v>
      </c>
    </row>
    <row r="12" spans="2:166" x14ac:dyDescent="0.25">
      <c r="B12" s="47" t="s">
        <v>763</v>
      </c>
      <c r="C12" s="47" t="s">
        <v>762</v>
      </c>
      <c r="D12" s="46">
        <v>21456446.179999992</v>
      </c>
      <c r="E12" s="46">
        <v>1064442.8799999999</v>
      </c>
      <c r="F12" s="46">
        <v>1053449.3600000001</v>
      </c>
      <c r="H12" s="46">
        <v>10993.52</v>
      </c>
      <c r="L12" s="46">
        <v>605772.93000000005</v>
      </c>
      <c r="M12" s="46">
        <v>4518.4799999999996</v>
      </c>
      <c r="T12" s="46">
        <v>9040.7000000000007</v>
      </c>
      <c r="U12" s="46">
        <v>9231</v>
      </c>
      <c r="Y12" s="46">
        <v>74179.22</v>
      </c>
      <c r="Z12" s="46">
        <v>186196.5</v>
      </c>
      <c r="AC12" s="46">
        <v>188173.83</v>
      </c>
      <c r="AD12" s="46">
        <v>1281.48</v>
      </c>
      <c r="AE12" s="46">
        <v>1974.11</v>
      </c>
      <c r="AF12" s="46">
        <v>118069.58</v>
      </c>
      <c r="AG12" s="46">
        <v>13108.03</v>
      </c>
      <c r="AJ12" s="46">
        <v>6307807.1799999997</v>
      </c>
      <c r="AK12" s="46">
        <v>5671846.2199999997</v>
      </c>
      <c r="AL12" s="46">
        <v>170028.35</v>
      </c>
      <c r="AM12" s="46">
        <v>465932.61</v>
      </c>
      <c r="AP12" s="46">
        <v>1616719.39</v>
      </c>
      <c r="AQ12" s="46">
        <v>8585</v>
      </c>
      <c r="AR12" s="46">
        <v>91249.78</v>
      </c>
      <c r="AS12" s="46">
        <v>939287.53</v>
      </c>
      <c r="AU12" s="46">
        <v>141918.35999999999</v>
      </c>
      <c r="AW12" s="46">
        <v>24326.62</v>
      </c>
      <c r="AZ12" s="46">
        <v>17557.98</v>
      </c>
      <c r="BB12" s="46">
        <v>12661.01</v>
      </c>
      <c r="BC12" s="46">
        <v>381133.11</v>
      </c>
      <c r="BK12" s="46">
        <v>6044.25</v>
      </c>
      <c r="BP12" s="46">
        <v>6044.25</v>
      </c>
      <c r="BR12" s="46">
        <v>1120292.76</v>
      </c>
      <c r="BT12" s="46">
        <v>199721.28</v>
      </c>
      <c r="BW12" s="46">
        <v>499800.21</v>
      </c>
      <c r="CA12" s="46">
        <v>331.06</v>
      </c>
      <c r="CB12" s="46">
        <v>111028.9</v>
      </c>
      <c r="CC12" s="46">
        <v>5575</v>
      </c>
      <c r="CE12" s="46">
        <v>94123.33</v>
      </c>
      <c r="CF12" s="46">
        <v>23196.91</v>
      </c>
      <c r="CP12" s="46">
        <v>152569.62</v>
      </c>
      <c r="DJ12" s="46">
        <v>1423.92</v>
      </c>
      <c r="DK12" s="46">
        <v>11292.76</v>
      </c>
      <c r="DP12" s="46">
        <v>21229.77</v>
      </c>
      <c r="EI12" s="46">
        <v>7143.7</v>
      </c>
      <c r="EJ12" s="46">
        <v>7143.7</v>
      </c>
    </row>
    <row r="13" spans="2:166" x14ac:dyDescent="0.25">
      <c r="B13" s="47" t="s">
        <v>761</v>
      </c>
      <c r="C13" s="47" t="s">
        <v>760</v>
      </c>
      <c r="D13" s="46">
        <v>643998669.16000021</v>
      </c>
      <c r="E13" s="46">
        <v>13086873.439999999</v>
      </c>
      <c r="F13" s="46">
        <v>13086856.16</v>
      </c>
      <c r="K13" s="46">
        <v>17.28</v>
      </c>
      <c r="L13" s="46">
        <v>3779686.53</v>
      </c>
      <c r="M13" s="46">
        <v>156574.38</v>
      </c>
      <c r="O13" s="46">
        <v>38793</v>
      </c>
      <c r="R13" s="46">
        <v>1552.85</v>
      </c>
      <c r="T13" s="46">
        <v>12021</v>
      </c>
      <c r="V13" s="46">
        <v>74076.45</v>
      </c>
      <c r="X13" s="46">
        <v>83793.460000000006</v>
      </c>
      <c r="Y13" s="46">
        <v>56355.96</v>
      </c>
      <c r="Z13" s="46">
        <v>1436499.98</v>
      </c>
      <c r="AC13" s="46">
        <v>247326.86</v>
      </c>
      <c r="AD13" s="46">
        <v>11151.61</v>
      </c>
      <c r="AE13" s="46">
        <v>181864.75</v>
      </c>
      <c r="AF13" s="46">
        <v>11</v>
      </c>
      <c r="AG13" s="46">
        <v>1459076.69</v>
      </c>
      <c r="AH13" s="46">
        <v>20588.54</v>
      </c>
      <c r="AJ13" s="46">
        <v>192244594.43000001</v>
      </c>
      <c r="AK13" s="46">
        <v>176115955.40000001</v>
      </c>
      <c r="AL13" s="46">
        <v>6459778.4500000002</v>
      </c>
      <c r="AM13" s="46">
        <v>9668860.5800000001</v>
      </c>
      <c r="AP13" s="46">
        <v>64265163.219999999</v>
      </c>
      <c r="AQ13" s="46">
        <v>218744.52</v>
      </c>
      <c r="AR13" s="46">
        <v>81351.649999999994</v>
      </c>
      <c r="AS13" s="46">
        <v>28419642.93</v>
      </c>
      <c r="AU13" s="46">
        <v>11193162.220000001</v>
      </c>
      <c r="AV13" s="46">
        <v>529152.76</v>
      </c>
      <c r="AW13" s="46">
        <v>1745167.13</v>
      </c>
      <c r="AY13" s="46">
        <v>5322209.16</v>
      </c>
      <c r="AZ13" s="46">
        <v>561024.75</v>
      </c>
      <c r="BB13" s="46">
        <v>2222863.02</v>
      </c>
      <c r="BC13" s="46">
        <v>10766763.1</v>
      </c>
      <c r="BE13" s="46">
        <v>195512.18</v>
      </c>
      <c r="BH13" s="46">
        <v>3009569.8</v>
      </c>
      <c r="BR13" s="46">
        <v>47579906.939999998</v>
      </c>
      <c r="BT13" s="46">
        <v>157885.04</v>
      </c>
      <c r="BU13" s="46">
        <v>39813.980000000003</v>
      </c>
      <c r="BW13" s="46">
        <v>15898097.52</v>
      </c>
      <c r="BX13" s="46">
        <v>4359611.01</v>
      </c>
      <c r="BY13" s="46">
        <v>219827.84</v>
      </c>
      <c r="CB13" s="46">
        <v>4078039.53</v>
      </c>
      <c r="CC13" s="46">
        <v>193577.36</v>
      </c>
      <c r="CD13" s="46">
        <v>126029</v>
      </c>
      <c r="CE13" s="46">
        <v>6527562.7300000004</v>
      </c>
      <c r="CF13" s="46">
        <v>1162817.8600000001</v>
      </c>
      <c r="CG13" s="46">
        <v>2353520.14</v>
      </c>
      <c r="CK13" s="46">
        <v>329429.25</v>
      </c>
      <c r="CP13" s="46">
        <v>11166417.68</v>
      </c>
      <c r="DJ13" s="46">
        <v>12772.32</v>
      </c>
      <c r="DP13" s="46">
        <v>250862.68</v>
      </c>
      <c r="EH13" s="46">
        <v>703643</v>
      </c>
      <c r="EI13" s="46">
        <v>569104.93000000005</v>
      </c>
      <c r="EJ13" s="46">
        <v>438473.93</v>
      </c>
      <c r="EL13" s="46">
        <v>52728</v>
      </c>
      <c r="EM13" s="46">
        <v>77903</v>
      </c>
      <c r="ET13" s="46">
        <v>474005.09</v>
      </c>
      <c r="EU13" s="46">
        <v>312065.09000000003</v>
      </c>
      <c r="FB13" s="46">
        <v>161940</v>
      </c>
    </row>
    <row r="14" spans="2:166" x14ac:dyDescent="0.25">
      <c r="B14" s="47" t="s">
        <v>759</v>
      </c>
      <c r="C14" s="47" t="s">
        <v>758</v>
      </c>
      <c r="D14" s="46">
        <v>6139163.8799999999</v>
      </c>
      <c r="E14" s="46">
        <v>365303.21</v>
      </c>
      <c r="F14" s="46">
        <v>365303.21</v>
      </c>
      <c r="L14" s="46">
        <v>87625.96</v>
      </c>
      <c r="T14" s="46">
        <v>67728.7</v>
      </c>
      <c r="Z14" s="46">
        <v>19897.259999999998</v>
      </c>
      <c r="AJ14" s="46">
        <v>1530016.52</v>
      </c>
      <c r="AK14" s="46">
        <v>1511026.65</v>
      </c>
      <c r="AL14" s="46">
        <v>18989.87</v>
      </c>
      <c r="AP14" s="46">
        <v>776934.04</v>
      </c>
      <c r="AQ14" s="46">
        <v>1515</v>
      </c>
      <c r="AS14" s="46">
        <v>265469.02</v>
      </c>
      <c r="AU14" s="46">
        <v>133814.68</v>
      </c>
      <c r="AY14" s="46">
        <v>26437.49</v>
      </c>
      <c r="AZ14" s="46">
        <v>4259.63</v>
      </c>
      <c r="BB14" s="46">
        <v>4129.8100000000004</v>
      </c>
      <c r="BC14" s="46">
        <v>341308.41</v>
      </c>
      <c r="BR14" s="46">
        <v>309702.21000000002</v>
      </c>
      <c r="BW14" s="46">
        <v>61201.78</v>
      </c>
      <c r="BX14" s="46">
        <v>17153.12</v>
      </c>
      <c r="CA14" s="46">
        <v>8219</v>
      </c>
      <c r="CB14" s="46">
        <v>31793</v>
      </c>
      <c r="CE14" s="46">
        <v>37355.21</v>
      </c>
      <c r="CF14" s="46">
        <v>8568.4500000000007</v>
      </c>
      <c r="CG14" s="46">
        <v>38275.760000000002</v>
      </c>
      <c r="CP14" s="46">
        <v>101678.39</v>
      </c>
      <c r="EH14" s="46">
        <v>5457.5</v>
      </c>
    </row>
    <row r="15" spans="2:166" x14ac:dyDescent="0.25">
      <c r="B15" s="47" t="s">
        <v>757</v>
      </c>
      <c r="C15" s="47" t="s">
        <v>756</v>
      </c>
      <c r="D15" s="46">
        <v>48299466.479999989</v>
      </c>
      <c r="E15" s="46">
        <v>1655809.86</v>
      </c>
      <c r="F15" s="46">
        <v>1650151.01</v>
      </c>
      <c r="K15" s="46">
        <v>5658.85</v>
      </c>
      <c r="L15" s="46">
        <v>221958.8</v>
      </c>
      <c r="T15" s="46">
        <v>13961</v>
      </c>
      <c r="Y15" s="46">
        <v>7457.9</v>
      </c>
      <c r="Z15" s="46">
        <v>21307.8</v>
      </c>
      <c r="AC15" s="46">
        <v>54978.25</v>
      </c>
      <c r="AD15" s="46">
        <v>1690.63</v>
      </c>
      <c r="AE15" s="46">
        <v>27353.31</v>
      </c>
      <c r="AF15" s="46">
        <v>639.19000000000005</v>
      </c>
      <c r="AG15" s="46">
        <v>94570.72</v>
      </c>
      <c r="AJ15" s="46">
        <v>14064707.27</v>
      </c>
      <c r="AK15" s="46">
        <v>12892135.99</v>
      </c>
      <c r="AL15" s="46">
        <v>335668.93</v>
      </c>
      <c r="AM15" s="46">
        <v>836902.35</v>
      </c>
      <c r="AP15" s="46">
        <v>5476976.0099999998</v>
      </c>
      <c r="AQ15" s="46">
        <v>17675</v>
      </c>
      <c r="AR15" s="46">
        <v>61200.34</v>
      </c>
      <c r="AS15" s="46">
        <v>2085922.39</v>
      </c>
      <c r="AU15" s="46">
        <v>1217090.45</v>
      </c>
      <c r="AW15" s="46">
        <v>142964.42000000001</v>
      </c>
      <c r="AY15" s="46">
        <v>547763.53</v>
      </c>
      <c r="AZ15" s="46">
        <v>3862.09</v>
      </c>
      <c r="BB15" s="46">
        <v>58951.33</v>
      </c>
      <c r="BC15" s="46">
        <v>818400.64</v>
      </c>
      <c r="BE15" s="46">
        <v>576.16999999999996</v>
      </c>
      <c r="BH15" s="46">
        <v>522569.65</v>
      </c>
      <c r="BR15" s="46">
        <v>2695687.14</v>
      </c>
      <c r="BT15" s="46">
        <v>126756.5</v>
      </c>
      <c r="BW15" s="46">
        <v>189125.84</v>
      </c>
      <c r="BX15" s="46">
        <v>76924.210000000006</v>
      </c>
      <c r="CB15" s="46">
        <v>388510.57</v>
      </c>
      <c r="CC15" s="46">
        <v>17379.25</v>
      </c>
      <c r="CE15" s="46">
        <v>377621.2</v>
      </c>
      <c r="CF15" s="46">
        <v>79103.44</v>
      </c>
      <c r="CG15" s="46">
        <v>413676.57</v>
      </c>
      <c r="CK15" s="46">
        <v>65424.9</v>
      </c>
      <c r="CP15" s="46">
        <v>900305.95</v>
      </c>
      <c r="DJ15" s="46">
        <v>8325.5</v>
      </c>
      <c r="DP15" s="46">
        <v>1312.13</v>
      </c>
      <c r="EH15" s="46">
        <v>51221.08</v>
      </c>
      <c r="ET15" s="46">
        <v>34594.160000000003</v>
      </c>
      <c r="EU15" s="46">
        <v>23334.16</v>
      </c>
      <c r="EX15" s="46">
        <v>6760</v>
      </c>
      <c r="FA15" s="46">
        <v>4500</v>
      </c>
    </row>
    <row r="16" spans="2:166" x14ac:dyDescent="0.25">
      <c r="B16" s="47" t="s">
        <v>755</v>
      </c>
      <c r="C16" s="47" t="s">
        <v>754</v>
      </c>
      <c r="D16" s="46">
        <v>29820960.859999996</v>
      </c>
      <c r="E16" s="46">
        <v>875066.18</v>
      </c>
      <c r="F16" s="46">
        <v>875066.18</v>
      </c>
      <c r="L16" s="46">
        <v>170369.65</v>
      </c>
      <c r="M16" s="46">
        <v>4793.5</v>
      </c>
      <c r="N16" s="46">
        <v>5</v>
      </c>
      <c r="T16" s="46">
        <v>7890.63</v>
      </c>
      <c r="Y16" s="46">
        <v>18222.73</v>
      </c>
      <c r="Z16" s="46">
        <v>19016.490000000002</v>
      </c>
      <c r="AC16" s="46">
        <v>55103</v>
      </c>
      <c r="AD16" s="46">
        <v>1589.23</v>
      </c>
      <c r="AE16" s="46">
        <v>28138.5</v>
      </c>
      <c r="AF16" s="46">
        <v>25000</v>
      </c>
      <c r="AG16" s="46">
        <v>10610.57</v>
      </c>
      <c r="AJ16" s="46">
        <v>8567241.5899999999</v>
      </c>
      <c r="AK16" s="46">
        <v>8006965.3200000003</v>
      </c>
      <c r="AL16" s="46">
        <v>243033.51</v>
      </c>
      <c r="AM16" s="46">
        <v>317242.76</v>
      </c>
      <c r="AP16" s="46">
        <v>3266928.48</v>
      </c>
      <c r="AQ16" s="46">
        <v>19190</v>
      </c>
      <c r="AS16" s="46">
        <v>1268526.3799999999</v>
      </c>
      <c r="AU16" s="46">
        <v>683618.52</v>
      </c>
      <c r="AW16" s="46">
        <v>169368.13</v>
      </c>
      <c r="AY16" s="46">
        <v>275909.43</v>
      </c>
      <c r="AZ16" s="46">
        <v>25557.77</v>
      </c>
      <c r="BB16" s="46">
        <v>138390.20000000001</v>
      </c>
      <c r="BC16" s="46">
        <v>686368.05</v>
      </c>
      <c r="BR16" s="46">
        <v>1803218.93</v>
      </c>
      <c r="BV16" s="46">
        <v>6582.1</v>
      </c>
      <c r="BW16" s="46">
        <v>139294.88</v>
      </c>
      <c r="BX16" s="46">
        <v>74200.149999999994</v>
      </c>
      <c r="CB16" s="46">
        <v>294755.03999999998</v>
      </c>
      <c r="CC16" s="46">
        <v>11916.82</v>
      </c>
      <c r="CE16" s="46">
        <v>396911.27</v>
      </c>
      <c r="CF16" s="46">
        <v>75335.67</v>
      </c>
      <c r="CK16" s="46">
        <v>53915.94</v>
      </c>
      <c r="CP16" s="46">
        <v>663259.06000000006</v>
      </c>
      <c r="DI16" s="46">
        <v>1970.85</v>
      </c>
      <c r="DP16" s="46">
        <v>25763.21</v>
      </c>
      <c r="EF16" s="46">
        <v>6484.53</v>
      </c>
      <c r="EH16" s="46">
        <v>52829.41</v>
      </c>
      <c r="EI16" s="46">
        <v>2500</v>
      </c>
      <c r="EJ16" s="46">
        <v>2500</v>
      </c>
      <c r="ET16" s="46">
        <v>155.6</v>
      </c>
      <c r="FB16" s="46">
        <v>155.6</v>
      </c>
      <c r="FD16" s="46">
        <v>225000</v>
      </c>
      <c r="FJ16" s="46">
        <v>225000</v>
      </c>
    </row>
    <row r="17" spans="2:166" x14ac:dyDescent="0.25">
      <c r="B17" s="47" t="s">
        <v>753</v>
      </c>
      <c r="C17" s="47" t="s">
        <v>752</v>
      </c>
      <c r="D17" s="46">
        <v>85736213.49999997</v>
      </c>
      <c r="E17" s="46">
        <v>3883965.57</v>
      </c>
      <c r="F17" s="46">
        <v>3511599.21</v>
      </c>
      <c r="K17" s="46">
        <v>372366.36</v>
      </c>
      <c r="L17" s="46">
        <v>377556.29</v>
      </c>
      <c r="M17" s="46">
        <v>2804.85</v>
      </c>
      <c r="P17" s="46">
        <v>46220</v>
      </c>
      <c r="T17" s="46">
        <v>5948.25</v>
      </c>
      <c r="Y17" s="46">
        <v>53552.49</v>
      </c>
      <c r="Z17" s="46">
        <v>60869.84</v>
      </c>
      <c r="AC17" s="46">
        <v>27525.85</v>
      </c>
      <c r="AD17" s="46">
        <v>-1777.84</v>
      </c>
      <c r="AE17" s="46">
        <v>19051.5</v>
      </c>
      <c r="AF17" s="46">
        <v>65808.240000000005</v>
      </c>
      <c r="AG17" s="46">
        <v>15774.98</v>
      </c>
      <c r="AH17" s="46">
        <v>81778.13</v>
      </c>
      <c r="AJ17" s="46">
        <v>24809635.260000002</v>
      </c>
      <c r="AK17" s="46">
        <v>22417661.199999999</v>
      </c>
      <c r="AL17" s="46">
        <v>828878.94</v>
      </c>
      <c r="AM17" s="46">
        <v>1563095.12</v>
      </c>
      <c r="AP17" s="46">
        <v>9356080.9600000009</v>
      </c>
      <c r="AQ17" s="46">
        <v>45944.68</v>
      </c>
      <c r="AR17" s="46">
        <v>125671.66</v>
      </c>
      <c r="AS17" s="46">
        <v>3783796.66</v>
      </c>
      <c r="AU17" s="46">
        <v>1959948.81</v>
      </c>
      <c r="AW17" s="46">
        <v>244942.64</v>
      </c>
      <c r="AY17" s="46">
        <v>1025754.26</v>
      </c>
      <c r="AZ17" s="46">
        <v>71790.33</v>
      </c>
      <c r="BB17" s="46">
        <v>177421.3</v>
      </c>
      <c r="BC17" s="46">
        <v>1920810.62</v>
      </c>
      <c r="BR17" s="46">
        <v>4401883.67</v>
      </c>
      <c r="BV17" s="46">
        <v>283528.53000000003</v>
      </c>
      <c r="BW17" s="46">
        <v>29167.82</v>
      </c>
      <c r="BX17" s="46">
        <v>132751.85999999999</v>
      </c>
      <c r="CB17" s="46">
        <v>568588.38</v>
      </c>
      <c r="CC17" s="46">
        <v>13195.14</v>
      </c>
      <c r="CE17" s="46">
        <v>885989</v>
      </c>
      <c r="CF17" s="46">
        <v>165210</v>
      </c>
      <c r="CG17" s="46">
        <v>621838.07999999996</v>
      </c>
      <c r="CK17" s="46">
        <v>122025.9</v>
      </c>
      <c r="CP17" s="46">
        <v>1506118.32</v>
      </c>
      <c r="DJ17" s="46">
        <v>2167.8200000000002</v>
      </c>
      <c r="DP17" s="46">
        <v>27801.21</v>
      </c>
      <c r="EH17" s="46">
        <v>43501.61</v>
      </c>
      <c r="EI17" s="46">
        <v>38985</v>
      </c>
      <c r="ES17" s="46">
        <v>38985</v>
      </c>
    </row>
    <row r="18" spans="2:166" x14ac:dyDescent="0.25">
      <c r="B18" s="47" t="s">
        <v>751</v>
      </c>
      <c r="C18" s="47" t="s">
        <v>750</v>
      </c>
      <c r="D18" s="46">
        <v>462546301.44000012</v>
      </c>
      <c r="E18" s="46">
        <v>35716999.710000001</v>
      </c>
      <c r="F18" s="46">
        <v>29099481.91</v>
      </c>
      <c r="K18" s="46">
        <v>6617517.7999999998</v>
      </c>
      <c r="L18" s="46">
        <v>4339438.0999999996</v>
      </c>
      <c r="M18" s="46">
        <v>121650</v>
      </c>
      <c r="Q18" s="46">
        <v>122396</v>
      </c>
      <c r="T18" s="46">
        <v>1204557.9099999999</v>
      </c>
      <c r="U18" s="46">
        <v>7106.01</v>
      </c>
      <c r="X18" s="46">
        <v>9721.2800000000007</v>
      </c>
      <c r="Y18" s="46">
        <v>774385.62</v>
      </c>
      <c r="Z18" s="46">
        <v>176775.57</v>
      </c>
      <c r="AD18" s="46">
        <v>59638.99</v>
      </c>
      <c r="AE18" s="46">
        <v>188967.92</v>
      </c>
      <c r="AF18" s="46">
        <v>120608.79</v>
      </c>
      <c r="AG18" s="46">
        <v>1553630.01</v>
      </c>
      <c r="AJ18" s="46">
        <v>138116110.72</v>
      </c>
      <c r="AK18" s="46">
        <v>128010016.54000001</v>
      </c>
      <c r="AL18" s="46">
        <v>4627331.09</v>
      </c>
      <c r="AM18" s="46">
        <v>5478763.0899999999</v>
      </c>
      <c r="AP18" s="46">
        <v>40078967.079999998</v>
      </c>
      <c r="AS18" s="46">
        <v>23957308.969999999</v>
      </c>
      <c r="AU18" s="46">
        <v>4547529.46</v>
      </c>
      <c r="AV18" s="46">
        <v>113486.05</v>
      </c>
      <c r="AW18" s="46">
        <v>1052138.47</v>
      </c>
      <c r="AY18" s="46">
        <v>1527852.59</v>
      </c>
      <c r="AZ18" s="46">
        <v>418052.33</v>
      </c>
      <c r="BB18" s="46">
        <v>749333.53</v>
      </c>
      <c r="BC18" s="46">
        <v>5536306.29</v>
      </c>
      <c r="BD18" s="46">
        <v>2176959.39</v>
      </c>
      <c r="BR18" s="46">
        <v>12936635.109999999</v>
      </c>
      <c r="BW18" s="46">
        <v>70934</v>
      </c>
      <c r="CB18" s="46">
        <v>2911428.08</v>
      </c>
      <c r="CC18" s="46">
        <v>127950.75</v>
      </c>
      <c r="CE18" s="46">
        <v>2628420.81</v>
      </c>
      <c r="CF18" s="46">
        <v>713141.05</v>
      </c>
      <c r="CK18" s="46">
        <v>208497.94</v>
      </c>
      <c r="CP18" s="46">
        <v>5591933.4100000001</v>
      </c>
      <c r="CR18" s="46">
        <v>16794.3</v>
      </c>
      <c r="DP18" s="46">
        <v>242152.06</v>
      </c>
      <c r="EH18" s="46">
        <v>425382.71</v>
      </c>
      <c r="ET18" s="46">
        <v>85000</v>
      </c>
      <c r="FA18" s="46">
        <v>85000</v>
      </c>
    </row>
    <row r="19" spans="2:166" x14ac:dyDescent="0.25">
      <c r="B19" s="47" t="s">
        <v>749</v>
      </c>
      <c r="C19" s="47" t="s">
        <v>748</v>
      </c>
      <c r="D19" s="46">
        <v>25244306.940000005</v>
      </c>
      <c r="E19" s="46">
        <v>1775157.01</v>
      </c>
      <c r="F19" s="46">
        <v>1774901.26</v>
      </c>
      <c r="I19" s="46">
        <v>255.75</v>
      </c>
      <c r="L19" s="46">
        <v>222019.06</v>
      </c>
      <c r="M19" s="46">
        <v>1890</v>
      </c>
      <c r="T19" s="46">
        <v>41905.379999999997</v>
      </c>
      <c r="Y19" s="46">
        <v>6168.03</v>
      </c>
      <c r="Z19" s="46">
        <v>13113.46</v>
      </c>
      <c r="AC19" s="46">
        <v>87880.69</v>
      </c>
      <c r="AD19" s="46">
        <v>127.5</v>
      </c>
      <c r="AG19" s="46">
        <v>70934</v>
      </c>
      <c r="AJ19" s="46">
        <v>6392935.5800000001</v>
      </c>
      <c r="AK19" s="46">
        <v>6281701.0099999998</v>
      </c>
      <c r="AL19" s="46">
        <v>111234.57</v>
      </c>
      <c r="AP19" s="46">
        <v>2983456.01</v>
      </c>
      <c r="AQ19" s="46">
        <v>-61606.05</v>
      </c>
      <c r="AS19" s="46">
        <v>938444.01</v>
      </c>
      <c r="AU19" s="46">
        <v>457234.8</v>
      </c>
      <c r="AW19" s="46">
        <v>222204.03</v>
      </c>
      <c r="AY19" s="46">
        <v>371247.71</v>
      </c>
      <c r="AZ19" s="46">
        <v>19428.080000000002</v>
      </c>
      <c r="BB19" s="46">
        <v>80087.48</v>
      </c>
      <c r="BC19" s="46">
        <v>448882.66</v>
      </c>
      <c r="BH19" s="46">
        <v>507533.29</v>
      </c>
      <c r="BK19" s="46">
        <v>29840.98</v>
      </c>
      <c r="BP19" s="46">
        <v>29840.98</v>
      </c>
      <c r="BR19" s="46">
        <v>1098154.52</v>
      </c>
      <c r="CB19" s="46">
        <v>156165.94</v>
      </c>
      <c r="CC19" s="46">
        <v>14994.12</v>
      </c>
      <c r="CE19" s="46">
        <v>205286</v>
      </c>
      <c r="CF19" s="46">
        <v>45095.71</v>
      </c>
      <c r="CG19" s="46">
        <v>159807.78</v>
      </c>
      <c r="CK19" s="46">
        <v>68233</v>
      </c>
      <c r="CP19" s="46">
        <v>417630.01</v>
      </c>
      <c r="EH19" s="46">
        <v>30941.96</v>
      </c>
      <c r="EI19" s="46">
        <v>43495.31</v>
      </c>
      <c r="EJ19" s="46">
        <v>43495.31</v>
      </c>
      <c r="ET19" s="46">
        <v>18695</v>
      </c>
      <c r="EU19" s="46">
        <v>2115</v>
      </c>
      <c r="EX19" s="46">
        <v>180</v>
      </c>
      <c r="FB19" s="46">
        <v>16400</v>
      </c>
      <c r="FD19" s="46">
        <v>58400</v>
      </c>
      <c r="FJ19" s="46">
        <v>58400</v>
      </c>
    </row>
    <row r="20" spans="2:166" x14ac:dyDescent="0.25">
      <c r="B20" s="47" t="s">
        <v>747</v>
      </c>
      <c r="C20" s="47" t="s">
        <v>746</v>
      </c>
      <c r="D20" s="46">
        <v>507413.12</v>
      </c>
      <c r="L20" s="46">
        <v>60183.44</v>
      </c>
      <c r="Z20" s="46">
        <v>60183.44</v>
      </c>
      <c r="AJ20" s="46">
        <v>189762.88</v>
      </c>
      <c r="AK20" s="46">
        <v>189762.88</v>
      </c>
      <c r="BK20" s="46">
        <v>474.07</v>
      </c>
      <c r="BP20" s="46">
        <v>474.07</v>
      </c>
      <c r="FD20" s="46">
        <v>3286.17</v>
      </c>
      <c r="FJ20" s="46">
        <v>3286.17</v>
      </c>
    </row>
    <row r="21" spans="2:166" x14ac:dyDescent="0.25">
      <c r="B21" s="47" t="s">
        <v>745</v>
      </c>
      <c r="C21" s="47" t="s">
        <v>744</v>
      </c>
      <c r="D21" s="46">
        <v>15210308.879999999</v>
      </c>
      <c r="E21" s="46">
        <v>508804.4</v>
      </c>
      <c r="F21" s="46">
        <v>505929.77</v>
      </c>
      <c r="H21" s="46">
        <v>1994.16</v>
      </c>
      <c r="I21" s="46">
        <v>880.47</v>
      </c>
      <c r="L21" s="46">
        <v>108428.27</v>
      </c>
      <c r="M21" s="46">
        <v>2070</v>
      </c>
      <c r="Y21" s="46">
        <v>2872.08</v>
      </c>
      <c r="Z21" s="46">
        <v>88280.2</v>
      </c>
      <c r="AC21" s="46">
        <v>14470.99</v>
      </c>
      <c r="AD21" s="46">
        <v>585</v>
      </c>
      <c r="AE21" s="46">
        <v>150</v>
      </c>
      <c r="AJ21" s="46">
        <v>4613437.4800000004</v>
      </c>
      <c r="AK21" s="46">
        <v>4575325.88</v>
      </c>
      <c r="AL21" s="46">
        <v>38111.599999999999</v>
      </c>
      <c r="AP21" s="46">
        <v>1213369.55</v>
      </c>
      <c r="AQ21" s="46">
        <v>1515</v>
      </c>
      <c r="AS21" s="46">
        <v>400508</v>
      </c>
      <c r="AU21" s="46">
        <v>269267.33</v>
      </c>
      <c r="AW21" s="46">
        <v>18704.82</v>
      </c>
      <c r="AY21" s="46">
        <v>177003.76</v>
      </c>
      <c r="AZ21" s="46">
        <v>11824.11</v>
      </c>
      <c r="BB21" s="46">
        <v>40332.870000000003</v>
      </c>
      <c r="BC21" s="46">
        <v>294213.65999999997</v>
      </c>
      <c r="BK21" s="46">
        <v>17375.25</v>
      </c>
      <c r="BP21" s="46">
        <v>17375.25</v>
      </c>
      <c r="BR21" s="46">
        <v>1122849.49</v>
      </c>
      <c r="BW21" s="46">
        <v>532774.89</v>
      </c>
      <c r="CB21" s="46">
        <v>84263</v>
      </c>
      <c r="CE21" s="46">
        <v>142158.78</v>
      </c>
      <c r="CF21" s="46">
        <v>22627.75</v>
      </c>
      <c r="CP21" s="46">
        <v>293519.87</v>
      </c>
      <c r="CZ21" s="46">
        <v>21614</v>
      </c>
      <c r="EH21" s="46">
        <v>25891.200000000001</v>
      </c>
      <c r="ET21" s="46">
        <v>20890</v>
      </c>
      <c r="FB21" s="46">
        <v>20890</v>
      </c>
    </row>
    <row r="22" spans="2:166" x14ac:dyDescent="0.25">
      <c r="B22" s="47" t="s">
        <v>743</v>
      </c>
      <c r="C22" s="47" t="s">
        <v>742</v>
      </c>
      <c r="D22" s="46">
        <v>50743736.940000005</v>
      </c>
      <c r="E22" s="46">
        <v>3731824.36</v>
      </c>
      <c r="F22" s="46">
        <v>3726713.53</v>
      </c>
      <c r="H22" s="46">
        <v>4794.58</v>
      </c>
      <c r="I22" s="46">
        <v>316.25</v>
      </c>
      <c r="L22" s="46">
        <v>741201.94</v>
      </c>
      <c r="M22" s="46">
        <v>57304.22</v>
      </c>
      <c r="T22" s="46">
        <v>13006</v>
      </c>
      <c r="U22" s="46">
        <v>10427.84</v>
      </c>
      <c r="X22" s="46">
        <v>4182.46</v>
      </c>
      <c r="Y22" s="46">
        <v>22911.63</v>
      </c>
      <c r="Z22" s="46">
        <v>78327.789999999994</v>
      </c>
      <c r="AC22" s="46">
        <v>37649.65</v>
      </c>
      <c r="AD22" s="46">
        <v>2607.12</v>
      </c>
      <c r="AE22" s="46">
        <v>127112.5</v>
      </c>
      <c r="AF22" s="46">
        <v>335172.77</v>
      </c>
      <c r="AG22" s="46">
        <v>52499.96</v>
      </c>
      <c r="AJ22" s="46">
        <v>12462822.66</v>
      </c>
      <c r="AK22" s="46">
        <v>12282084.09</v>
      </c>
      <c r="AL22" s="46">
        <v>180738.57</v>
      </c>
      <c r="AP22" s="46">
        <v>4535931.04</v>
      </c>
      <c r="AS22" s="46">
        <v>1564799.16</v>
      </c>
      <c r="AU22" s="46">
        <v>894626</v>
      </c>
      <c r="AW22" s="46">
        <v>253486.96</v>
      </c>
      <c r="AY22" s="46">
        <v>588565.92000000004</v>
      </c>
      <c r="AZ22" s="46">
        <v>38024.980000000003</v>
      </c>
      <c r="BB22" s="46">
        <v>63033.88</v>
      </c>
      <c r="BC22" s="46">
        <v>1051394.1399999999</v>
      </c>
      <c r="BD22" s="46">
        <v>82000</v>
      </c>
      <c r="BK22" s="46">
        <v>57278.69</v>
      </c>
      <c r="BP22" s="46">
        <v>57278.69</v>
      </c>
      <c r="BR22" s="46">
        <v>3041978.06</v>
      </c>
      <c r="BW22" s="46">
        <v>1173451.3</v>
      </c>
      <c r="CB22" s="46">
        <v>304943.77</v>
      </c>
      <c r="CC22" s="46">
        <v>16239.46</v>
      </c>
      <c r="CE22" s="46">
        <v>260752.65</v>
      </c>
      <c r="CF22" s="46">
        <v>69090.62</v>
      </c>
      <c r="CG22" s="46">
        <v>113453.05</v>
      </c>
      <c r="CK22" s="46">
        <v>102029.85</v>
      </c>
      <c r="CP22" s="46">
        <v>848949.94</v>
      </c>
      <c r="CR22" s="46">
        <v>82283.81</v>
      </c>
      <c r="EH22" s="46">
        <v>70783.61</v>
      </c>
      <c r="EI22" s="46">
        <v>268652.12</v>
      </c>
      <c r="EJ22" s="46">
        <v>232668.62</v>
      </c>
      <c r="ES22" s="46">
        <v>35983.5</v>
      </c>
      <c r="ET22" s="46">
        <v>57190.12</v>
      </c>
      <c r="EU22" s="46">
        <v>57190.12</v>
      </c>
      <c r="FD22" s="46">
        <v>474989.48</v>
      </c>
      <c r="FF22" s="46">
        <v>3125</v>
      </c>
      <c r="FH22" s="46">
        <v>471864.48</v>
      </c>
    </row>
    <row r="23" spans="2:166" x14ac:dyDescent="0.25">
      <c r="B23" s="47" t="s">
        <v>741</v>
      </c>
      <c r="C23" s="47" t="s">
        <v>740</v>
      </c>
      <c r="D23" s="46">
        <v>53402831.74000001</v>
      </c>
      <c r="E23" s="46">
        <v>2577918.6</v>
      </c>
      <c r="F23" s="46">
        <v>2577236.61</v>
      </c>
      <c r="H23" s="46">
        <v>337.86</v>
      </c>
      <c r="I23" s="46">
        <v>344.13</v>
      </c>
      <c r="L23" s="46">
        <v>345465.21</v>
      </c>
      <c r="M23" s="46">
        <v>97574</v>
      </c>
      <c r="P23" s="46">
        <v>40958.5</v>
      </c>
      <c r="T23" s="46">
        <v>2750</v>
      </c>
      <c r="U23" s="46">
        <v>30</v>
      </c>
      <c r="Y23" s="46">
        <v>57816.11</v>
      </c>
      <c r="Z23" s="46">
        <v>108578.75</v>
      </c>
      <c r="AC23" s="46">
        <v>1913.2</v>
      </c>
      <c r="AD23" s="46">
        <v>5067.6000000000004</v>
      </c>
      <c r="AE23" s="46">
        <v>605</v>
      </c>
      <c r="AG23" s="46">
        <v>30172.05</v>
      </c>
      <c r="AJ23" s="46">
        <v>16910335.940000001</v>
      </c>
      <c r="AK23" s="46">
        <v>15619194.42</v>
      </c>
      <c r="AL23" s="46">
        <v>220512.1</v>
      </c>
      <c r="AM23" s="46">
        <v>1070629.42</v>
      </c>
      <c r="AP23" s="46">
        <v>4059544.29</v>
      </c>
      <c r="AQ23" s="46">
        <v>32725</v>
      </c>
      <c r="AS23" s="46">
        <v>2209742.38</v>
      </c>
      <c r="AU23" s="46">
        <v>487905.96</v>
      </c>
      <c r="AW23" s="46">
        <v>182036.35</v>
      </c>
      <c r="AY23" s="46">
        <v>302680.65999999997</v>
      </c>
      <c r="AZ23" s="46">
        <v>49553.79</v>
      </c>
      <c r="BB23" s="46">
        <v>23799</v>
      </c>
      <c r="BC23" s="46">
        <v>585851.15</v>
      </c>
      <c r="BH23" s="46">
        <v>185250</v>
      </c>
      <c r="BK23" s="46">
        <v>71780.710000000006</v>
      </c>
      <c r="BP23" s="46">
        <v>71780.710000000006</v>
      </c>
      <c r="BR23" s="46">
        <v>2702450.97</v>
      </c>
      <c r="BW23" s="46">
        <v>1085055.6100000001</v>
      </c>
      <c r="CB23" s="46">
        <v>342964</v>
      </c>
      <c r="CC23" s="46">
        <v>16223.42</v>
      </c>
      <c r="CE23" s="46">
        <v>375953.5</v>
      </c>
      <c r="CF23" s="46">
        <v>66220.039999999994</v>
      </c>
      <c r="CG23" s="46">
        <v>162063.16</v>
      </c>
      <c r="CK23" s="46">
        <v>35696.519999999997</v>
      </c>
      <c r="CP23" s="46">
        <v>500878.7</v>
      </c>
      <c r="DP23" s="46">
        <v>74022.179999999993</v>
      </c>
      <c r="EH23" s="46">
        <v>43373.84</v>
      </c>
      <c r="ET23" s="46">
        <v>31855.15</v>
      </c>
      <c r="EX23" s="46">
        <v>12605.15</v>
      </c>
      <c r="FB23" s="46">
        <v>19250</v>
      </c>
      <c r="FD23" s="46">
        <v>2065</v>
      </c>
      <c r="FF23" s="46">
        <v>2065</v>
      </c>
    </row>
    <row r="24" spans="2:166" x14ac:dyDescent="0.25">
      <c r="B24" s="47" t="s">
        <v>739</v>
      </c>
      <c r="C24" s="47" t="s">
        <v>738</v>
      </c>
      <c r="D24" s="46">
        <v>43135002.999999985</v>
      </c>
      <c r="E24" s="46">
        <v>3792809.11</v>
      </c>
      <c r="F24" s="46">
        <v>3789620.41</v>
      </c>
      <c r="H24" s="46">
        <v>1931.3</v>
      </c>
      <c r="I24" s="46">
        <v>1257.4000000000001</v>
      </c>
      <c r="L24" s="46">
        <v>315886.37</v>
      </c>
      <c r="M24" s="46">
        <v>7245</v>
      </c>
      <c r="T24" s="46">
        <v>34293.660000000003</v>
      </c>
      <c r="U24" s="46">
        <v>22030</v>
      </c>
      <c r="W24" s="46">
        <v>286</v>
      </c>
      <c r="X24" s="46">
        <v>2170</v>
      </c>
      <c r="Y24" s="46">
        <v>53540.57</v>
      </c>
      <c r="Z24" s="46">
        <v>18336.400000000001</v>
      </c>
      <c r="AC24" s="46">
        <v>33006.58</v>
      </c>
      <c r="AD24" s="46">
        <v>27807.27</v>
      </c>
      <c r="AE24" s="46">
        <v>7442.28</v>
      </c>
      <c r="AF24" s="46">
        <v>63169.63</v>
      </c>
      <c r="AG24" s="46">
        <v>46558.98</v>
      </c>
      <c r="AJ24" s="46">
        <v>11858883.99</v>
      </c>
      <c r="AK24" s="46">
        <v>11634288.800000001</v>
      </c>
      <c r="AL24" s="46">
        <v>224595.19</v>
      </c>
      <c r="AP24" s="46">
        <v>3677421.77</v>
      </c>
      <c r="AQ24" s="46">
        <v>29975</v>
      </c>
      <c r="AR24" s="46">
        <v>61497.4</v>
      </c>
      <c r="AS24" s="46">
        <v>1605855.01</v>
      </c>
      <c r="AU24" s="46">
        <v>344822.16</v>
      </c>
      <c r="AW24" s="46">
        <v>291920.56</v>
      </c>
      <c r="AY24" s="46">
        <v>222421.99</v>
      </c>
      <c r="AZ24" s="46">
        <v>36051</v>
      </c>
      <c r="BB24" s="46">
        <v>8621.14</v>
      </c>
      <c r="BC24" s="46">
        <v>1076257.51</v>
      </c>
      <c r="BK24" s="46">
        <v>54053.120000000003</v>
      </c>
      <c r="BP24" s="46">
        <v>54053.120000000003</v>
      </c>
      <c r="BR24" s="46">
        <v>1380096.1</v>
      </c>
      <c r="BT24" s="46">
        <v>131628.85</v>
      </c>
      <c r="BW24" s="46">
        <v>7785.26</v>
      </c>
      <c r="BY24" s="46">
        <v>9234.83</v>
      </c>
      <c r="CB24" s="46">
        <v>329961</v>
      </c>
      <c r="CC24" s="46">
        <v>30928.81</v>
      </c>
      <c r="CE24" s="46">
        <v>396947.75</v>
      </c>
      <c r="CF24" s="46">
        <v>72571.960000000006</v>
      </c>
      <c r="CG24" s="46">
        <v>74716.62</v>
      </c>
      <c r="CK24" s="46">
        <v>871.95</v>
      </c>
      <c r="CP24" s="46">
        <v>267728.03000000003</v>
      </c>
      <c r="DK24" s="46">
        <v>36816.32</v>
      </c>
      <c r="EH24" s="46">
        <v>20904.72</v>
      </c>
      <c r="ET24" s="46">
        <v>2500</v>
      </c>
      <c r="FB24" s="46">
        <v>2500</v>
      </c>
      <c r="FD24" s="46">
        <v>485851.04</v>
      </c>
      <c r="FJ24" s="46">
        <v>485851.04</v>
      </c>
    </row>
    <row r="25" spans="2:166" x14ac:dyDescent="0.25">
      <c r="B25" s="47" t="s">
        <v>737</v>
      </c>
      <c r="C25" s="47" t="s">
        <v>736</v>
      </c>
      <c r="D25" s="46">
        <v>253970570.90000004</v>
      </c>
      <c r="E25" s="46">
        <v>12607371.4</v>
      </c>
      <c r="F25" s="46">
        <v>12600012.810000001</v>
      </c>
      <c r="H25" s="46">
        <v>6832.71</v>
      </c>
      <c r="I25" s="46">
        <v>525.88</v>
      </c>
      <c r="L25" s="46">
        <v>1765308.62</v>
      </c>
      <c r="M25" s="46">
        <v>167980.1</v>
      </c>
      <c r="T25" s="46">
        <v>67453.72</v>
      </c>
      <c r="V25" s="46">
        <v>63018.76</v>
      </c>
      <c r="X25" s="46">
        <v>19047</v>
      </c>
      <c r="Y25" s="46">
        <v>16917.04</v>
      </c>
      <c r="Z25" s="46">
        <v>851622.3</v>
      </c>
      <c r="AB25" s="46">
        <v>4190.2</v>
      </c>
      <c r="AC25" s="46">
        <v>93339.24</v>
      </c>
      <c r="AD25" s="46">
        <v>26571.55</v>
      </c>
      <c r="AE25" s="46">
        <v>105378.95</v>
      </c>
      <c r="AF25" s="46">
        <v>10455.33</v>
      </c>
      <c r="AG25" s="46">
        <v>339334.43</v>
      </c>
      <c r="AJ25" s="46">
        <v>71645024.859999999</v>
      </c>
      <c r="AK25" s="46">
        <v>67733641.299999997</v>
      </c>
      <c r="AL25" s="46">
        <v>1574301.77</v>
      </c>
      <c r="AM25" s="46">
        <v>2337081.79</v>
      </c>
      <c r="AP25" s="46">
        <v>25788271.59</v>
      </c>
      <c r="AQ25" s="46">
        <v>25595.21</v>
      </c>
      <c r="AR25" s="46">
        <v>151586.01</v>
      </c>
      <c r="AS25" s="46">
        <v>13126340.779999999</v>
      </c>
      <c r="AU25" s="46">
        <v>4701509.97</v>
      </c>
      <c r="AV25" s="46">
        <v>203320.61</v>
      </c>
      <c r="AW25" s="46">
        <v>1617126.68</v>
      </c>
      <c r="AY25" s="46">
        <v>2536194.5699999998</v>
      </c>
      <c r="AZ25" s="46">
        <v>213972.9</v>
      </c>
      <c r="BB25" s="46">
        <v>507498.3</v>
      </c>
      <c r="BC25" s="46">
        <v>2545198.69</v>
      </c>
      <c r="BE25" s="46">
        <v>136527.87</v>
      </c>
      <c r="BG25" s="46">
        <v>23400</v>
      </c>
      <c r="BK25" s="46">
        <v>304401.52</v>
      </c>
      <c r="BP25" s="46">
        <v>304401.52</v>
      </c>
      <c r="BR25" s="46">
        <v>14833943.189999999</v>
      </c>
      <c r="BT25" s="46">
        <v>324127.90999999997</v>
      </c>
      <c r="BW25" s="46">
        <v>1538962.39</v>
      </c>
      <c r="BX25" s="46">
        <v>1027313.62</v>
      </c>
      <c r="BY25" s="46">
        <v>285000</v>
      </c>
      <c r="CB25" s="46">
        <v>1837424.82</v>
      </c>
      <c r="CC25" s="46">
        <v>82467.11</v>
      </c>
      <c r="CD25" s="46">
        <v>29847</v>
      </c>
      <c r="CE25" s="46">
        <v>2012916.44</v>
      </c>
      <c r="CF25" s="46">
        <v>1365593.57</v>
      </c>
      <c r="CG25" s="46">
        <v>1382149.96</v>
      </c>
      <c r="CK25" s="46">
        <v>435904.23</v>
      </c>
      <c r="CP25" s="46">
        <v>3462443.12</v>
      </c>
      <c r="CQ25" s="46">
        <v>195578.06</v>
      </c>
      <c r="DJ25" s="46">
        <v>26614.81</v>
      </c>
      <c r="DK25" s="46">
        <v>197551.15</v>
      </c>
      <c r="DP25" s="46">
        <v>133178.47</v>
      </c>
      <c r="DT25" s="46">
        <v>50782.48</v>
      </c>
      <c r="ED25" s="46">
        <v>25345.43</v>
      </c>
      <c r="EH25" s="46">
        <v>420742.62</v>
      </c>
      <c r="EI25" s="46">
        <v>28540.94</v>
      </c>
      <c r="EJ25" s="46">
        <v>7917.99</v>
      </c>
      <c r="ER25" s="46">
        <v>20622.95</v>
      </c>
      <c r="ET25" s="46">
        <v>12423.33</v>
      </c>
      <c r="EZ25" s="46">
        <v>12423.33</v>
      </c>
    </row>
    <row r="26" spans="2:166" x14ac:dyDescent="0.25">
      <c r="B26" s="47" t="s">
        <v>735</v>
      </c>
      <c r="C26" s="47" t="s">
        <v>734</v>
      </c>
      <c r="D26" s="46">
        <v>10369393.640000002</v>
      </c>
      <c r="L26" s="46">
        <v>119659.3</v>
      </c>
      <c r="T26" s="46">
        <v>4773.92</v>
      </c>
      <c r="AC26" s="46">
        <v>87786.83</v>
      </c>
      <c r="AI26" s="46">
        <v>27098.55</v>
      </c>
      <c r="AJ26" s="46">
        <v>3248368.5</v>
      </c>
      <c r="AK26" s="46">
        <v>2956028.64</v>
      </c>
      <c r="AL26" s="46">
        <v>41059.86</v>
      </c>
      <c r="AM26" s="46">
        <v>251280</v>
      </c>
      <c r="AP26" s="46">
        <v>605750.41</v>
      </c>
      <c r="AS26" s="46">
        <v>320959.17</v>
      </c>
      <c r="AU26" s="46">
        <v>55677.16</v>
      </c>
      <c r="AW26" s="46">
        <v>16738.04</v>
      </c>
      <c r="AY26" s="46">
        <v>49532.42</v>
      </c>
      <c r="AZ26" s="46">
        <v>6630.74</v>
      </c>
      <c r="BB26" s="46">
        <v>1224.93</v>
      </c>
      <c r="BC26" s="46">
        <v>154987.95000000001</v>
      </c>
      <c r="BR26" s="46">
        <v>599536.43999999994</v>
      </c>
      <c r="BW26" s="46">
        <v>26813.75</v>
      </c>
      <c r="BY26" s="46">
        <v>9914</v>
      </c>
      <c r="CB26" s="46">
        <v>32250</v>
      </c>
      <c r="CE26" s="46">
        <v>46674</v>
      </c>
      <c r="CF26" s="46">
        <v>12467</v>
      </c>
      <c r="CG26" s="46">
        <v>10572</v>
      </c>
      <c r="CP26" s="46">
        <v>67707.16</v>
      </c>
      <c r="CR26" s="46">
        <v>2921.08</v>
      </c>
      <c r="DJ26" s="46">
        <v>390217.45</v>
      </c>
      <c r="ET26" s="46">
        <v>611382.17000000004</v>
      </c>
      <c r="FA26" s="46">
        <v>594607.17000000004</v>
      </c>
      <c r="FB26" s="46">
        <v>16775</v>
      </c>
    </row>
    <row r="27" spans="2:166" x14ac:dyDescent="0.25">
      <c r="B27" s="47" t="s">
        <v>733</v>
      </c>
      <c r="C27" s="47" t="s">
        <v>732</v>
      </c>
      <c r="D27" s="46">
        <v>118648440.82000002</v>
      </c>
      <c r="E27" s="46">
        <v>5643900.4800000004</v>
      </c>
      <c r="F27" s="46">
        <v>5634147.8899999997</v>
      </c>
      <c r="H27" s="46">
        <v>305.14999999999998</v>
      </c>
      <c r="I27" s="46">
        <v>9447.44</v>
      </c>
      <c r="L27" s="46">
        <v>902052.4</v>
      </c>
      <c r="M27" s="46">
        <v>51108.2</v>
      </c>
      <c r="T27" s="46">
        <v>27999.51</v>
      </c>
      <c r="Y27" s="46">
        <v>18486.349999999999</v>
      </c>
      <c r="Z27" s="46">
        <v>124623.73</v>
      </c>
      <c r="AC27" s="46">
        <v>127737.94</v>
      </c>
      <c r="AD27" s="46">
        <v>2870.52</v>
      </c>
      <c r="AE27" s="46">
        <v>26401</v>
      </c>
      <c r="AF27" s="46">
        <v>21902.09</v>
      </c>
      <c r="AG27" s="46">
        <v>500923.06</v>
      </c>
      <c r="AJ27" s="46">
        <v>34510675.960000001</v>
      </c>
      <c r="AK27" s="46">
        <v>32911727.039999999</v>
      </c>
      <c r="AL27" s="46">
        <v>1353756.04</v>
      </c>
      <c r="AN27" s="46">
        <v>236261.71</v>
      </c>
      <c r="AO27" s="46">
        <v>8931.17</v>
      </c>
      <c r="AP27" s="46">
        <v>11762518.68</v>
      </c>
      <c r="AQ27" s="46">
        <v>112666.49</v>
      </c>
      <c r="AS27" s="46">
        <v>6480474</v>
      </c>
      <c r="AU27" s="46">
        <v>2257318.33</v>
      </c>
      <c r="AW27" s="46">
        <v>392607.98</v>
      </c>
      <c r="AY27" s="46">
        <v>87134.59</v>
      </c>
      <c r="AZ27" s="46">
        <v>106531.44</v>
      </c>
      <c r="BB27" s="46">
        <v>392086.33</v>
      </c>
      <c r="BC27" s="46">
        <v>1933699.52</v>
      </c>
      <c r="BK27" s="46">
        <v>369398.8</v>
      </c>
      <c r="BM27" s="46">
        <v>161722</v>
      </c>
      <c r="BN27" s="46">
        <v>43691</v>
      </c>
      <c r="BP27" s="46">
        <v>163985.79999999999</v>
      </c>
      <c r="BR27" s="46">
        <v>6103648.6900000004</v>
      </c>
      <c r="BS27" s="46">
        <v>239397.1</v>
      </c>
      <c r="BW27" s="46">
        <v>29044.54</v>
      </c>
      <c r="BX27" s="46">
        <v>562862.26</v>
      </c>
      <c r="BY27" s="46">
        <v>54737.84</v>
      </c>
      <c r="CB27" s="46">
        <v>923984.16</v>
      </c>
      <c r="CC27" s="46">
        <v>56710.15</v>
      </c>
      <c r="CE27" s="46">
        <v>1435169.64</v>
      </c>
      <c r="CF27" s="46">
        <v>608612.52</v>
      </c>
      <c r="CP27" s="46">
        <v>1586305.57</v>
      </c>
      <c r="CR27" s="46">
        <v>6377</v>
      </c>
      <c r="DD27" s="46">
        <v>121660.12</v>
      </c>
      <c r="DJ27" s="46">
        <v>152291.57999999999</v>
      </c>
      <c r="DK27" s="46">
        <v>128303.99</v>
      </c>
      <c r="DP27" s="46">
        <v>82401.759999999995</v>
      </c>
      <c r="EH27" s="46">
        <v>115790.46</v>
      </c>
      <c r="EI27" s="46">
        <v>29846.77</v>
      </c>
      <c r="EJ27" s="46">
        <v>7125</v>
      </c>
      <c r="ER27" s="46">
        <v>22721.77</v>
      </c>
      <c r="ET27" s="46">
        <v>2178.63</v>
      </c>
      <c r="EZ27" s="46">
        <v>2178.63</v>
      </c>
    </row>
    <row r="28" spans="2:166" x14ac:dyDescent="0.25">
      <c r="B28" s="47" t="s">
        <v>731</v>
      </c>
      <c r="C28" s="47" t="s">
        <v>730</v>
      </c>
      <c r="D28" s="46">
        <v>13982644.799999999</v>
      </c>
      <c r="E28" s="46">
        <v>524136.51</v>
      </c>
      <c r="F28" s="46">
        <v>510910.61</v>
      </c>
      <c r="I28" s="46">
        <v>13225.9</v>
      </c>
      <c r="L28" s="46">
        <v>158524.75</v>
      </c>
      <c r="M28" s="46">
        <v>2355.36</v>
      </c>
      <c r="T28" s="46">
        <v>265</v>
      </c>
      <c r="Y28" s="46">
        <v>3414.45</v>
      </c>
      <c r="Z28" s="46">
        <v>131120.51999999999</v>
      </c>
      <c r="AC28" s="46">
        <v>13975.19</v>
      </c>
      <c r="AD28" s="46">
        <v>100</v>
      </c>
      <c r="AG28" s="46">
        <v>7294.23</v>
      </c>
      <c r="AJ28" s="46">
        <v>4635673.21</v>
      </c>
      <c r="AK28" s="46">
        <v>4273584.2300000004</v>
      </c>
      <c r="AL28" s="46">
        <v>42701.5</v>
      </c>
      <c r="AN28" s="46">
        <v>319387.48</v>
      </c>
      <c r="AP28" s="46">
        <v>983247.24</v>
      </c>
      <c r="AS28" s="46">
        <v>373318.27</v>
      </c>
      <c r="AU28" s="46">
        <v>185865.27</v>
      </c>
      <c r="AW28" s="46">
        <v>39388.980000000003</v>
      </c>
      <c r="AZ28" s="46">
        <v>10701.03</v>
      </c>
      <c r="BB28" s="46">
        <v>24541.23</v>
      </c>
      <c r="BC28" s="46">
        <v>187257.54</v>
      </c>
      <c r="BE28" s="46">
        <v>63</v>
      </c>
      <c r="BG28" s="46">
        <v>162111.92000000001</v>
      </c>
      <c r="BK28" s="46">
        <v>15707.99</v>
      </c>
      <c r="BP28" s="46">
        <v>15707.99</v>
      </c>
      <c r="BR28" s="46">
        <v>603973.6</v>
      </c>
      <c r="BW28" s="46">
        <v>164520.32999999999</v>
      </c>
      <c r="BX28" s="46">
        <v>33940.379999999997</v>
      </c>
      <c r="CB28" s="46">
        <v>76677.72</v>
      </c>
      <c r="CE28" s="46">
        <v>115487.36</v>
      </c>
      <c r="CF28" s="46">
        <v>21340.19</v>
      </c>
      <c r="CP28" s="46">
        <v>126729.8</v>
      </c>
      <c r="CZ28" s="46">
        <v>42442.43</v>
      </c>
      <c r="DD28" s="46">
        <v>4904.97</v>
      </c>
      <c r="DL28" s="46">
        <v>3239.51</v>
      </c>
      <c r="EH28" s="46">
        <v>14690.91</v>
      </c>
      <c r="EI28" s="46">
        <v>35582.28</v>
      </c>
      <c r="EP28" s="46">
        <v>35582.28</v>
      </c>
      <c r="ET28" s="46">
        <v>34476.82</v>
      </c>
      <c r="FB28" s="46">
        <v>34476.82</v>
      </c>
    </row>
    <row r="29" spans="2:166" x14ac:dyDescent="0.25">
      <c r="B29" s="47" t="s">
        <v>729</v>
      </c>
      <c r="C29" s="47" t="s">
        <v>728</v>
      </c>
      <c r="D29" s="46">
        <v>92765265.579999983</v>
      </c>
      <c r="E29" s="46">
        <v>7451731.0999999996</v>
      </c>
      <c r="F29" s="46">
        <v>7430437.8200000003</v>
      </c>
      <c r="I29" s="46">
        <v>21293.279999999999</v>
      </c>
      <c r="L29" s="46">
        <v>562885.75</v>
      </c>
      <c r="M29" s="46">
        <v>61870</v>
      </c>
      <c r="N29" s="46">
        <v>10080</v>
      </c>
      <c r="T29" s="46">
        <v>8966.7099999999991</v>
      </c>
      <c r="U29" s="46">
        <v>28647.5</v>
      </c>
      <c r="Y29" s="46">
        <v>56302.55</v>
      </c>
      <c r="Z29" s="46">
        <v>95836.1</v>
      </c>
      <c r="AC29" s="46">
        <v>244945.73</v>
      </c>
      <c r="AD29" s="46">
        <v>13018.41</v>
      </c>
      <c r="AE29" s="46">
        <v>15717.8</v>
      </c>
      <c r="AG29" s="46">
        <v>27500.95</v>
      </c>
      <c r="AJ29" s="46">
        <v>26074697.050000001</v>
      </c>
      <c r="AK29" s="46">
        <v>25248525.809999999</v>
      </c>
      <c r="AL29" s="46">
        <v>566160.51</v>
      </c>
      <c r="AN29" s="46">
        <v>260010.73</v>
      </c>
      <c r="AP29" s="46">
        <v>7963964.6299999999</v>
      </c>
      <c r="AQ29" s="46">
        <v>51843.16</v>
      </c>
      <c r="AS29" s="46">
        <v>4658329.7</v>
      </c>
      <c r="AU29" s="46">
        <v>1061161.02</v>
      </c>
      <c r="AW29" s="46">
        <v>318089.73</v>
      </c>
      <c r="AY29" s="46">
        <v>84528.58</v>
      </c>
      <c r="AZ29" s="46">
        <v>80786.86</v>
      </c>
      <c r="BB29" s="46">
        <v>85050.09</v>
      </c>
      <c r="BC29" s="46">
        <v>1595809.21</v>
      </c>
      <c r="BG29" s="46">
        <v>28366.28</v>
      </c>
      <c r="BK29" s="46">
        <v>125837.74</v>
      </c>
      <c r="BP29" s="46">
        <v>125837.74</v>
      </c>
      <c r="BR29" s="46">
        <v>4021023.53</v>
      </c>
      <c r="BW29" s="46">
        <v>28837</v>
      </c>
      <c r="BX29" s="46">
        <v>1136001.49</v>
      </c>
      <c r="CB29" s="46">
        <v>577917.74</v>
      </c>
      <c r="CC29" s="46">
        <v>57741.85</v>
      </c>
      <c r="CE29" s="46">
        <v>999883.89</v>
      </c>
      <c r="CF29" s="46">
        <v>178038.68</v>
      </c>
      <c r="CP29" s="46">
        <v>802204.27</v>
      </c>
      <c r="DD29" s="46">
        <v>17092.060000000001</v>
      </c>
      <c r="DP29" s="46">
        <v>132343.81</v>
      </c>
      <c r="EH29" s="46">
        <v>90962.74</v>
      </c>
      <c r="EI29" s="46">
        <v>182492.99</v>
      </c>
      <c r="EK29" s="46">
        <v>182492.99</v>
      </c>
    </row>
    <row r="30" spans="2:166" x14ac:dyDescent="0.25">
      <c r="B30" s="47" t="s">
        <v>727</v>
      </c>
      <c r="C30" s="47" t="s">
        <v>726</v>
      </c>
      <c r="D30" s="46">
        <v>32270596.999999996</v>
      </c>
      <c r="E30" s="46">
        <v>354689.11</v>
      </c>
      <c r="F30" s="46">
        <v>266116.40999999997</v>
      </c>
      <c r="H30" s="46">
        <v>1540.45</v>
      </c>
      <c r="I30" s="46">
        <v>87032.25</v>
      </c>
      <c r="L30" s="46">
        <v>651196.31999999995</v>
      </c>
      <c r="T30" s="46">
        <v>8659.86</v>
      </c>
      <c r="Y30" s="46">
        <v>40652.400000000001</v>
      </c>
      <c r="Z30" s="46">
        <v>515873.49</v>
      </c>
      <c r="AC30" s="46">
        <v>37291.519999999997</v>
      </c>
      <c r="AD30" s="46">
        <v>455.12</v>
      </c>
      <c r="AE30" s="46">
        <v>4175</v>
      </c>
      <c r="AG30" s="46">
        <v>63.6</v>
      </c>
      <c r="AH30" s="46">
        <v>44025.33</v>
      </c>
      <c r="AJ30" s="46">
        <v>7278459.1699999999</v>
      </c>
      <c r="AK30" s="46">
        <v>6540777.5499999998</v>
      </c>
      <c r="AL30" s="46">
        <v>130581.81</v>
      </c>
      <c r="AM30" s="46">
        <v>589846.37</v>
      </c>
      <c r="AN30" s="46">
        <v>17253.439999999999</v>
      </c>
      <c r="AP30" s="46">
        <v>2006226.36</v>
      </c>
      <c r="AQ30" s="46">
        <v>1010</v>
      </c>
      <c r="AS30" s="46">
        <v>932350.21</v>
      </c>
      <c r="AU30" s="46">
        <v>406327.03999999998</v>
      </c>
      <c r="AW30" s="46">
        <v>242218.58</v>
      </c>
      <c r="BB30" s="46">
        <v>53753.56</v>
      </c>
      <c r="BC30" s="46">
        <v>370566.97</v>
      </c>
      <c r="BK30" s="46">
        <v>4577681.34</v>
      </c>
      <c r="BM30" s="46">
        <v>4470580</v>
      </c>
      <c r="BN30" s="46">
        <v>83372</v>
      </c>
      <c r="BP30" s="46">
        <v>23729.34</v>
      </c>
      <c r="BR30" s="46">
        <v>1065161.31</v>
      </c>
      <c r="BW30" s="46">
        <v>16958.5</v>
      </c>
      <c r="BX30" s="46">
        <v>155522.51999999999</v>
      </c>
      <c r="CB30" s="46">
        <v>124462.87</v>
      </c>
      <c r="CE30" s="46">
        <v>260710</v>
      </c>
      <c r="CF30" s="46">
        <v>44937.08</v>
      </c>
      <c r="CP30" s="46">
        <v>306152.03999999998</v>
      </c>
      <c r="CZ30" s="46">
        <v>27809.82</v>
      </c>
      <c r="DD30" s="46">
        <v>99430</v>
      </c>
      <c r="DJ30" s="46">
        <v>5000</v>
      </c>
      <c r="EH30" s="46">
        <v>24178.48</v>
      </c>
      <c r="ET30" s="46">
        <v>173984</v>
      </c>
      <c r="EU30" s="46">
        <v>2425</v>
      </c>
      <c r="FA30" s="46">
        <v>160884</v>
      </c>
      <c r="FB30" s="46">
        <v>10675</v>
      </c>
      <c r="FD30" s="46">
        <v>27900.89</v>
      </c>
      <c r="FH30" s="46">
        <v>27900.89</v>
      </c>
    </row>
    <row r="31" spans="2:166" x14ac:dyDescent="0.25">
      <c r="B31" s="47" t="s">
        <v>725</v>
      </c>
      <c r="C31" s="47" t="s">
        <v>724</v>
      </c>
      <c r="D31" s="46">
        <v>109142896.99999999</v>
      </c>
      <c r="E31" s="46">
        <v>705573.92</v>
      </c>
      <c r="F31" s="46">
        <v>619710.81000000006</v>
      </c>
      <c r="H31" s="46">
        <v>451.64</v>
      </c>
      <c r="I31" s="46">
        <v>85411.47</v>
      </c>
      <c r="L31" s="46">
        <v>601603.34</v>
      </c>
      <c r="M31" s="46">
        <v>2212.69</v>
      </c>
      <c r="T31" s="46">
        <v>10803.88</v>
      </c>
      <c r="X31" s="46">
        <v>3249.05</v>
      </c>
      <c r="Y31" s="46">
        <v>5155.1099999999997</v>
      </c>
      <c r="Z31" s="46">
        <v>531089.96</v>
      </c>
      <c r="AC31" s="46">
        <v>7602.17</v>
      </c>
      <c r="AD31" s="46">
        <v>1570.62</v>
      </c>
      <c r="AG31" s="46">
        <v>39919.86</v>
      </c>
      <c r="AJ31" s="46">
        <v>37525251.149999999</v>
      </c>
      <c r="AK31" s="46">
        <v>33756782.369999997</v>
      </c>
      <c r="AL31" s="46">
        <v>822841.95</v>
      </c>
      <c r="AM31" s="46">
        <v>2870512.45</v>
      </c>
      <c r="AN31" s="46">
        <v>75114.38</v>
      </c>
      <c r="AP31" s="46">
        <v>10160078.41</v>
      </c>
      <c r="AQ31" s="46">
        <v>29755</v>
      </c>
      <c r="AR31" s="46">
        <v>61787</v>
      </c>
      <c r="AS31" s="46">
        <v>5590334.1399999997</v>
      </c>
      <c r="AU31" s="46">
        <v>2295420.5699999998</v>
      </c>
      <c r="AW31" s="46">
        <v>166037.18</v>
      </c>
      <c r="AY31" s="46">
        <v>580910.28</v>
      </c>
      <c r="AZ31" s="46">
        <v>107321.87</v>
      </c>
      <c r="BB31" s="46">
        <v>118597.81</v>
      </c>
      <c r="BC31" s="46">
        <v>688491.55</v>
      </c>
      <c r="BD31" s="46">
        <v>40310.18</v>
      </c>
      <c r="BH31" s="46">
        <v>481112.83</v>
      </c>
      <c r="BK31" s="46">
        <v>44527.11</v>
      </c>
      <c r="BP31" s="46">
        <v>44527.11</v>
      </c>
      <c r="BR31" s="46">
        <v>5402344.4400000004</v>
      </c>
      <c r="BT31" s="46">
        <v>135658.96</v>
      </c>
      <c r="BW31" s="46">
        <v>2737818.19</v>
      </c>
      <c r="BX31" s="46">
        <v>18094.86</v>
      </c>
      <c r="CB31" s="46">
        <v>590893.93000000005</v>
      </c>
      <c r="CE31" s="46">
        <v>750949.87</v>
      </c>
      <c r="CF31" s="46">
        <v>221529.43</v>
      </c>
      <c r="CG31" s="46">
        <v>100120.56</v>
      </c>
      <c r="CK31" s="46">
        <v>32782.01</v>
      </c>
      <c r="CP31" s="46">
        <v>573448.93999999994</v>
      </c>
      <c r="CR31" s="46">
        <v>71502.02</v>
      </c>
      <c r="DD31" s="46">
        <v>49392</v>
      </c>
      <c r="DJ31" s="46">
        <v>65937.070000000007</v>
      </c>
      <c r="DO31" s="46">
        <v>39096</v>
      </c>
      <c r="EH31" s="46">
        <v>15120.6</v>
      </c>
      <c r="EI31" s="46">
        <v>47284</v>
      </c>
      <c r="EJ31" s="46">
        <v>28333.3</v>
      </c>
      <c r="EO31" s="46">
        <v>18950.7</v>
      </c>
      <c r="ET31" s="46">
        <v>84786.13</v>
      </c>
      <c r="EZ31" s="46">
        <v>80814.710000000006</v>
      </c>
      <c r="FB31" s="46">
        <v>3971.42</v>
      </c>
    </row>
    <row r="32" spans="2:166" x14ac:dyDescent="0.25">
      <c r="B32" s="47" t="s">
        <v>723</v>
      </c>
      <c r="C32" s="47" t="s">
        <v>722</v>
      </c>
      <c r="D32" s="46">
        <v>5594650.9199999999</v>
      </c>
      <c r="AJ32" s="46">
        <v>2075002.49</v>
      </c>
      <c r="AK32" s="46">
        <v>1986421.21</v>
      </c>
      <c r="AL32" s="46">
        <v>37451.089999999997</v>
      </c>
      <c r="AM32" s="46">
        <v>51130.19</v>
      </c>
      <c r="AP32" s="46">
        <v>616872.31000000006</v>
      </c>
      <c r="AS32" s="46">
        <v>200520.38</v>
      </c>
      <c r="AU32" s="46">
        <v>128204.44</v>
      </c>
      <c r="AW32" s="46">
        <v>13148</v>
      </c>
      <c r="BB32" s="46">
        <v>4154.1099999999997</v>
      </c>
      <c r="BC32" s="46">
        <v>270845.38</v>
      </c>
      <c r="BR32" s="46">
        <v>105450.66</v>
      </c>
      <c r="BW32" s="46">
        <v>11230.31</v>
      </c>
      <c r="CP32" s="46">
        <v>94220.35</v>
      </c>
    </row>
    <row r="33" spans="2:166" x14ac:dyDescent="0.25">
      <c r="B33" s="47" t="s">
        <v>721</v>
      </c>
      <c r="C33" s="47" t="s">
        <v>720</v>
      </c>
      <c r="D33" s="46">
        <v>803790047.13999987</v>
      </c>
      <c r="E33" s="46">
        <v>56467630.509999998</v>
      </c>
      <c r="F33" s="46">
        <v>56467591.869999997</v>
      </c>
      <c r="I33" s="46">
        <v>38.64</v>
      </c>
      <c r="L33" s="46">
        <v>2908717.07</v>
      </c>
      <c r="M33" s="46">
        <v>333888.88</v>
      </c>
      <c r="T33" s="46">
        <v>141787.14000000001</v>
      </c>
      <c r="U33" s="46">
        <v>39201.43</v>
      </c>
      <c r="Y33" s="46">
        <v>77771.039999999994</v>
      </c>
      <c r="Z33" s="46">
        <v>968311.63</v>
      </c>
      <c r="AC33" s="46">
        <v>279310.53999999998</v>
      </c>
      <c r="AD33" s="46">
        <v>18529.53</v>
      </c>
      <c r="AE33" s="46">
        <v>551024.81999999995</v>
      </c>
      <c r="AF33" s="46">
        <v>297407.15999999997</v>
      </c>
      <c r="AG33" s="46">
        <v>201484.9</v>
      </c>
      <c r="AJ33" s="46">
        <v>214462000.43000001</v>
      </c>
      <c r="AK33" s="46">
        <v>206012471.93000001</v>
      </c>
      <c r="AL33" s="46">
        <v>8449528.5</v>
      </c>
      <c r="AP33" s="46">
        <v>80158121.230000004</v>
      </c>
      <c r="AQ33" s="46">
        <v>306206</v>
      </c>
      <c r="AR33" s="46">
        <v>577644.09</v>
      </c>
      <c r="AS33" s="46">
        <v>43113203.020000003</v>
      </c>
      <c r="AU33" s="46">
        <v>11875011.720000001</v>
      </c>
      <c r="AW33" s="46">
        <v>1990193.29</v>
      </c>
      <c r="AY33" s="46">
        <v>5964688.6200000001</v>
      </c>
      <c r="AZ33" s="46">
        <v>669470.49</v>
      </c>
      <c r="BB33" s="46">
        <v>2555011.34</v>
      </c>
      <c r="BC33" s="46">
        <v>12987645.91</v>
      </c>
      <c r="BG33" s="46">
        <v>119046.75</v>
      </c>
      <c r="BK33" s="46">
        <v>482.27</v>
      </c>
      <c r="BO33" s="46">
        <v>29.75</v>
      </c>
      <c r="BP33" s="46">
        <v>452.52</v>
      </c>
      <c r="BR33" s="46">
        <v>36564141.719999999</v>
      </c>
      <c r="BT33" s="46">
        <v>1198270.49</v>
      </c>
      <c r="BW33" s="46">
        <v>5281575.12</v>
      </c>
      <c r="CB33" s="46">
        <v>5396506</v>
      </c>
      <c r="CC33" s="46">
        <v>264113.93</v>
      </c>
      <c r="CE33" s="46">
        <v>7246525.8799999999</v>
      </c>
      <c r="CF33" s="46">
        <v>1574418.72</v>
      </c>
      <c r="CK33" s="46">
        <v>780729.56</v>
      </c>
      <c r="CP33" s="46">
        <v>9684317.1699999999</v>
      </c>
      <c r="CQ33" s="46">
        <v>43613.37</v>
      </c>
      <c r="CR33" s="46">
        <v>725079.57</v>
      </c>
      <c r="CT33" s="46">
        <v>643376.55000000005</v>
      </c>
      <c r="CZ33" s="46">
        <v>2201917.84</v>
      </c>
      <c r="DJ33" s="46">
        <v>488072.85</v>
      </c>
      <c r="DP33" s="46">
        <v>570123.93000000005</v>
      </c>
      <c r="EH33" s="46">
        <v>465500.74</v>
      </c>
      <c r="EI33" s="46">
        <v>1403968.12</v>
      </c>
      <c r="EK33" s="46">
        <v>1403968.12</v>
      </c>
      <c r="ET33" s="46">
        <v>55502.82</v>
      </c>
      <c r="EU33" s="46">
        <v>12298.37</v>
      </c>
      <c r="EV33" s="46">
        <v>21583.17</v>
      </c>
      <c r="EZ33" s="46">
        <v>1757.82</v>
      </c>
      <c r="FA33" s="46">
        <v>8766.24</v>
      </c>
      <c r="FB33" s="46">
        <v>11097.22</v>
      </c>
      <c r="FD33" s="46">
        <v>9874459.4000000004</v>
      </c>
      <c r="FH33" s="46">
        <v>1079093</v>
      </c>
      <c r="FJ33" s="46">
        <v>8795366.4000000004</v>
      </c>
    </row>
    <row r="34" spans="2:166" x14ac:dyDescent="0.25">
      <c r="B34" s="47" t="s">
        <v>719</v>
      </c>
      <c r="C34" s="47" t="s">
        <v>718</v>
      </c>
      <c r="D34" s="46">
        <v>64880891.5</v>
      </c>
      <c r="E34" s="46">
        <v>4153601.21</v>
      </c>
      <c r="F34" s="46">
        <v>4140358.35</v>
      </c>
      <c r="I34" s="46">
        <v>13242.86</v>
      </c>
      <c r="L34" s="46">
        <v>1253567.79</v>
      </c>
      <c r="M34" s="46">
        <v>106248.18</v>
      </c>
      <c r="S34" s="46">
        <v>226545.17</v>
      </c>
      <c r="T34" s="46">
        <v>27253</v>
      </c>
      <c r="X34" s="46">
        <v>84088.2</v>
      </c>
      <c r="Y34" s="46">
        <v>425516.25</v>
      </c>
      <c r="Z34" s="46">
        <v>250247.36</v>
      </c>
      <c r="AC34" s="46">
        <v>81927.69</v>
      </c>
      <c r="AD34" s="46">
        <v>1943.69</v>
      </c>
      <c r="AF34" s="46">
        <v>25000</v>
      </c>
      <c r="AG34" s="46">
        <v>24798.25</v>
      </c>
      <c r="AJ34" s="46">
        <v>19482165.68</v>
      </c>
      <c r="AK34" s="46">
        <v>19039026.66</v>
      </c>
      <c r="AL34" s="46">
        <v>433296.08</v>
      </c>
      <c r="AN34" s="46">
        <v>9633.34</v>
      </c>
      <c r="AO34" s="46">
        <v>209.6</v>
      </c>
      <c r="AP34" s="46">
        <v>5550777.0099999998</v>
      </c>
      <c r="AR34" s="46">
        <v>268573.81</v>
      </c>
      <c r="AS34" s="46">
        <v>2849128.07</v>
      </c>
      <c r="AU34" s="46">
        <v>319758.53000000003</v>
      </c>
      <c r="AW34" s="46">
        <v>135906</v>
      </c>
      <c r="AY34" s="46">
        <v>148542.59</v>
      </c>
      <c r="AZ34" s="46">
        <v>62202.61</v>
      </c>
      <c r="BB34" s="46">
        <v>10099.799999999999</v>
      </c>
      <c r="BC34" s="46">
        <v>1746718.7</v>
      </c>
      <c r="BE34" s="46">
        <v>9846.9</v>
      </c>
      <c r="BK34" s="46">
        <v>7041.22</v>
      </c>
      <c r="BL34" s="46">
        <v>7000</v>
      </c>
      <c r="BP34" s="46">
        <v>41.22</v>
      </c>
      <c r="BR34" s="46">
        <v>1671610.43</v>
      </c>
      <c r="BT34" s="46">
        <v>574594.57999999996</v>
      </c>
      <c r="BW34" s="46">
        <v>62955.46</v>
      </c>
      <c r="BX34" s="46">
        <v>61745.11</v>
      </c>
      <c r="CB34" s="46">
        <v>224025.72</v>
      </c>
      <c r="CE34" s="46">
        <v>248792.72</v>
      </c>
      <c r="CF34" s="46">
        <v>48732.02</v>
      </c>
      <c r="CK34" s="46">
        <v>10000</v>
      </c>
      <c r="CP34" s="46">
        <v>358995.36</v>
      </c>
      <c r="DP34" s="46">
        <v>14770.32</v>
      </c>
      <c r="EH34" s="46">
        <v>66999.14</v>
      </c>
      <c r="EI34" s="46">
        <v>46055</v>
      </c>
      <c r="EJ34" s="46">
        <v>6055</v>
      </c>
      <c r="EK34" s="46">
        <v>40000</v>
      </c>
      <c r="ET34" s="46">
        <v>275627.40999999997</v>
      </c>
      <c r="EU34" s="46">
        <v>271797.3</v>
      </c>
      <c r="FB34" s="46">
        <v>3830.11</v>
      </c>
    </row>
    <row r="35" spans="2:166" x14ac:dyDescent="0.25">
      <c r="B35" s="47" t="s">
        <v>717</v>
      </c>
      <c r="C35" s="47" t="s">
        <v>716</v>
      </c>
      <c r="D35" s="46">
        <v>58745818.199999996</v>
      </c>
      <c r="E35" s="46">
        <v>2723539.93</v>
      </c>
      <c r="F35" s="46">
        <v>2721083.07</v>
      </c>
      <c r="I35" s="46">
        <v>2456.86</v>
      </c>
      <c r="L35" s="46">
        <v>876299.02</v>
      </c>
      <c r="M35" s="46">
        <v>50508</v>
      </c>
      <c r="R35" s="46">
        <v>109794</v>
      </c>
      <c r="S35" s="46">
        <v>13140</v>
      </c>
      <c r="T35" s="46">
        <v>22644.67</v>
      </c>
      <c r="Y35" s="46">
        <v>223014.76</v>
      </c>
      <c r="Z35" s="46">
        <v>148649.25</v>
      </c>
      <c r="AC35" s="46">
        <v>244747.4</v>
      </c>
      <c r="AD35" s="46">
        <v>16194.61</v>
      </c>
      <c r="AE35" s="46">
        <v>7146.5</v>
      </c>
      <c r="AG35" s="46">
        <v>40459.83</v>
      </c>
      <c r="AJ35" s="46">
        <v>18250358.140000001</v>
      </c>
      <c r="AK35" s="46">
        <v>17644588.969999999</v>
      </c>
      <c r="AL35" s="46">
        <v>556640.96</v>
      </c>
      <c r="AM35" s="46">
        <v>49128.21</v>
      </c>
      <c r="AP35" s="46">
        <v>5930793.9400000004</v>
      </c>
      <c r="AQ35" s="46">
        <v>28280</v>
      </c>
      <c r="AR35" s="46">
        <v>65507.55</v>
      </c>
      <c r="AS35" s="46">
        <v>3512557.86</v>
      </c>
      <c r="AU35" s="46">
        <v>340785.66</v>
      </c>
      <c r="AW35" s="46">
        <v>251471.74</v>
      </c>
      <c r="AY35" s="46">
        <v>91415.93</v>
      </c>
      <c r="AZ35" s="46">
        <v>57926.79</v>
      </c>
      <c r="BB35" s="46">
        <v>8029.41</v>
      </c>
      <c r="BC35" s="46">
        <v>1574819</v>
      </c>
      <c r="BK35" s="46">
        <v>38.049999999999997</v>
      </c>
      <c r="BP35" s="46">
        <v>38.049999999999997</v>
      </c>
      <c r="BR35" s="46">
        <v>1222822.29</v>
      </c>
      <c r="BT35" s="46">
        <v>139934.69</v>
      </c>
      <c r="CB35" s="46">
        <v>362064.21</v>
      </c>
      <c r="CC35" s="46">
        <v>15509.32</v>
      </c>
      <c r="CE35" s="46">
        <v>241448</v>
      </c>
      <c r="CF35" s="46">
        <v>43221.18</v>
      </c>
      <c r="CP35" s="46">
        <v>338220.2</v>
      </c>
      <c r="CR35" s="46">
        <v>19289.48</v>
      </c>
      <c r="DW35" s="46">
        <v>6109.59</v>
      </c>
      <c r="EH35" s="46">
        <v>57025.62</v>
      </c>
      <c r="EI35" s="46">
        <v>22876.03</v>
      </c>
      <c r="ES35" s="46">
        <v>22876.03</v>
      </c>
      <c r="ET35" s="46">
        <v>1290</v>
      </c>
      <c r="FA35" s="46">
        <v>1290</v>
      </c>
      <c r="FD35" s="46">
        <v>344891.7</v>
      </c>
      <c r="FH35" s="46">
        <v>344891.7</v>
      </c>
    </row>
    <row r="36" spans="2:166" x14ac:dyDescent="0.25">
      <c r="B36" s="47" t="s">
        <v>715</v>
      </c>
      <c r="C36" s="47" t="s">
        <v>714</v>
      </c>
      <c r="D36" s="46">
        <v>6250035.7399999984</v>
      </c>
      <c r="E36" s="46">
        <v>418517.26</v>
      </c>
      <c r="F36" s="46">
        <v>409607.62</v>
      </c>
      <c r="I36" s="46">
        <v>8909.64</v>
      </c>
      <c r="L36" s="46">
        <v>102631.55</v>
      </c>
      <c r="T36" s="46">
        <v>1050.0999999999999</v>
      </c>
      <c r="Y36" s="46">
        <v>16745.05</v>
      </c>
      <c r="Z36" s="46">
        <v>73444.42</v>
      </c>
      <c r="AC36" s="46">
        <v>7071.89</v>
      </c>
      <c r="AG36" s="46">
        <v>4320.09</v>
      </c>
      <c r="AJ36" s="46">
        <v>1895926.62</v>
      </c>
      <c r="AK36" s="46">
        <v>1833043.46</v>
      </c>
      <c r="AL36" s="46">
        <v>28077.01</v>
      </c>
      <c r="AM36" s="46">
        <v>34721.089999999997</v>
      </c>
      <c r="AN36" s="46">
        <v>85.06</v>
      </c>
      <c r="AP36" s="46">
        <v>443364.23</v>
      </c>
      <c r="AQ36" s="46">
        <v>4040</v>
      </c>
      <c r="AS36" s="46">
        <v>191724.32</v>
      </c>
      <c r="AU36" s="46">
        <v>43618.35</v>
      </c>
      <c r="AW36" s="46">
        <v>1153.97</v>
      </c>
      <c r="AZ36" s="46">
        <v>5247.32</v>
      </c>
      <c r="BB36" s="46">
        <v>1297.4000000000001</v>
      </c>
      <c r="BC36" s="46">
        <v>181750.89</v>
      </c>
      <c r="BD36" s="46">
        <v>14531.98</v>
      </c>
      <c r="BK36" s="46">
        <v>3.66</v>
      </c>
      <c r="BP36" s="46">
        <v>3.66</v>
      </c>
      <c r="BR36" s="46">
        <v>181170.73</v>
      </c>
      <c r="BW36" s="46">
        <v>52218.79</v>
      </c>
      <c r="BX36" s="46">
        <v>21201.42</v>
      </c>
      <c r="CE36" s="46">
        <v>30869.05</v>
      </c>
      <c r="CF36" s="46">
        <v>14296.92</v>
      </c>
      <c r="CP36" s="46">
        <v>36686.6</v>
      </c>
      <c r="CZ36" s="46">
        <v>15748.68</v>
      </c>
      <c r="EH36" s="46">
        <v>10149.27</v>
      </c>
      <c r="ET36" s="46">
        <v>83403.820000000007</v>
      </c>
      <c r="FB36" s="46">
        <v>83403.820000000007</v>
      </c>
    </row>
    <row r="37" spans="2:166" x14ac:dyDescent="0.25">
      <c r="B37" s="47" t="s">
        <v>713</v>
      </c>
      <c r="C37" s="47" t="s">
        <v>712</v>
      </c>
      <c r="D37" s="46">
        <v>99076110.459999979</v>
      </c>
      <c r="E37" s="46">
        <v>8565653.4100000001</v>
      </c>
      <c r="F37" s="46">
        <v>8565653.4100000001</v>
      </c>
      <c r="L37" s="46">
        <v>809041.74</v>
      </c>
      <c r="M37" s="46">
        <v>3166.34</v>
      </c>
      <c r="N37" s="46">
        <v>1527</v>
      </c>
      <c r="T37" s="46">
        <v>55839.72</v>
      </c>
      <c r="U37" s="46">
        <v>2472.3000000000002</v>
      </c>
      <c r="X37" s="46">
        <v>14533.04</v>
      </c>
      <c r="Y37" s="46">
        <v>338237.25</v>
      </c>
      <c r="Z37" s="46">
        <v>90487.1</v>
      </c>
      <c r="AC37" s="46">
        <v>30649.69</v>
      </c>
      <c r="AD37" s="46">
        <v>20736.900000000001</v>
      </c>
      <c r="AE37" s="46">
        <v>54438.080000000002</v>
      </c>
      <c r="AG37" s="46">
        <v>190688.72</v>
      </c>
      <c r="AH37" s="46">
        <v>6265.6</v>
      </c>
      <c r="AJ37" s="46">
        <v>26966414.359999999</v>
      </c>
      <c r="AK37" s="46">
        <v>25954842.32</v>
      </c>
      <c r="AL37" s="46">
        <v>994495.62</v>
      </c>
      <c r="AN37" s="46">
        <v>17076.419999999998</v>
      </c>
      <c r="AP37" s="46">
        <v>9731566.2799999993</v>
      </c>
      <c r="AQ37" s="46">
        <v>32320</v>
      </c>
      <c r="AR37" s="46">
        <v>208232.66</v>
      </c>
      <c r="AS37" s="46">
        <v>5855228.0899999999</v>
      </c>
      <c r="AU37" s="46">
        <v>734624.71</v>
      </c>
      <c r="AW37" s="46">
        <v>92069.35</v>
      </c>
      <c r="AY37" s="46">
        <v>201923.41</v>
      </c>
      <c r="AZ37" s="46">
        <v>84722.35</v>
      </c>
      <c r="BB37" s="46">
        <v>26986.21</v>
      </c>
      <c r="BC37" s="46">
        <v>2481935.2799999998</v>
      </c>
      <c r="BE37" s="46">
        <v>13524.22</v>
      </c>
      <c r="BK37" s="46">
        <v>2214.35</v>
      </c>
      <c r="BO37" s="46">
        <v>2157.35</v>
      </c>
      <c r="BP37" s="46">
        <v>57</v>
      </c>
      <c r="BR37" s="46">
        <v>2738481.34</v>
      </c>
      <c r="BT37" s="46">
        <v>444809.72</v>
      </c>
      <c r="BW37" s="46">
        <v>17338.759999999998</v>
      </c>
      <c r="CB37" s="46">
        <v>690285</v>
      </c>
      <c r="CE37" s="46">
        <v>491387</v>
      </c>
      <c r="CF37" s="46">
        <v>146507</v>
      </c>
      <c r="CK37" s="46">
        <v>23613</v>
      </c>
      <c r="CP37" s="46">
        <v>555080.69999999995</v>
      </c>
      <c r="CR37" s="46">
        <v>20996.83</v>
      </c>
      <c r="DH37" s="46">
        <v>162183.42000000001</v>
      </c>
      <c r="DP37" s="46">
        <v>17352.98</v>
      </c>
      <c r="EH37" s="46">
        <v>168926.93</v>
      </c>
      <c r="EI37" s="46">
        <v>27308.9</v>
      </c>
      <c r="ES37" s="46">
        <v>27308.9</v>
      </c>
      <c r="ET37" s="46">
        <v>-55588.43</v>
      </c>
      <c r="FB37" s="46">
        <v>-55588.43</v>
      </c>
      <c r="FD37" s="46">
        <v>752963.28</v>
      </c>
      <c r="FJ37" s="46">
        <v>752963.28</v>
      </c>
    </row>
    <row r="38" spans="2:166" x14ac:dyDescent="0.25">
      <c r="B38" s="47" t="s">
        <v>711</v>
      </c>
      <c r="C38" s="47" t="s">
        <v>710</v>
      </c>
      <c r="D38" s="46">
        <v>840860669.93999994</v>
      </c>
      <c r="E38" s="46">
        <v>43745507.329999998</v>
      </c>
      <c r="F38" s="46">
        <v>43745202.350000001</v>
      </c>
      <c r="I38" s="46">
        <v>304.98</v>
      </c>
      <c r="L38" s="46">
        <v>4023570.5</v>
      </c>
      <c r="M38" s="46">
        <v>17282</v>
      </c>
      <c r="O38" s="46">
        <v>49099.81</v>
      </c>
      <c r="Q38" s="46">
        <v>16250</v>
      </c>
      <c r="T38" s="46">
        <v>855320.43</v>
      </c>
      <c r="U38" s="46">
        <v>5981.55</v>
      </c>
      <c r="V38" s="46">
        <v>130150.97</v>
      </c>
      <c r="X38" s="46">
        <v>82245.33</v>
      </c>
      <c r="Y38" s="46">
        <v>163231.4</v>
      </c>
      <c r="Z38" s="46">
        <v>1198536.69</v>
      </c>
      <c r="AC38" s="46">
        <v>101545.03</v>
      </c>
      <c r="AD38" s="46">
        <v>44586.04</v>
      </c>
      <c r="AE38" s="46">
        <v>226231.94</v>
      </c>
      <c r="AF38" s="46">
        <v>357942.3</v>
      </c>
      <c r="AG38" s="46">
        <v>781677.67</v>
      </c>
      <c r="AH38" s="46">
        <v>-6510.66</v>
      </c>
      <c r="AJ38" s="46">
        <v>233482420.91999999</v>
      </c>
      <c r="AK38" s="46">
        <v>224738518.46000001</v>
      </c>
      <c r="AL38" s="46">
        <v>6840166.71</v>
      </c>
      <c r="AM38" s="46">
        <v>1903541.3</v>
      </c>
      <c r="AN38" s="46">
        <v>194.45</v>
      </c>
      <c r="AP38" s="46">
        <v>88479751.569999993</v>
      </c>
      <c r="AQ38" s="46">
        <v>110595</v>
      </c>
      <c r="AR38" s="46">
        <v>277384.07</v>
      </c>
      <c r="AS38" s="46">
        <v>41676728.140000001</v>
      </c>
      <c r="AU38" s="46">
        <v>13698273.359999999</v>
      </c>
      <c r="AW38" s="46">
        <v>2772297.52</v>
      </c>
      <c r="AY38" s="46">
        <v>6685898.6100000003</v>
      </c>
      <c r="AZ38" s="46">
        <v>727867.56</v>
      </c>
      <c r="BB38" s="46">
        <v>2276549.36</v>
      </c>
      <c r="BC38" s="46">
        <v>20041537.91</v>
      </c>
      <c r="BD38" s="46">
        <v>460.89</v>
      </c>
      <c r="BE38" s="46">
        <v>93976.97</v>
      </c>
      <c r="BG38" s="46">
        <v>118182.18</v>
      </c>
      <c r="BK38" s="46">
        <v>478.37</v>
      </c>
      <c r="BP38" s="46">
        <v>478.37</v>
      </c>
      <c r="BR38" s="46">
        <v>37555549.600000001</v>
      </c>
      <c r="BS38" s="46">
        <v>3254.75</v>
      </c>
      <c r="BT38" s="46">
        <v>542667.96</v>
      </c>
      <c r="BW38" s="46">
        <v>10615220.550000001</v>
      </c>
      <c r="BX38" s="46">
        <v>1277406.6399999999</v>
      </c>
      <c r="CB38" s="46">
        <v>4959973.79</v>
      </c>
      <c r="CC38" s="46">
        <v>271740.48</v>
      </c>
      <c r="CD38" s="46">
        <v>86619.82</v>
      </c>
      <c r="CE38" s="46">
        <v>6724156.4699999997</v>
      </c>
      <c r="CF38" s="46">
        <v>839652.39</v>
      </c>
      <c r="CK38" s="46">
        <v>524637.80000000005</v>
      </c>
      <c r="CP38" s="46">
        <v>9785962.7200000007</v>
      </c>
      <c r="CQ38" s="46">
        <v>58146.86</v>
      </c>
      <c r="CR38" s="46">
        <v>913702.34</v>
      </c>
      <c r="DP38" s="46">
        <v>101991.23</v>
      </c>
      <c r="EH38" s="46">
        <v>850415.8</v>
      </c>
      <c r="EI38" s="46">
        <v>361648.34</v>
      </c>
      <c r="EK38" s="46">
        <v>360508.34</v>
      </c>
      <c r="EN38" s="46">
        <v>1140</v>
      </c>
      <c r="ET38" s="46">
        <v>310018.46999999997</v>
      </c>
      <c r="EU38" s="46">
        <v>49092.59</v>
      </c>
      <c r="FA38" s="46">
        <v>255187.28</v>
      </c>
      <c r="FB38" s="46">
        <v>5738.6</v>
      </c>
      <c r="FD38" s="46">
        <v>12471389.869999999</v>
      </c>
      <c r="FF38" s="46">
        <v>143252.57999999999</v>
      </c>
      <c r="FH38" s="46">
        <v>1981830.21</v>
      </c>
      <c r="FJ38" s="46">
        <v>10346307.08</v>
      </c>
    </row>
    <row r="39" spans="2:166" x14ac:dyDescent="0.25">
      <c r="B39" s="47" t="s">
        <v>709</v>
      </c>
      <c r="C39" s="47" t="s">
        <v>708</v>
      </c>
      <c r="D39" s="46">
        <v>237471760.38</v>
      </c>
      <c r="E39" s="46">
        <v>17914437.77</v>
      </c>
      <c r="F39" s="46">
        <v>17903212.41</v>
      </c>
      <c r="I39" s="46">
        <v>11225.36</v>
      </c>
      <c r="L39" s="46">
        <v>5731021.79</v>
      </c>
      <c r="M39" s="46">
        <v>321061.3</v>
      </c>
      <c r="Q39" s="46">
        <v>103850</v>
      </c>
      <c r="T39" s="46">
        <v>221670.05</v>
      </c>
      <c r="X39" s="46">
        <v>2614910.2599999998</v>
      </c>
      <c r="Y39" s="46">
        <v>1173368.04</v>
      </c>
      <c r="Z39" s="46">
        <v>465835.76</v>
      </c>
      <c r="AC39" s="46">
        <v>173991.42</v>
      </c>
      <c r="AD39" s="46">
        <v>163976.60999999999</v>
      </c>
      <c r="AE39" s="46">
        <v>343319.26</v>
      </c>
      <c r="AG39" s="46">
        <v>149039.09</v>
      </c>
      <c r="AJ39" s="46">
        <v>71808014.489999995</v>
      </c>
      <c r="AK39" s="46">
        <v>70214087.909999996</v>
      </c>
      <c r="AL39" s="46">
        <v>1558784.47</v>
      </c>
      <c r="AN39" s="46">
        <v>35142.11</v>
      </c>
      <c r="AP39" s="46">
        <v>19525126.460000001</v>
      </c>
      <c r="AQ39" s="46">
        <v>43430</v>
      </c>
      <c r="AR39" s="46">
        <v>58314.21</v>
      </c>
      <c r="AS39" s="46">
        <v>12591918.039999999</v>
      </c>
      <c r="AU39" s="46">
        <v>835191.03</v>
      </c>
      <c r="AW39" s="46">
        <v>524699.87</v>
      </c>
      <c r="AY39" s="46">
        <v>499157.35</v>
      </c>
      <c r="AZ39" s="46">
        <v>231043.92</v>
      </c>
      <c r="BB39" s="46">
        <v>23073.72</v>
      </c>
      <c r="BC39" s="46">
        <v>4718298.32</v>
      </c>
      <c r="BK39" s="46">
        <v>150.80000000000001</v>
      </c>
      <c r="BP39" s="46">
        <v>150.80000000000001</v>
      </c>
      <c r="BR39" s="46">
        <v>3494084.48</v>
      </c>
      <c r="BT39" s="46">
        <v>120859.28</v>
      </c>
      <c r="BW39" s="46">
        <v>272755.55</v>
      </c>
      <c r="CB39" s="46">
        <v>1266818</v>
      </c>
      <c r="CC39" s="46">
        <v>38207.620000000003</v>
      </c>
      <c r="CE39" s="46">
        <v>231010.29</v>
      </c>
      <c r="CF39" s="46">
        <v>216464.48</v>
      </c>
      <c r="CK39" s="46">
        <v>38347.360000000001</v>
      </c>
      <c r="CP39" s="46">
        <v>988120.88</v>
      </c>
      <c r="CR39" s="46">
        <v>26821.200000000001</v>
      </c>
      <c r="DK39" s="46">
        <v>59391.02</v>
      </c>
      <c r="EH39" s="46">
        <v>235288.8</v>
      </c>
      <c r="FD39" s="46">
        <v>263044.40000000002</v>
      </c>
      <c r="FH39" s="46">
        <v>263044.40000000002</v>
      </c>
    </row>
    <row r="40" spans="2:166" x14ac:dyDescent="0.25">
      <c r="B40" s="47" t="s">
        <v>707</v>
      </c>
      <c r="C40" s="47" t="s">
        <v>706</v>
      </c>
      <c r="D40" s="46">
        <v>442155249.31999999</v>
      </c>
      <c r="E40" s="46">
        <v>29050412.170000002</v>
      </c>
      <c r="F40" s="46">
        <v>28969857.870000001</v>
      </c>
      <c r="I40" s="46">
        <v>80554.3</v>
      </c>
      <c r="L40" s="46">
        <v>4529640.4000000004</v>
      </c>
      <c r="M40" s="46">
        <v>625</v>
      </c>
      <c r="S40" s="46">
        <v>142591</v>
      </c>
      <c r="T40" s="46">
        <v>282819.58</v>
      </c>
      <c r="U40" s="46">
        <v>140</v>
      </c>
      <c r="W40" s="46">
        <v>234</v>
      </c>
      <c r="X40" s="46">
        <v>189152.32</v>
      </c>
      <c r="Y40" s="46">
        <v>1030205.41</v>
      </c>
      <c r="Z40" s="46">
        <v>1898524.18</v>
      </c>
      <c r="AB40" s="46">
        <v>328.28</v>
      </c>
      <c r="AC40" s="46">
        <v>455379.05</v>
      </c>
      <c r="AD40" s="46">
        <v>44383.7</v>
      </c>
      <c r="AE40" s="46">
        <v>86003.44</v>
      </c>
      <c r="AG40" s="46">
        <v>399254.44</v>
      </c>
      <c r="AJ40" s="46">
        <v>125494715.75</v>
      </c>
      <c r="AK40" s="46">
        <v>121930227.42</v>
      </c>
      <c r="AL40" s="46">
        <v>3526660.9</v>
      </c>
      <c r="AN40" s="46">
        <v>37827.43</v>
      </c>
      <c r="AP40" s="46">
        <v>43255729.590000004</v>
      </c>
      <c r="AR40" s="46">
        <v>338185.03</v>
      </c>
      <c r="AS40" s="46">
        <v>22438111.57</v>
      </c>
      <c r="AU40" s="46">
        <v>3273032.78</v>
      </c>
      <c r="AW40" s="46">
        <v>934561.77</v>
      </c>
      <c r="AY40" s="46">
        <v>2292736.5099999998</v>
      </c>
      <c r="AZ40" s="46">
        <v>399732.73</v>
      </c>
      <c r="BB40" s="46">
        <v>184544.5</v>
      </c>
      <c r="BC40" s="46">
        <v>13186144.640000001</v>
      </c>
      <c r="BE40" s="46">
        <v>129544.16</v>
      </c>
      <c r="BG40" s="46">
        <v>79135.899999999994</v>
      </c>
      <c r="BK40" s="46">
        <v>261.36</v>
      </c>
      <c r="BP40" s="46">
        <v>261.36</v>
      </c>
      <c r="BR40" s="46">
        <v>18513899.210000001</v>
      </c>
      <c r="BT40" s="46">
        <v>714117.51</v>
      </c>
      <c r="BW40" s="46">
        <v>6960562.2199999997</v>
      </c>
      <c r="BX40" s="46">
        <v>476302.11</v>
      </c>
      <c r="CB40" s="46">
        <v>2999019.43</v>
      </c>
      <c r="CC40" s="46">
        <v>111627.87</v>
      </c>
      <c r="CE40" s="46">
        <v>2051028.52</v>
      </c>
      <c r="CF40" s="46">
        <v>401649.4</v>
      </c>
      <c r="CK40" s="46">
        <v>176333.58</v>
      </c>
      <c r="CP40" s="46">
        <v>2876741.07</v>
      </c>
      <c r="CQ40" s="46">
        <v>486649.28</v>
      </c>
      <c r="CR40" s="46">
        <v>164580.37</v>
      </c>
      <c r="CX40" s="46">
        <v>147193.56</v>
      </c>
      <c r="DJ40" s="46">
        <v>257764.05</v>
      </c>
      <c r="DK40" s="46">
        <v>248522.89</v>
      </c>
      <c r="DP40" s="46">
        <v>129544.16</v>
      </c>
      <c r="EH40" s="46">
        <v>312263.19</v>
      </c>
      <c r="EI40" s="46">
        <v>29630.74</v>
      </c>
      <c r="ES40" s="46">
        <v>29630.74</v>
      </c>
      <c r="ET40" s="46">
        <v>199738.1</v>
      </c>
      <c r="FA40" s="46">
        <v>4264.7299999999996</v>
      </c>
      <c r="FB40" s="46">
        <v>195473.37</v>
      </c>
      <c r="FD40" s="46">
        <v>3597.34</v>
      </c>
      <c r="FH40" s="46">
        <v>3597.34</v>
      </c>
    </row>
    <row r="41" spans="2:166" x14ac:dyDescent="0.25">
      <c r="B41" s="47" t="s">
        <v>705</v>
      </c>
      <c r="C41" s="47" t="s">
        <v>704</v>
      </c>
      <c r="D41" s="46">
        <v>132363836.53999998</v>
      </c>
      <c r="E41" s="46">
        <v>9742438.3300000001</v>
      </c>
      <c r="F41" s="46">
        <v>9741757.1899999995</v>
      </c>
      <c r="I41" s="46">
        <v>681.14</v>
      </c>
      <c r="L41" s="46">
        <v>2887220.97</v>
      </c>
      <c r="M41" s="46">
        <v>185202.29</v>
      </c>
      <c r="Q41" s="46">
        <v>6904</v>
      </c>
      <c r="R41" s="46">
        <v>388223.8</v>
      </c>
      <c r="S41" s="46">
        <v>388894.71999999997</v>
      </c>
      <c r="T41" s="46">
        <v>96518.21</v>
      </c>
      <c r="U41" s="46">
        <v>21574.7</v>
      </c>
      <c r="X41" s="46">
        <v>144479.35</v>
      </c>
      <c r="Y41" s="46">
        <v>784226.19</v>
      </c>
      <c r="Z41" s="46">
        <v>501266.61</v>
      </c>
      <c r="AB41" s="46">
        <v>1127.54</v>
      </c>
      <c r="AC41" s="46">
        <v>146635.28</v>
      </c>
      <c r="AD41" s="46">
        <v>19450.71</v>
      </c>
      <c r="AE41" s="46">
        <v>136895.35</v>
      </c>
      <c r="AF41" s="46">
        <v>13628.37</v>
      </c>
      <c r="AG41" s="46">
        <v>52193.85</v>
      </c>
      <c r="AJ41" s="46">
        <v>40615086.280000001</v>
      </c>
      <c r="AK41" s="46">
        <v>39833448.850000001</v>
      </c>
      <c r="AL41" s="46">
        <v>781637.43</v>
      </c>
      <c r="AP41" s="46">
        <v>10643735.060000001</v>
      </c>
      <c r="AS41" s="46">
        <v>6266189.5800000001</v>
      </c>
      <c r="AU41" s="46">
        <v>669470.49</v>
      </c>
      <c r="AW41" s="46">
        <v>325720.87</v>
      </c>
      <c r="AY41" s="46">
        <v>294507.44</v>
      </c>
      <c r="AZ41" s="46">
        <v>127247.5</v>
      </c>
      <c r="BB41" s="46">
        <v>15624.89</v>
      </c>
      <c r="BC41" s="46">
        <v>2737527.96</v>
      </c>
      <c r="BD41" s="46">
        <v>3360</v>
      </c>
      <c r="BG41" s="46">
        <v>109856</v>
      </c>
      <c r="BH41" s="46">
        <v>94230.33</v>
      </c>
      <c r="BK41" s="46">
        <v>10819.29</v>
      </c>
      <c r="BO41" s="46">
        <v>10733.33</v>
      </c>
      <c r="BP41" s="46">
        <v>85.96</v>
      </c>
      <c r="BR41" s="46">
        <v>2003379.31</v>
      </c>
      <c r="CB41" s="46">
        <v>713652.61</v>
      </c>
      <c r="CE41" s="46">
        <v>414779.33</v>
      </c>
      <c r="CF41" s="46">
        <v>49576.28</v>
      </c>
      <c r="CG41" s="46">
        <v>6681.38</v>
      </c>
      <c r="CK41" s="46">
        <v>9452.56</v>
      </c>
      <c r="CP41" s="46">
        <v>633874.78</v>
      </c>
      <c r="CR41" s="46">
        <v>10770.82</v>
      </c>
      <c r="DR41" s="46">
        <v>20353.66</v>
      </c>
      <c r="EH41" s="46">
        <v>144237.89000000001</v>
      </c>
      <c r="EI41" s="46">
        <v>168168</v>
      </c>
      <c r="EK41" s="46">
        <v>168168</v>
      </c>
      <c r="ET41" s="46">
        <v>111071.03</v>
      </c>
      <c r="EU41" s="46">
        <v>42363.93</v>
      </c>
      <c r="EX41" s="46">
        <v>68707.100000000006</v>
      </c>
    </row>
    <row r="42" spans="2:166" x14ac:dyDescent="0.25">
      <c r="B42" s="47" t="s">
        <v>936</v>
      </c>
      <c r="C42" s="47" t="s">
        <v>935</v>
      </c>
      <c r="D42" s="46">
        <v>4280685.08</v>
      </c>
      <c r="L42" s="46">
        <v>3274.61</v>
      </c>
      <c r="Y42" s="46">
        <v>2979</v>
      </c>
      <c r="AC42" s="46">
        <v>295.61</v>
      </c>
      <c r="AJ42" s="46">
        <v>1539536.72</v>
      </c>
      <c r="AK42" s="46">
        <v>1472928.73</v>
      </c>
      <c r="AL42" s="46">
        <v>29707.99</v>
      </c>
      <c r="AM42" s="46">
        <v>36900</v>
      </c>
      <c r="AP42" s="46">
        <v>54203.67</v>
      </c>
      <c r="AS42" s="46">
        <v>39315.65</v>
      </c>
      <c r="AU42" s="46">
        <v>8964.17</v>
      </c>
      <c r="AY42" s="46">
        <v>5048.08</v>
      </c>
      <c r="AZ42" s="46">
        <v>765.24</v>
      </c>
      <c r="BB42" s="46">
        <v>110.53</v>
      </c>
      <c r="BR42" s="46">
        <v>446513.48</v>
      </c>
      <c r="CB42" s="46">
        <v>7226</v>
      </c>
      <c r="CE42" s="46">
        <v>1567.41</v>
      </c>
      <c r="CP42" s="46">
        <v>10281.49</v>
      </c>
      <c r="CR42" s="46">
        <v>2847.94</v>
      </c>
      <c r="DJ42" s="46">
        <v>424590.64</v>
      </c>
      <c r="ET42" s="46">
        <v>96814.06</v>
      </c>
      <c r="FA42" s="46">
        <v>96814.06</v>
      </c>
    </row>
    <row r="43" spans="2:166" x14ac:dyDescent="0.25">
      <c r="B43" s="47" t="s">
        <v>703</v>
      </c>
      <c r="C43" s="47" t="s">
        <v>702</v>
      </c>
      <c r="D43" s="46">
        <v>16326168.799999997</v>
      </c>
      <c r="E43" s="46">
        <v>1115059.6200000001</v>
      </c>
      <c r="F43" s="46">
        <v>1106250.45</v>
      </c>
      <c r="H43" s="46">
        <v>3431.84</v>
      </c>
      <c r="I43" s="46">
        <v>2248.2399999999998</v>
      </c>
      <c r="K43" s="46">
        <v>3129.09</v>
      </c>
      <c r="L43" s="46">
        <v>364361.2</v>
      </c>
      <c r="M43" s="46">
        <v>30814.02</v>
      </c>
      <c r="T43" s="46">
        <v>1893.45</v>
      </c>
      <c r="U43" s="46">
        <v>1469.76</v>
      </c>
      <c r="Y43" s="46">
        <v>6646.46</v>
      </c>
      <c r="Z43" s="46">
        <v>12974.51</v>
      </c>
      <c r="AC43" s="46">
        <v>255724.87</v>
      </c>
      <c r="AD43" s="46">
        <v>430</v>
      </c>
      <c r="AG43" s="46">
        <v>54408.13</v>
      </c>
      <c r="AJ43" s="46">
        <v>4270185.21</v>
      </c>
      <c r="AK43" s="46">
        <v>4193958.67</v>
      </c>
      <c r="AL43" s="46">
        <v>76226.539999999994</v>
      </c>
      <c r="AP43" s="46">
        <v>1484381.52</v>
      </c>
      <c r="AQ43" s="46">
        <v>7575</v>
      </c>
      <c r="AS43" s="46">
        <v>539532.06999999995</v>
      </c>
      <c r="AU43" s="46">
        <v>243361.77</v>
      </c>
      <c r="AW43" s="46">
        <v>46376.43</v>
      </c>
      <c r="AY43" s="46">
        <v>1478.55</v>
      </c>
      <c r="AZ43" s="46">
        <v>10641.71</v>
      </c>
      <c r="BB43" s="46">
        <v>46046.21</v>
      </c>
      <c r="BC43" s="46">
        <v>343809.49</v>
      </c>
      <c r="BD43" s="46">
        <v>245560.29</v>
      </c>
      <c r="BK43" s="46">
        <v>64557.52</v>
      </c>
      <c r="BP43" s="46">
        <v>64557.52</v>
      </c>
      <c r="BR43" s="46">
        <v>864539.33</v>
      </c>
      <c r="BW43" s="46">
        <v>334652.5</v>
      </c>
      <c r="CC43" s="46">
        <v>7467.29</v>
      </c>
      <c r="CE43" s="46">
        <v>188744</v>
      </c>
      <c r="CF43" s="46">
        <v>33848</v>
      </c>
      <c r="CP43" s="46">
        <v>190048.62</v>
      </c>
      <c r="CZ43" s="46">
        <v>34236</v>
      </c>
      <c r="DJ43" s="46">
        <v>61461.42</v>
      </c>
      <c r="EH43" s="46">
        <v>14081.5</v>
      </c>
    </row>
    <row r="44" spans="2:166" x14ac:dyDescent="0.25">
      <c r="B44" s="47" t="s">
        <v>701</v>
      </c>
      <c r="C44" s="47" t="s">
        <v>700</v>
      </c>
      <c r="D44" s="46">
        <v>17453096.279999997</v>
      </c>
      <c r="L44" s="46">
        <v>72283.97</v>
      </c>
      <c r="M44" s="46">
        <v>46</v>
      </c>
      <c r="T44" s="46">
        <v>21237.55</v>
      </c>
      <c r="Y44" s="46">
        <v>826.78</v>
      </c>
      <c r="Z44" s="46">
        <v>32649.33</v>
      </c>
      <c r="AC44" s="46">
        <v>14776.74</v>
      </c>
      <c r="AG44" s="46">
        <v>20.93</v>
      </c>
      <c r="AH44" s="46">
        <v>2726.64</v>
      </c>
      <c r="AJ44" s="46">
        <v>7134585.8899999997</v>
      </c>
      <c r="AK44" s="46">
        <v>7134585.8899999997</v>
      </c>
      <c r="AP44" s="46">
        <v>1419596.67</v>
      </c>
      <c r="AQ44" s="46">
        <v>505</v>
      </c>
      <c r="AR44" s="46">
        <v>19955.939999999999</v>
      </c>
      <c r="AS44" s="46">
        <v>1101695.44</v>
      </c>
      <c r="AU44" s="46">
        <v>236873.18</v>
      </c>
      <c r="BB44" s="46">
        <v>12514.45</v>
      </c>
      <c r="BC44" s="46">
        <v>48052.66</v>
      </c>
      <c r="BK44" s="46">
        <v>3185.67</v>
      </c>
      <c r="BP44" s="46">
        <v>3185.67</v>
      </c>
      <c r="BR44" s="46">
        <v>91289.69</v>
      </c>
      <c r="BT44" s="46">
        <v>42704.01</v>
      </c>
      <c r="CA44" s="46">
        <v>854</v>
      </c>
      <c r="CB44" s="46">
        <v>8790</v>
      </c>
      <c r="CF44" s="46">
        <v>5785.19</v>
      </c>
      <c r="CP44" s="46">
        <v>33156.49</v>
      </c>
      <c r="FD44" s="46">
        <v>5606.25</v>
      </c>
      <c r="FI44" s="46">
        <v>5606.25</v>
      </c>
    </row>
    <row r="45" spans="2:166" x14ac:dyDescent="0.25">
      <c r="B45" s="47" t="s">
        <v>699</v>
      </c>
      <c r="C45" s="47" t="s">
        <v>698</v>
      </c>
      <c r="D45" s="46">
        <v>220678747.66</v>
      </c>
      <c r="E45" s="46">
        <v>15498368.210000001</v>
      </c>
      <c r="F45" s="46">
        <v>15407258.75</v>
      </c>
      <c r="I45" s="46">
        <v>91109.46</v>
      </c>
      <c r="L45" s="46">
        <v>870511.94</v>
      </c>
      <c r="M45" s="46">
        <v>18802.2</v>
      </c>
      <c r="S45" s="46">
        <v>2000</v>
      </c>
      <c r="T45" s="46">
        <v>12610.49</v>
      </c>
      <c r="X45" s="46">
        <v>30746.240000000002</v>
      </c>
      <c r="Y45" s="46">
        <v>5469.06</v>
      </c>
      <c r="Z45" s="46">
        <v>367925.68</v>
      </c>
      <c r="AC45" s="46">
        <v>48741.599999999999</v>
      </c>
      <c r="AD45" s="46">
        <v>61216.83</v>
      </c>
      <c r="AE45" s="46">
        <v>24428.19</v>
      </c>
      <c r="AF45" s="46">
        <v>73329.45</v>
      </c>
      <c r="AG45" s="46">
        <v>225242.2</v>
      </c>
      <c r="AJ45" s="46">
        <v>59559332.009999998</v>
      </c>
      <c r="AK45" s="46">
        <v>57125874.490000002</v>
      </c>
      <c r="AL45" s="46">
        <v>2373189.3199999998</v>
      </c>
      <c r="AM45" s="46">
        <v>60268.2</v>
      </c>
      <c r="AP45" s="46">
        <v>21939181.109999999</v>
      </c>
      <c r="AR45" s="46">
        <v>325488.40999999997</v>
      </c>
      <c r="AS45" s="46">
        <v>11900084.689999999</v>
      </c>
      <c r="AU45" s="46">
        <v>4188046.47</v>
      </c>
      <c r="AW45" s="46">
        <v>562971.18000000005</v>
      </c>
      <c r="AY45" s="46">
        <v>742087.11</v>
      </c>
      <c r="AZ45" s="46">
        <v>183164.05</v>
      </c>
      <c r="BB45" s="46">
        <v>410140.1</v>
      </c>
      <c r="BC45" s="46">
        <v>3371499.26</v>
      </c>
      <c r="BE45" s="46">
        <v>58143.73</v>
      </c>
      <c r="BG45" s="46">
        <v>197556.11</v>
      </c>
      <c r="BK45" s="46">
        <v>19211.5</v>
      </c>
      <c r="BO45" s="46">
        <v>521.76</v>
      </c>
      <c r="BP45" s="46">
        <v>18689.740000000002</v>
      </c>
      <c r="BR45" s="46">
        <v>12254786.970000001</v>
      </c>
      <c r="BT45" s="46">
        <v>675328.04</v>
      </c>
      <c r="BW45" s="46">
        <v>774625.28000000003</v>
      </c>
      <c r="BX45" s="46">
        <v>1720625.52</v>
      </c>
      <c r="CB45" s="46">
        <v>1855228.72</v>
      </c>
      <c r="CC45" s="46">
        <v>100511.89</v>
      </c>
      <c r="CE45" s="46">
        <v>2628679.56</v>
      </c>
      <c r="CF45" s="46">
        <v>471955.05</v>
      </c>
      <c r="CK45" s="46">
        <v>121260.9</v>
      </c>
      <c r="CN45" s="46">
        <v>35314.69</v>
      </c>
      <c r="CP45" s="46">
        <v>3493682.16</v>
      </c>
      <c r="DP45" s="46">
        <v>137722.16</v>
      </c>
      <c r="EH45" s="46">
        <v>239853</v>
      </c>
      <c r="EI45" s="46">
        <v>47475.38</v>
      </c>
      <c r="EP45" s="46">
        <v>17796.72</v>
      </c>
      <c r="ER45" s="46">
        <v>29678.66</v>
      </c>
      <c r="ET45" s="46">
        <v>150506.71</v>
      </c>
      <c r="EX45" s="46">
        <v>950</v>
      </c>
      <c r="EZ45" s="46">
        <v>96497.99</v>
      </c>
      <c r="FB45" s="46">
        <v>53058.720000000001</v>
      </c>
    </row>
    <row r="46" spans="2:166" x14ac:dyDescent="0.25">
      <c r="B46" s="47" t="s">
        <v>697</v>
      </c>
      <c r="C46" s="47" t="s">
        <v>696</v>
      </c>
      <c r="D46" s="46">
        <v>23488173.219999999</v>
      </c>
      <c r="E46" s="46">
        <v>1597662.7</v>
      </c>
      <c r="F46" s="46">
        <v>1419919.87</v>
      </c>
      <c r="I46" s="46">
        <v>177742.83</v>
      </c>
      <c r="L46" s="46">
        <v>148596.79999999999</v>
      </c>
      <c r="Q46" s="46">
        <v>28</v>
      </c>
      <c r="S46" s="46">
        <v>13915</v>
      </c>
      <c r="T46" s="46">
        <v>5310.17</v>
      </c>
      <c r="Y46" s="46">
        <v>55543.89</v>
      </c>
      <c r="Z46" s="46">
        <v>34049.480000000003</v>
      </c>
      <c r="AC46" s="46">
        <v>27324.62</v>
      </c>
      <c r="AD46" s="46">
        <v>2839.77</v>
      </c>
      <c r="AG46" s="46">
        <v>7151.63</v>
      </c>
      <c r="AH46" s="46">
        <v>2434.2399999999998</v>
      </c>
      <c r="AJ46" s="46">
        <v>7081701.7999999998</v>
      </c>
      <c r="AK46" s="46">
        <v>6808640.0599999996</v>
      </c>
      <c r="AL46" s="46">
        <v>161574.51999999999</v>
      </c>
      <c r="AM46" s="46">
        <v>111487.22</v>
      </c>
      <c r="AP46" s="46">
        <v>1874100.38</v>
      </c>
      <c r="AQ46" s="46">
        <v>11110</v>
      </c>
      <c r="AS46" s="46">
        <v>1017383.37</v>
      </c>
      <c r="AU46" s="46">
        <v>190547.27</v>
      </c>
      <c r="AW46" s="46">
        <v>3120.4</v>
      </c>
      <c r="BB46" s="46">
        <v>50448.12</v>
      </c>
      <c r="BC46" s="46">
        <v>601491.22</v>
      </c>
      <c r="BK46" s="46">
        <v>1999.29</v>
      </c>
      <c r="BP46" s="46">
        <v>1999.29</v>
      </c>
      <c r="BR46" s="46">
        <v>688095.11</v>
      </c>
      <c r="BW46" s="46">
        <v>181065.08</v>
      </c>
      <c r="BX46" s="46">
        <v>17056.38</v>
      </c>
      <c r="CC46" s="46">
        <v>7810.88</v>
      </c>
      <c r="CE46" s="46">
        <v>132424.32000000001</v>
      </c>
      <c r="CP46" s="46">
        <v>320449.75</v>
      </c>
      <c r="EH46" s="46">
        <v>29288.7</v>
      </c>
      <c r="ET46" s="46">
        <v>351930.53</v>
      </c>
      <c r="FB46" s="46">
        <v>351930.53</v>
      </c>
    </row>
    <row r="47" spans="2:166" x14ac:dyDescent="0.25">
      <c r="B47" s="47" t="s">
        <v>695</v>
      </c>
      <c r="C47" s="47" t="s">
        <v>694</v>
      </c>
      <c r="D47" s="46">
        <v>47242490.939999998</v>
      </c>
      <c r="E47" s="46">
        <v>2842813.97</v>
      </c>
      <c r="F47" s="46">
        <v>2733585.65</v>
      </c>
      <c r="I47" s="46">
        <v>109228.32</v>
      </c>
      <c r="L47" s="46">
        <v>164331.74</v>
      </c>
      <c r="M47" s="46">
        <v>61304</v>
      </c>
      <c r="T47" s="46">
        <v>2019.03</v>
      </c>
      <c r="U47" s="46">
        <v>5000</v>
      </c>
      <c r="Y47" s="46">
        <v>608</v>
      </c>
      <c r="Z47" s="46">
        <v>37817.72</v>
      </c>
      <c r="AC47" s="46">
        <v>27063.11</v>
      </c>
      <c r="AD47" s="46">
        <v>7117.22</v>
      </c>
      <c r="AE47" s="46">
        <v>14922.07</v>
      </c>
      <c r="AF47" s="46">
        <v>4336.4799999999996</v>
      </c>
      <c r="AG47" s="46">
        <v>4144.1099999999997</v>
      </c>
      <c r="AJ47" s="46">
        <v>13709530.300000001</v>
      </c>
      <c r="AK47" s="46">
        <v>13300050.960000001</v>
      </c>
      <c r="AL47" s="46">
        <v>325406.94</v>
      </c>
      <c r="AM47" s="46">
        <v>83596.41</v>
      </c>
      <c r="AN47" s="46">
        <v>475.99</v>
      </c>
      <c r="AP47" s="46">
        <v>4950573.6900000004</v>
      </c>
      <c r="AQ47" s="46">
        <v>153631.4</v>
      </c>
      <c r="AS47" s="46">
        <v>2540640.11</v>
      </c>
      <c r="AU47" s="46">
        <v>772320.43</v>
      </c>
      <c r="AW47" s="46">
        <v>211515.97</v>
      </c>
      <c r="AY47" s="46">
        <v>49200.29</v>
      </c>
      <c r="AZ47" s="46">
        <v>79345.47</v>
      </c>
      <c r="BB47" s="46">
        <v>62965.94</v>
      </c>
      <c r="BC47" s="46">
        <v>1038171.98</v>
      </c>
      <c r="BE47" s="46">
        <v>42782.1</v>
      </c>
      <c r="BK47" s="46">
        <v>4322.72</v>
      </c>
      <c r="BP47" s="46">
        <v>4322.72</v>
      </c>
      <c r="BR47" s="46">
        <v>1948809.68</v>
      </c>
      <c r="BV47" s="46">
        <v>6350.06</v>
      </c>
      <c r="BW47" s="46">
        <v>13343.34</v>
      </c>
      <c r="BX47" s="46">
        <v>209427.17</v>
      </c>
      <c r="CB47" s="46">
        <v>333193.86</v>
      </c>
      <c r="CC47" s="46">
        <v>17923.509999999998</v>
      </c>
      <c r="CE47" s="46">
        <v>354481</v>
      </c>
      <c r="CF47" s="46">
        <v>93051.51</v>
      </c>
      <c r="CP47" s="46">
        <v>772645.18</v>
      </c>
      <c r="CR47" s="46">
        <v>17535.36</v>
      </c>
      <c r="CT47" s="46">
        <v>23100</v>
      </c>
      <c r="DP47" s="46">
        <v>42782.07</v>
      </c>
      <c r="EH47" s="46">
        <v>64976.62</v>
      </c>
      <c r="ET47" s="46">
        <v>863.37</v>
      </c>
      <c r="FB47" s="46">
        <v>863.37</v>
      </c>
    </row>
    <row r="48" spans="2:166" x14ac:dyDescent="0.25">
      <c r="B48" s="47" t="s">
        <v>693</v>
      </c>
      <c r="C48" s="47" t="s">
        <v>692</v>
      </c>
      <c r="D48" s="46">
        <v>37810533.379999995</v>
      </c>
      <c r="E48" s="46">
        <v>3135134.81</v>
      </c>
      <c r="F48" s="46">
        <v>3015247.98</v>
      </c>
      <c r="I48" s="46">
        <v>119886.83</v>
      </c>
      <c r="L48" s="46">
        <v>566768.68999999994</v>
      </c>
      <c r="S48" s="46">
        <v>88462.06</v>
      </c>
      <c r="T48" s="46">
        <v>2752.3</v>
      </c>
      <c r="U48" s="46">
        <v>60</v>
      </c>
      <c r="Y48" s="46">
        <v>127819.82</v>
      </c>
      <c r="Z48" s="46">
        <v>28850.98</v>
      </c>
      <c r="AC48" s="46">
        <v>2739.47</v>
      </c>
      <c r="AD48" s="46">
        <v>2091.5</v>
      </c>
      <c r="AE48" s="46">
        <v>22025</v>
      </c>
      <c r="AF48" s="46">
        <v>149</v>
      </c>
      <c r="AG48" s="46">
        <v>278249.25</v>
      </c>
      <c r="AH48" s="46">
        <v>13569.31</v>
      </c>
      <c r="AJ48" s="46">
        <v>10627862.25</v>
      </c>
      <c r="AK48" s="46">
        <v>10327571.279999999</v>
      </c>
      <c r="AL48" s="46">
        <v>300290.96999999997</v>
      </c>
      <c r="AP48" s="46">
        <v>3463638.5</v>
      </c>
      <c r="AR48" s="46">
        <v>125220.52</v>
      </c>
      <c r="AS48" s="46">
        <v>1991668.85</v>
      </c>
      <c r="AU48" s="46">
        <v>278953.76</v>
      </c>
      <c r="AW48" s="46">
        <v>48820.01</v>
      </c>
      <c r="AZ48" s="46">
        <v>29806.48</v>
      </c>
      <c r="BB48" s="46">
        <v>6127.16</v>
      </c>
      <c r="BC48" s="46">
        <v>938061</v>
      </c>
      <c r="BG48" s="46">
        <v>44980.72</v>
      </c>
      <c r="BK48" s="46">
        <v>3313.3</v>
      </c>
      <c r="BP48" s="46">
        <v>3313.3</v>
      </c>
      <c r="BR48" s="46">
        <v>1057972.4099999999</v>
      </c>
      <c r="BT48" s="46">
        <v>266236.28999999998</v>
      </c>
      <c r="BW48" s="46">
        <v>271570.76</v>
      </c>
      <c r="BX48" s="46">
        <v>52537</v>
      </c>
      <c r="CE48" s="46">
        <v>196842</v>
      </c>
      <c r="CF48" s="46">
        <v>18464.59</v>
      </c>
      <c r="CP48" s="46">
        <v>211565.48</v>
      </c>
      <c r="EH48" s="46">
        <v>40756.29</v>
      </c>
      <c r="ET48" s="46">
        <v>50576.73</v>
      </c>
      <c r="EU48" s="46">
        <v>50576.73</v>
      </c>
    </row>
    <row r="49" spans="2:164" x14ac:dyDescent="0.25">
      <c r="B49" s="47" t="s">
        <v>691</v>
      </c>
      <c r="C49" s="47" t="s">
        <v>690</v>
      </c>
      <c r="D49" s="46">
        <v>89302832.660000011</v>
      </c>
      <c r="E49" s="46">
        <v>2592892.87</v>
      </c>
      <c r="F49" s="46">
        <v>2591394.7400000002</v>
      </c>
      <c r="H49" s="46">
        <v>985.23</v>
      </c>
      <c r="I49" s="46">
        <v>512.9</v>
      </c>
      <c r="L49" s="46">
        <v>877147.48</v>
      </c>
      <c r="M49" s="46">
        <v>35107.61</v>
      </c>
      <c r="S49" s="46">
        <v>170515.77</v>
      </c>
      <c r="T49" s="46">
        <v>38283.69</v>
      </c>
      <c r="X49" s="46">
        <v>40282.480000000003</v>
      </c>
      <c r="Y49" s="46">
        <v>304834.62</v>
      </c>
      <c r="Z49" s="46">
        <v>182257.53</v>
      </c>
      <c r="AC49" s="46">
        <v>50335.86</v>
      </c>
      <c r="AD49" s="46">
        <v>88.96</v>
      </c>
      <c r="AG49" s="46">
        <v>55440.959999999999</v>
      </c>
      <c r="AJ49" s="46">
        <v>22684521.359999999</v>
      </c>
      <c r="AK49" s="46">
        <v>21920598.719999999</v>
      </c>
      <c r="AL49" s="46">
        <v>763526.22</v>
      </c>
      <c r="AN49" s="46">
        <v>396.42</v>
      </c>
      <c r="AP49" s="46">
        <v>14033100.57</v>
      </c>
      <c r="AQ49" s="46">
        <v>69690</v>
      </c>
      <c r="AS49" s="46">
        <v>4798007.87</v>
      </c>
      <c r="AU49" s="46">
        <v>797485.7</v>
      </c>
      <c r="AW49" s="46">
        <v>229185.42</v>
      </c>
      <c r="AY49" s="46">
        <v>313779.34999999998</v>
      </c>
      <c r="AZ49" s="46">
        <v>70335.820000000007</v>
      </c>
      <c r="BB49" s="46">
        <v>25733.200000000001</v>
      </c>
      <c r="BC49" s="46">
        <v>7589486.9800000004</v>
      </c>
      <c r="BE49" s="46">
        <v>11927.1</v>
      </c>
      <c r="BH49" s="46">
        <v>127469.13</v>
      </c>
      <c r="BK49" s="46">
        <v>7056.91</v>
      </c>
      <c r="BP49" s="46">
        <v>7056.91</v>
      </c>
      <c r="BR49" s="46">
        <v>3616994.92</v>
      </c>
      <c r="BW49" s="46">
        <v>1291726.58</v>
      </c>
      <c r="BX49" s="46">
        <v>144815.26</v>
      </c>
      <c r="CB49" s="46">
        <v>529081.67000000004</v>
      </c>
      <c r="CE49" s="46">
        <v>432035.09</v>
      </c>
      <c r="CF49" s="46">
        <v>99262</v>
      </c>
      <c r="CK49" s="46">
        <v>34954</v>
      </c>
      <c r="CP49" s="46">
        <v>807418.53</v>
      </c>
      <c r="CR49" s="46">
        <v>46911.19</v>
      </c>
      <c r="DJ49" s="46">
        <v>94101.79</v>
      </c>
      <c r="DP49" s="46">
        <v>11927.09</v>
      </c>
      <c r="EE49" s="46">
        <v>14457</v>
      </c>
      <c r="EH49" s="46">
        <v>110304.72</v>
      </c>
      <c r="EI49" s="46">
        <v>713731.59</v>
      </c>
      <c r="EK49" s="46">
        <v>59814.36</v>
      </c>
      <c r="EO49" s="46">
        <v>582748.03</v>
      </c>
      <c r="EP49" s="46">
        <v>67880</v>
      </c>
      <c r="ES49" s="46">
        <v>3289.2</v>
      </c>
      <c r="ET49" s="46">
        <v>31343</v>
      </c>
      <c r="FA49" s="46">
        <v>6843</v>
      </c>
      <c r="FB49" s="46">
        <v>24500</v>
      </c>
      <c r="FD49" s="46">
        <v>94627.63</v>
      </c>
      <c r="FH49" s="46">
        <v>94627.63</v>
      </c>
    </row>
    <row r="50" spans="2:164" x14ac:dyDescent="0.25">
      <c r="B50" s="47" t="s">
        <v>689</v>
      </c>
      <c r="C50" s="47" t="s">
        <v>688</v>
      </c>
      <c r="D50" s="46">
        <v>172083400.00000003</v>
      </c>
      <c r="E50" s="46">
        <v>7220526.6399999997</v>
      </c>
      <c r="F50" s="46">
        <v>7038823.5599999996</v>
      </c>
      <c r="I50" s="46">
        <v>181703.08</v>
      </c>
      <c r="L50" s="46">
        <v>907213.86</v>
      </c>
      <c r="M50" s="46">
        <v>10699</v>
      </c>
      <c r="T50" s="46">
        <v>8821.77</v>
      </c>
      <c r="U50" s="46">
        <v>6672.45</v>
      </c>
      <c r="X50" s="46">
        <v>103102.36</v>
      </c>
      <c r="Y50" s="46">
        <v>8475.17</v>
      </c>
      <c r="Z50" s="46">
        <v>177219.09</v>
      </c>
      <c r="AC50" s="46">
        <v>415464.21</v>
      </c>
      <c r="AD50" s="46">
        <v>9729.99</v>
      </c>
      <c r="AE50" s="46">
        <v>39159.03</v>
      </c>
      <c r="AG50" s="46">
        <v>127870.79</v>
      </c>
      <c r="AJ50" s="46">
        <v>51208579.659999996</v>
      </c>
      <c r="AK50" s="46">
        <v>45914682.090000004</v>
      </c>
      <c r="AL50" s="46">
        <v>1821581.81</v>
      </c>
      <c r="AM50" s="46">
        <v>3472315.76</v>
      </c>
      <c r="AP50" s="46">
        <v>18285083.879999999</v>
      </c>
      <c r="AQ50" s="46">
        <v>88624.35</v>
      </c>
      <c r="AR50" s="46">
        <v>368287.02</v>
      </c>
      <c r="AS50" s="46">
        <v>9576214.8900000006</v>
      </c>
      <c r="AU50" s="46">
        <v>3522505.41</v>
      </c>
      <c r="AW50" s="46">
        <v>534509.98</v>
      </c>
      <c r="AY50" s="46">
        <v>572642.19999999995</v>
      </c>
      <c r="AZ50" s="46">
        <v>146905.26</v>
      </c>
      <c r="BB50" s="46">
        <v>595825.59</v>
      </c>
      <c r="BC50" s="46">
        <v>2816793.18</v>
      </c>
      <c r="BE50" s="46">
        <v>62776</v>
      </c>
      <c r="BK50" s="46">
        <v>14910.84</v>
      </c>
      <c r="BP50" s="46">
        <v>14910.84</v>
      </c>
      <c r="BR50" s="46">
        <v>8270433.8700000001</v>
      </c>
      <c r="BT50" s="46">
        <v>733574.75</v>
      </c>
      <c r="BW50" s="46">
        <v>645900.27</v>
      </c>
      <c r="CB50" s="46">
        <v>1217012.94</v>
      </c>
      <c r="CC50" s="46">
        <v>73413.8</v>
      </c>
      <c r="CE50" s="46">
        <v>1665240</v>
      </c>
      <c r="CF50" s="46">
        <v>380825.39</v>
      </c>
      <c r="CK50" s="46">
        <v>60848.53</v>
      </c>
      <c r="CP50" s="46">
        <v>2996526.97</v>
      </c>
      <c r="CR50" s="46">
        <v>172256.43</v>
      </c>
      <c r="DD50" s="46">
        <v>23566</v>
      </c>
      <c r="DJ50" s="46">
        <v>1877.5</v>
      </c>
      <c r="DP50" s="46">
        <v>62776.03</v>
      </c>
      <c r="EH50" s="46">
        <v>236615.26</v>
      </c>
      <c r="ET50" s="46">
        <v>134801.25</v>
      </c>
      <c r="EU50" s="46">
        <v>5085.34</v>
      </c>
      <c r="FA50" s="46">
        <v>55216.91</v>
      </c>
      <c r="FB50" s="46">
        <v>74499</v>
      </c>
      <c r="FD50" s="46">
        <v>150</v>
      </c>
      <c r="FF50" s="46">
        <v>150</v>
      </c>
    </row>
    <row r="51" spans="2:164" x14ac:dyDescent="0.25">
      <c r="B51" s="47" t="s">
        <v>687</v>
      </c>
      <c r="C51" s="47" t="s">
        <v>686</v>
      </c>
      <c r="D51" s="46">
        <v>8487354.9000000004</v>
      </c>
      <c r="E51" s="46">
        <v>633953.22</v>
      </c>
      <c r="F51" s="46">
        <v>633953.22</v>
      </c>
      <c r="L51" s="46">
        <v>93291.03</v>
      </c>
      <c r="Y51" s="46">
        <v>929.32</v>
      </c>
      <c r="Z51" s="46">
        <v>29975.91</v>
      </c>
      <c r="AC51" s="46">
        <v>12040</v>
      </c>
      <c r="AD51" s="46">
        <v>231.75</v>
      </c>
      <c r="AF51" s="46">
        <v>42969.63</v>
      </c>
      <c r="AG51" s="46">
        <v>7144.42</v>
      </c>
      <c r="AJ51" s="46">
        <v>1201227.5900000001</v>
      </c>
      <c r="AK51" s="46">
        <v>1175134.29</v>
      </c>
      <c r="AL51" s="46">
        <v>26093.3</v>
      </c>
      <c r="AP51" s="46">
        <v>924008.88</v>
      </c>
      <c r="AQ51" s="46">
        <v>4040</v>
      </c>
      <c r="AS51" s="46">
        <v>188620.25</v>
      </c>
      <c r="AU51" s="46">
        <v>105347.9</v>
      </c>
      <c r="AW51" s="46">
        <v>69794.12</v>
      </c>
      <c r="AY51" s="46">
        <v>84416.24</v>
      </c>
      <c r="AZ51" s="46">
        <v>3220.7</v>
      </c>
      <c r="BB51" s="46">
        <v>6180.77</v>
      </c>
      <c r="BC51" s="46">
        <v>291838.90000000002</v>
      </c>
      <c r="BH51" s="46">
        <v>170550</v>
      </c>
      <c r="BR51" s="46">
        <v>1078315.1499999999</v>
      </c>
      <c r="BW51" s="46">
        <v>374317.47</v>
      </c>
      <c r="BX51" s="46">
        <v>30023.51</v>
      </c>
      <c r="BY51" s="46">
        <v>60131.38</v>
      </c>
      <c r="CE51" s="46">
        <v>142614.82999999999</v>
      </c>
      <c r="CF51" s="46">
        <v>265739.90999999997</v>
      </c>
      <c r="CG51" s="46">
        <v>62845.23</v>
      </c>
      <c r="CK51" s="46">
        <v>3512.07</v>
      </c>
      <c r="CP51" s="46">
        <v>113554.98</v>
      </c>
      <c r="CR51" s="46">
        <v>10906.98</v>
      </c>
      <c r="CZ51" s="46">
        <v>6111.64</v>
      </c>
      <c r="EH51" s="46">
        <v>8557.15</v>
      </c>
      <c r="ET51" s="46">
        <v>312881.58</v>
      </c>
      <c r="FB51" s="46">
        <v>22240</v>
      </c>
      <c r="FC51" s="46">
        <v>290641.58</v>
      </c>
    </row>
    <row r="52" spans="2:164" x14ac:dyDescent="0.25">
      <c r="B52" s="47" t="s">
        <v>685</v>
      </c>
      <c r="C52" s="47" t="s">
        <v>684</v>
      </c>
      <c r="D52" s="46">
        <v>29788358.999999993</v>
      </c>
      <c r="E52" s="46">
        <v>315701.52</v>
      </c>
      <c r="F52" s="46">
        <v>313145.28999999998</v>
      </c>
      <c r="K52" s="46">
        <v>2556.23</v>
      </c>
      <c r="L52" s="46">
        <v>237828.61</v>
      </c>
      <c r="M52" s="46">
        <v>625</v>
      </c>
      <c r="T52" s="46">
        <v>36051.86</v>
      </c>
      <c r="Y52" s="46">
        <v>649.5</v>
      </c>
      <c r="Z52" s="46">
        <v>38060.639999999999</v>
      </c>
      <c r="AC52" s="46">
        <v>64062.04</v>
      </c>
      <c r="AD52" s="46">
        <v>437.5</v>
      </c>
      <c r="AE52" s="46">
        <v>2624</v>
      </c>
      <c r="AF52" s="46">
        <v>51891.6</v>
      </c>
      <c r="AG52" s="46">
        <v>43426.47</v>
      </c>
      <c r="AJ52" s="46">
        <v>7910314.5599999996</v>
      </c>
      <c r="AK52" s="46">
        <v>6675494.5499999998</v>
      </c>
      <c r="AL52" s="46">
        <v>105088.78</v>
      </c>
      <c r="AM52" s="46">
        <v>1129731.23</v>
      </c>
      <c r="AP52" s="46">
        <v>2904346.54</v>
      </c>
      <c r="AQ52" s="46">
        <v>20017</v>
      </c>
      <c r="AR52" s="46">
        <v>106021.31</v>
      </c>
      <c r="AS52" s="46">
        <v>919322.76</v>
      </c>
      <c r="AU52" s="46">
        <v>695254.58</v>
      </c>
      <c r="AW52" s="46">
        <v>205672.26</v>
      </c>
      <c r="AY52" s="46">
        <v>641440.92000000004</v>
      </c>
      <c r="AZ52" s="46">
        <v>21090.36</v>
      </c>
      <c r="BB52" s="46">
        <v>70024.539999999994</v>
      </c>
      <c r="BC52" s="46">
        <v>225502.81</v>
      </c>
      <c r="BR52" s="46">
        <v>3516996.67</v>
      </c>
      <c r="BT52" s="46">
        <v>226927.28</v>
      </c>
      <c r="BW52" s="46">
        <v>1517018.79</v>
      </c>
      <c r="BX52" s="46">
        <v>218181.7</v>
      </c>
      <c r="BY52" s="46">
        <v>122500</v>
      </c>
      <c r="CB52" s="46">
        <v>189206.82</v>
      </c>
      <c r="CE52" s="46">
        <v>352117.17</v>
      </c>
      <c r="CF52" s="46">
        <v>81012.55</v>
      </c>
      <c r="CG52" s="46">
        <v>115295.96</v>
      </c>
      <c r="CK52" s="46">
        <v>40815.82</v>
      </c>
      <c r="CP52" s="46">
        <v>586450.59</v>
      </c>
      <c r="DP52" s="46">
        <v>20301.34</v>
      </c>
      <c r="EH52" s="46">
        <v>47168.65</v>
      </c>
      <c r="FD52" s="46">
        <v>8991.6</v>
      </c>
      <c r="FH52" s="46">
        <v>8991.6</v>
      </c>
    </row>
    <row r="53" spans="2:164" x14ac:dyDescent="0.25">
      <c r="B53" s="47" t="s">
        <v>683</v>
      </c>
      <c r="C53" s="47" t="s">
        <v>682</v>
      </c>
      <c r="D53" s="46">
        <v>2016418.5399999998</v>
      </c>
      <c r="E53" s="46">
        <v>119799.36</v>
      </c>
      <c r="F53" s="46">
        <v>119799.36</v>
      </c>
      <c r="L53" s="46">
        <v>67013.02</v>
      </c>
      <c r="Z53" s="46">
        <v>39698.629999999997</v>
      </c>
      <c r="AC53" s="46">
        <v>500</v>
      </c>
      <c r="AG53" s="46">
        <v>26814.39</v>
      </c>
      <c r="AJ53" s="46">
        <v>435359.5</v>
      </c>
      <c r="AK53" s="46">
        <v>430943.68</v>
      </c>
      <c r="AL53" s="46">
        <v>4415.82</v>
      </c>
      <c r="AP53" s="46">
        <v>225401.55</v>
      </c>
      <c r="AQ53" s="46">
        <v>2525</v>
      </c>
      <c r="AR53" s="46">
        <v>10965.08</v>
      </c>
      <c r="AS53" s="46">
        <v>40392.949999999997</v>
      </c>
      <c r="AU53" s="46">
        <v>24414.94</v>
      </c>
      <c r="AW53" s="46">
        <v>43940.14</v>
      </c>
      <c r="AY53" s="46">
        <v>11942.81</v>
      </c>
      <c r="AZ53" s="46">
        <v>727.26</v>
      </c>
      <c r="BB53" s="46">
        <v>3827.17</v>
      </c>
      <c r="BC53" s="46">
        <v>82462.11</v>
      </c>
      <c r="BD53" s="46">
        <v>2498.3000000000002</v>
      </c>
      <c r="BG53" s="46">
        <v>1705.79</v>
      </c>
      <c r="BK53" s="46">
        <v>-1737.63</v>
      </c>
      <c r="BP53" s="46">
        <v>-1737.63</v>
      </c>
      <c r="BR53" s="46">
        <v>142355.26999999999</v>
      </c>
      <c r="BT53" s="46">
        <v>23464.32</v>
      </c>
      <c r="BX53" s="46">
        <v>20000</v>
      </c>
      <c r="CB53" s="46">
        <v>4999.7</v>
      </c>
      <c r="CE53" s="46">
        <v>27787.4</v>
      </c>
      <c r="CF53" s="46">
        <v>12208.37</v>
      </c>
      <c r="CP53" s="46">
        <v>39650.410000000003</v>
      </c>
      <c r="CZ53" s="46">
        <v>14245.07</v>
      </c>
      <c r="ET53" s="46">
        <v>20018.2</v>
      </c>
      <c r="FC53" s="46">
        <v>20018.2</v>
      </c>
    </row>
    <row r="54" spans="2:164" x14ac:dyDescent="0.25">
      <c r="B54" s="47" t="s">
        <v>681</v>
      </c>
      <c r="C54" s="47" t="s">
        <v>680</v>
      </c>
      <c r="D54" s="46">
        <v>206580181.20000002</v>
      </c>
      <c r="E54" s="46">
        <v>11960610.07</v>
      </c>
      <c r="F54" s="46">
        <v>11960610.07</v>
      </c>
      <c r="L54" s="46">
        <v>1566536.43</v>
      </c>
      <c r="M54" s="46">
        <v>91298.75</v>
      </c>
      <c r="S54" s="46">
        <v>101585</v>
      </c>
      <c r="T54" s="46">
        <v>65069.27</v>
      </c>
      <c r="U54" s="46">
        <v>202631.5</v>
      </c>
      <c r="W54" s="46">
        <v>1920</v>
      </c>
      <c r="X54" s="46">
        <v>51129.57</v>
      </c>
      <c r="Y54" s="46">
        <v>8234.2099999999991</v>
      </c>
      <c r="Z54" s="46">
        <v>609979.18999999994</v>
      </c>
      <c r="AC54" s="46">
        <v>255169.51</v>
      </c>
      <c r="AD54" s="46">
        <v>18820.82</v>
      </c>
      <c r="AE54" s="46">
        <v>28973.79</v>
      </c>
      <c r="AF54" s="46">
        <v>36770.239999999998</v>
      </c>
      <c r="AG54" s="46">
        <v>94954.58</v>
      </c>
      <c r="AJ54" s="46">
        <v>57083455.490000002</v>
      </c>
      <c r="AK54" s="46">
        <v>55193642.109999999</v>
      </c>
      <c r="AL54" s="46">
        <v>1262303.3899999999</v>
      </c>
      <c r="AM54" s="46">
        <v>627509.99</v>
      </c>
      <c r="AP54" s="46">
        <v>19153154.050000001</v>
      </c>
      <c r="AQ54" s="46">
        <v>4497.21</v>
      </c>
      <c r="AR54" s="46">
        <v>230144.43</v>
      </c>
      <c r="AS54" s="46">
        <v>8417023.7899999991</v>
      </c>
      <c r="AU54" s="46">
        <v>4160930.29</v>
      </c>
      <c r="AV54" s="46">
        <v>152474.57999999999</v>
      </c>
      <c r="AW54" s="46">
        <v>787456.26</v>
      </c>
      <c r="AY54" s="46">
        <v>1851849.31</v>
      </c>
      <c r="AZ54" s="46">
        <v>175060.37</v>
      </c>
      <c r="BB54" s="46">
        <v>647790.01</v>
      </c>
      <c r="BC54" s="46">
        <v>2650165.44</v>
      </c>
      <c r="BD54" s="46">
        <v>119.6</v>
      </c>
      <c r="BE54" s="46">
        <v>75642.759999999995</v>
      </c>
      <c r="BR54" s="46">
        <v>13041756.98</v>
      </c>
      <c r="BT54" s="46">
        <v>485920.99</v>
      </c>
      <c r="BW54" s="46">
        <v>3280620.81</v>
      </c>
      <c r="BX54" s="46">
        <v>1029401.25</v>
      </c>
      <c r="BY54" s="46">
        <v>57349</v>
      </c>
      <c r="CB54" s="46">
        <v>1323896.27</v>
      </c>
      <c r="CC54" s="46">
        <v>58191.07</v>
      </c>
      <c r="CE54" s="46">
        <v>1441553.26</v>
      </c>
      <c r="CF54" s="46">
        <v>174614.24</v>
      </c>
      <c r="CG54" s="46">
        <v>856310.44</v>
      </c>
      <c r="CH54" s="46">
        <v>85062.09</v>
      </c>
      <c r="CK54" s="46">
        <v>197133.29</v>
      </c>
      <c r="CP54" s="46">
        <v>3017890.46</v>
      </c>
      <c r="CQ54" s="46">
        <v>357885.5</v>
      </c>
      <c r="DJ54" s="46">
        <v>304247.15000000002</v>
      </c>
      <c r="DP54" s="46">
        <v>97051.56</v>
      </c>
      <c r="EH54" s="46">
        <v>274629.59999999998</v>
      </c>
      <c r="ET54" s="46">
        <v>2500</v>
      </c>
      <c r="EU54" s="46">
        <v>2500</v>
      </c>
      <c r="FD54" s="46">
        <v>482077.58</v>
      </c>
      <c r="FF54" s="46">
        <v>33831.769999999997</v>
      </c>
      <c r="FH54" s="46">
        <v>448245.81</v>
      </c>
    </row>
    <row r="55" spans="2:164" x14ac:dyDescent="0.25">
      <c r="B55" s="47" t="s">
        <v>679</v>
      </c>
      <c r="C55" s="47" t="s">
        <v>678</v>
      </c>
      <c r="D55" s="46">
        <v>6924826.9200000009</v>
      </c>
      <c r="E55" s="46">
        <v>188234.13</v>
      </c>
      <c r="F55" s="46">
        <v>187777.65</v>
      </c>
      <c r="K55" s="46">
        <v>456.48</v>
      </c>
      <c r="L55" s="46">
        <v>256019.24</v>
      </c>
      <c r="T55" s="46">
        <v>191.1</v>
      </c>
      <c r="Y55" s="46">
        <v>4404.92</v>
      </c>
      <c r="Z55" s="46">
        <v>46517.19</v>
      </c>
      <c r="AC55" s="46">
        <v>204872.58</v>
      </c>
      <c r="AD55" s="46">
        <v>33.450000000000003</v>
      </c>
      <c r="AJ55" s="46">
        <v>2225763.65</v>
      </c>
      <c r="AK55" s="46">
        <v>2167734.9700000002</v>
      </c>
      <c r="AL55" s="46">
        <v>15727.61</v>
      </c>
      <c r="AM55" s="46">
        <v>42301.07</v>
      </c>
      <c r="AP55" s="46">
        <v>392484.26</v>
      </c>
      <c r="AQ55" s="46">
        <v>3030</v>
      </c>
      <c r="AS55" s="46">
        <v>132836.76999999999</v>
      </c>
      <c r="AU55" s="46">
        <v>74907.13</v>
      </c>
      <c r="AW55" s="46">
        <v>8662</v>
      </c>
      <c r="BB55" s="46">
        <v>14286.94</v>
      </c>
      <c r="BC55" s="46">
        <v>148619.82999999999</v>
      </c>
      <c r="BD55" s="46">
        <v>10141.59</v>
      </c>
      <c r="BR55" s="46">
        <v>210376.77</v>
      </c>
      <c r="BW55" s="46">
        <v>13392.49</v>
      </c>
      <c r="CE55" s="46">
        <v>67476</v>
      </c>
      <c r="CF55" s="46">
        <v>34356.870000000003</v>
      </c>
      <c r="CP55" s="46">
        <v>90763.73</v>
      </c>
      <c r="EH55" s="46">
        <v>4387.68</v>
      </c>
      <c r="ET55" s="46">
        <v>189535.41</v>
      </c>
      <c r="FA55" s="46">
        <v>86000</v>
      </c>
      <c r="FB55" s="46">
        <v>103535.41</v>
      </c>
    </row>
    <row r="56" spans="2:164" x14ac:dyDescent="0.25">
      <c r="B56" s="47" t="s">
        <v>677</v>
      </c>
      <c r="C56" s="47" t="s">
        <v>676</v>
      </c>
      <c r="D56" s="46">
        <v>11996372.000000004</v>
      </c>
      <c r="E56" s="46">
        <v>657311.73</v>
      </c>
      <c r="F56" s="46">
        <v>657311.73</v>
      </c>
      <c r="L56" s="46">
        <v>154350.59</v>
      </c>
      <c r="M56" s="46">
        <v>3590.48</v>
      </c>
      <c r="X56" s="46">
        <v>3521.1</v>
      </c>
      <c r="Y56" s="46">
        <v>1600.15</v>
      </c>
      <c r="Z56" s="46">
        <v>25263.38</v>
      </c>
      <c r="AC56" s="46">
        <v>61666.239999999998</v>
      </c>
      <c r="AE56" s="46">
        <v>7000</v>
      </c>
      <c r="AF56" s="46">
        <v>46343.83</v>
      </c>
      <c r="AG56" s="46">
        <v>5365.41</v>
      </c>
      <c r="AJ56" s="46">
        <v>3255306.92</v>
      </c>
      <c r="AK56" s="46">
        <v>3119416.24</v>
      </c>
      <c r="AL56" s="46">
        <v>65624.19</v>
      </c>
      <c r="AM56" s="46">
        <v>70266.490000000005</v>
      </c>
      <c r="AP56" s="46">
        <v>1121879.8899999999</v>
      </c>
      <c r="AQ56" s="46">
        <v>4040</v>
      </c>
      <c r="AR56" s="46">
        <v>63050.37</v>
      </c>
      <c r="AS56" s="46">
        <v>479493.45</v>
      </c>
      <c r="AU56" s="46">
        <v>115425.56</v>
      </c>
      <c r="AW56" s="46">
        <v>119248.01</v>
      </c>
      <c r="AY56" s="46">
        <v>32051.65</v>
      </c>
      <c r="AZ56" s="46">
        <v>7064.74</v>
      </c>
      <c r="BB56" s="46">
        <v>22365.08</v>
      </c>
      <c r="BC56" s="46">
        <v>279141.03000000003</v>
      </c>
      <c r="BR56" s="46">
        <v>694926.42</v>
      </c>
      <c r="BT56" s="46">
        <v>135484.56</v>
      </c>
      <c r="BW56" s="46">
        <v>108967.33</v>
      </c>
      <c r="BY56" s="46">
        <v>2141.62</v>
      </c>
      <c r="CC56" s="46">
        <v>25498</v>
      </c>
      <c r="CE56" s="46">
        <v>105950</v>
      </c>
      <c r="CF56" s="46">
        <v>25721</v>
      </c>
      <c r="CP56" s="46">
        <v>127670.09</v>
      </c>
      <c r="CT56" s="46">
        <v>23618.95</v>
      </c>
      <c r="CZ56" s="46">
        <v>38493.97</v>
      </c>
      <c r="DI56" s="46">
        <v>24755.91</v>
      </c>
      <c r="EC56" s="46">
        <v>58130.57</v>
      </c>
      <c r="EH56" s="46">
        <v>18494.419999999998</v>
      </c>
      <c r="EI56" s="46">
        <v>86242.74</v>
      </c>
      <c r="EJ56" s="46">
        <v>46094.74</v>
      </c>
      <c r="ES56" s="46">
        <v>40148</v>
      </c>
      <c r="ET56" s="46">
        <v>28167.71</v>
      </c>
      <c r="FB56" s="46">
        <v>28167.71</v>
      </c>
    </row>
    <row r="57" spans="2:164" x14ac:dyDescent="0.25">
      <c r="B57" s="47" t="s">
        <v>675</v>
      </c>
      <c r="C57" s="47" t="s">
        <v>674</v>
      </c>
      <c r="D57" s="46">
        <v>3316711.5199999991</v>
      </c>
      <c r="E57" s="46">
        <v>18548.91</v>
      </c>
      <c r="F57" s="46">
        <v>17963.939999999999</v>
      </c>
      <c r="H57" s="46">
        <v>148.82</v>
      </c>
      <c r="I57" s="46">
        <v>436.15</v>
      </c>
      <c r="L57" s="46">
        <v>47086.03</v>
      </c>
      <c r="X57" s="46">
        <v>102.05</v>
      </c>
      <c r="Y57" s="46">
        <v>813.5</v>
      </c>
      <c r="Z57" s="46">
        <v>10751.4</v>
      </c>
      <c r="AC57" s="46">
        <v>28416.37</v>
      </c>
      <c r="AE57" s="46">
        <v>4655</v>
      </c>
      <c r="AG57" s="46">
        <v>2347.71</v>
      </c>
      <c r="AJ57" s="46">
        <v>510701.26</v>
      </c>
      <c r="AK57" s="46">
        <v>460030.98</v>
      </c>
      <c r="AL57" s="46">
        <v>3176.94</v>
      </c>
      <c r="AM57" s="46">
        <v>47493.34</v>
      </c>
      <c r="AP57" s="46">
        <v>344961.23</v>
      </c>
      <c r="AQ57" s="46">
        <v>1010</v>
      </c>
      <c r="AS57" s="46">
        <v>58665.66</v>
      </c>
      <c r="AU57" s="46">
        <v>30440.77</v>
      </c>
      <c r="AW57" s="46">
        <v>78223</v>
      </c>
      <c r="AZ57" s="46">
        <v>1350.89</v>
      </c>
      <c r="BB57" s="46">
        <v>4361.91</v>
      </c>
      <c r="BC57" s="46">
        <v>170909</v>
      </c>
      <c r="BK57" s="46">
        <v>483912.55</v>
      </c>
      <c r="BM57" s="46">
        <v>457532</v>
      </c>
      <c r="BN57" s="46">
        <v>5988</v>
      </c>
      <c r="BP57" s="46">
        <v>20392.55</v>
      </c>
      <c r="BR57" s="46">
        <v>236745.78</v>
      </c>
      <c r="BX57" s="46">
        <v>10087.84</v>
      </c>
      <c r="BY57" s="46">
        <v>29638</v>
      </c>
      <c r="CB57" s="46">
        <v>10524</v>
      </c>
      <c r="CE57" s="46">
        <v>108265.36</v>
      </c>
      <c r="CF57" s="46">
        <v>7206.05</v>
      </c>
      <c r="CP57" s="46">
        <v>45154.03</v>
      </c>
      <c r="CZ57" s="46">
        <v>5041.97</v>
      </c>
      <c r="DD57" s="46">
        <v>10819.57</v>
      </c>
      <c r="EA57" s="46">
        <v>10008.959999999999</v>
      </c>
      <c r="ET57" s="46">
        <v>16400</v>
      </c>
      <c r="FB57" s="46">
        <v>16400</v>
      </c>
    </row>
    <row r="58" spans="2:164" x14ac:dyDescent="0.25">
      <c r="B58" s="47" t="s">
        <v>673</v>
      </c>
      <c r="C58" s="47" t="s">
        <v>672</v>
      </c>
      <c r="D58" s="46">
        <v>11338196.42</v>
      </c>
      <c r="E58" s="46">
        <v>211883.47</v>
      </c>
      <c r="F58" s="46">
        <v>201205.44</v>
      </c>
      <c r="H58" s="46">
        <v>1609.69</v>
      </c>
      <c r="I58" s="46">
        <v>9068.34</v>
      </c>
      <c r="L58" s="46">
        <v>63801.66</v>
      </c>
      <c r="P58" s="46">
        <v>4200</v>
      </c>
      <c r="Y58" s="46">
        <v>6124</v>
      </c>
      <c r="Z58" s="46">
        <v>50471.26</v>
      </c>
      <c r="AC58" s="46">
        <v>2900.1</v>
      </c>
      <c r="AG58" s="46">
        <v>106.3</v>
      </c>
      <c r="AJ58" s="46">
        <v>3636858.01</v>
      </c>
      <c r="AK58" s="46">
        <v>3424503.44</v>
      </c>
      <c r="AL58" s="46">
        <v>38687.120000000003</v>
      </c>
      <c r="AM58" s="46">
        <v>173667.45</v>
      </c>
      <c r="AP58" s="46">
        <v>1252050.6399999999</v>
      </c>
      <c r="AQ58" s="46">
        <v>262949.88</v>
      </c>
      <c r="AS58" s="46">
        <v>468532.25</v>
      </c>
      <c r="AU58" s="46">
        <v>156319.45000000001</v>
      </c>
      <c r="AW58" s="46">
        <v>13148</v>
      </c>
      <c r="AZ58" s="46">
        <v>8244.0400000000009</v>
      </c>
      <c r="BB58" s="46">
        <v>33312.78</v>
      </c>
      <c r="BC58" s="46">
        <v>292426.96000000002</v>
      </c>
      <c r="BD58" s="46">
        <v>17117.28</v>
      </c>
      <c r="BK58" s="46">
        <v>78243.929999999993</v>
      </c>
      <c r="BP58" s="46">
        <v>78243.929999999993</v>
      </c>
      <c r="BR58" s="46">
        <v>378451.06</v>
      </c>
      <c r="CB58" s="46">
        <v>54630</v>
      </c>
      <c r="CE58" s="46">
        <v>132838.74</v>
      </c>
      <c r="CF58" s="46">
        <v>13422</v>
      </c>
      <c r="CP58" s="46">
        <v>141931.32</v>
      </c>
      <c r="EG58" s="46">
        <v>8288.39</v>
      </c>
      <c r="EH58" s="46">
        <v>27340.61</v>
      </c>
      <c r="FD58" s="46">
        <v>47809.440000000002</v>
      </c>
      <c r="FH58" s="46">
        <v>47809.440000000002</v>
      </c>
    </row>
    <row r="59" spans="2:164" x14ac:dyDescent="0.25">
      <c r="B59" s="47" t="s">
        <v>671</v>
      </c>
      <c r="C59" s="47" t="s">
        <v>670</v>
      </c>
      <c r="D59" s="46">
        <v>2679108.38</v>
      </c>
      <c r="E59" s="46">
        <v>-42.15</v>
      </c>
      <c r="F59" s="46">
        <v>-42.15</v>
      </c>
      <c r="L59" s="46">
        <v>18779.88</v>
      </c>
      <c r="T59" s="46">
        <v>15</v>
      </c>
      <c r="Y59" s="46">
        <v>906.71</v>
      </c>
      <c r="Z59" s="46">
        <v>2602.17</v>
      </c>
      <c r="AC59" s="46">
        <v>5656</v>
      </c>
      <c r="AE59" s="46">
        <v>4600</v>
      </c>
      <c r="AG59" s="46">
        <v>5000</v>
      </c>
      <c r="AJ59" s="46">
        <v>617362.65</v>
      </c>
      <c r="AK59" s="46">
        <v>610060.36</v>
      </c>
      <c r="AL59" s="46">
        <v>7302.29</v>
      </c>
      <c r="AP59" s="46">
        <v>409749.89</v>
      </c>
      <c r="AS59" s="46">
        <v>58393.85</v>
      </c>
      <c r="AU59" s="46">
        <v>31496.42</v>
      </c>
      <c r="AW59" s="46">
        <v>25599.75</v>
      </c>
      <c r="AZ59" s="46">
        <v>1056.92</v>
      </c>
      <c r="BB59" s="46">
        <v>1691.84</v>
      </c>
      <c r="BC59" s="46">
        <v>291511.11</v>
      </c>
      <c r="BK59" s="46">
        <v>15294.41</v>
      </c>
      <c r="BP59" s="46">
        <v>15294.41</v>
      </c>
      <c r="BR59" s="46">
        <v>267145.65999999997</v>
      </c>
      <c r="BW59" s="46">
        <v>77495.490000000005</v>
      </c>
      <c r="CB59" s="46">
        <v>13599.24</v>
      </c>
      <c r="CE59" s="46">
        <v>70406.33</v>
      </c>
      <c r="CF59" s="46">
        <v>24920.48</v>
      </c>
      <c r="CP59" s="46">
        <v>48070.05</v>
      </c>
      <c r="CZ59" s="46">
        <v>21240</v>
      </c>
      <c r="EH59" s="46">
        <v>11414.07</v>
      </c>
      <c r="ET59" s="46">
        <v>11263.85</v>
      </c>
      <c r="FB59" s="46">
        <v>11263.85</v>
      </c>
    </row>
    <row r="60" spans="2:164" x14ac:dyDescent="0.25">
      <c r="B60" s="47" t="s">
        <v>669</v>
      </c>
      <c r="C60" s="47" t="s">
        <v>668</v>
      </c>
      <c r="D60" s="46">
        <v>14264938.079999998</v>
      </c>
      <c r="E60" s="46">
        <v>135420</v>
      </c>
      <c r="F60" s="46">
        <v>131246.69</v>
      </c>
      <c r="H60" s="46">
        <v>1097.17</v>
      </c>
      <c r="I60" s="46">
        <v>3076.14</v>
      </c>
      <c r="L60" s="46">
        <v>162129.85999999999</v>
      </c>
      <c r="M60" s="46">
        <v>290.36</v>
      </c>
      <c r="T60" s="46">
        <v>50</v>
      </c>
      <c r="Y60" s="46">
        <v>632.25</v>
      </c>
      <c r="Z60" s="46">
        <v>108884.61</v>
      </c>
      <c r="AC60" s="46">
        <v>25342.26</v>
      </c>
      <c r="AD60" s="46">
        <v>455.25</v>
      </c>
      <c r="AE60" s="46">
        <v>25230</v>
      </c>
      <c r="AG60" s="46">
        <v>1245.1300000000001</v>
      </c>
      <c r="AJ60" s="46">
        <v>3056699.79</v>
      </c>
      <c r="AK60" s="46">
        <v>2778174.79</v>
      </c>
      <c r="AL60" s="46">
        <v>32098.59</v>
      </c>
      <c r="AM60" s="46">
        <v>246426.41</v>
      </c>
      <c r="AP60" s="46">
        <v>590966.23</v>
      </c>
      <c r="AS60" s="46">
        <v>297986.59999999998</v>
      </c>
      <c r="AU60" s="46">
        <v>169346.23</v>
      </c>
      <c r="AW60" s="46">
        <v>118312.61</v>
      </c>
      <c r="BB60" s="46">
        <v>5320.79</v>
      </c>
      <c r="BK60" s="46">
        <v>2058528.76</v>
      </c>
      <c r="BM60" s="46">
        <v>1953805</v>
      </c>
      <c r="BN60" s="46">
        <v>23668</v>
      </c>
      <c r="BP60" s="46">
        <v>81055.759999999995</v>
      </c>
      <c r="BR60" s="46">
        <v>1075725.81</v>
      </c>
      <c r="BW60" s="46">
        <v>238770.41</v>
      </c>
      <c r="BX60" s="46">
        <v>129490.25</v>
      </c>
      <c r="BY60" s="46">
        <v>69018</v>
      </c>
      <c r="CB60" s="46">
        <v>58771</v>
      </c>
      <c r="CE60" s="46">
        <v>230187.99</v>
      </c>
      <c r="CF60" s="46">
        <v>19550</v>
      </c>
      <c r="CP60" s="46">
        <v>105267.91</v>
      </c>
      <c r="CQ60" s="46">
        <v>56155.99</v>
      </c>
      <c r="CZ60" s="46">
        <v>72556.56</v>
      </c>
      <c r="DC60" s="46">
        <v>31069.48</v>
      </c>
      <c r="DD60" s="46">
        <v>56817</v>
      </c>
      <c r="EH60" s="46">
        <v>8071.22</v>
      </c>
      <c r="ET60" s="46">
        <v>52998.59</v>
      </c>
      <c r="EU60" s="46">
        <v>7512.68</v>
      </c>
      <c r="FB60" s="46">
        <v>45485.91</v>
      </c>
    </row>
    <row r="61" spans="2:164" x14ac:dyDescent="0.25">
      <c r="B61" s="47" t="s">
        <v>667</v>
      </c>
      <c r="C61" s="47" t="s">
        <v>666</v>
      </c>
      <c r="D61" s="46">
        <v>17253850.5</v>
      </c>
      <c r="E61" s="46">
        <v>503494.43</v>
      </c>
      <c r="F61" s="46">
        <v>490096.54</v>
      </c>
      <c r="H61" s="46">
        <v>3914.19</v>
      </c>
      <c r="I61" s="46">
        <v>9483.7000000000007</v>
      </c>
      <c r="L61" s="46">
        <v>106920.75</v>
      </c>
      <c r="T61" s="46">
        <v>1615.4</v>
      </c>
      <c r="Y61" s="46">
        <v>368</v>
      </c>
      <c r="Z61" s="46">
        <v>23693.88</v>
      </c>
      <c r="AC61" s="46">
        <v>18695.509999999998</v>
      </c>
      <c r="AF61" s="46">
        <v>60417.96</v>
      </c>
      <c r="AG61" s="46">
        <v>2130</v>
      </c>
      <c r="AJ61" s="46">
        <v>4891230.84</v>
      </c>
      <c r="AK61" s="46">
        <v>4740748.63</v>
      </c>
      <c r="AL61" s="46">
        <v>101120.39</v>
      </c>
      <c r="AM61" s="46">
        <v>49361.82</v>
      </c>
      <c r="AP61" s="46">
        <v>1751223.3</v>
      </c>
      <c r="AQ61" s="46">
        <v>6060</v>
      </c>
      <c r="AS61" s="46">
        <v>711933.02</v>
      </c>
      <c r="AU61" s="46">
        <v>261800.74</v>
      </c>
      <c r="AW61" s="46">
        <v>270533.46999999997</v>
      </c>
      <c r="AZ61" s="46">
        <v>13000.19</v>
      </c>
      <c r="BB61" s="46">
        <v>55066.5</v>
      </c>
      <c r="BC61" s="46">
        <v>406131.54</v>
      </c>
      <c r="BG61" s="46">
        <v>26697.84</v>
      </c>
      <c r="BK61" s="46">
        <v>159057.26999999999</v>
      </c>
      <c r="BP61" s="46">
        <v>159057.26999999999</v>
      </c>
      <c r="BR61" s="46">
        <v>1214998.6599999999</v>
      </c>
      <c r="BW61" s="46">
        <v>550110</v>
      </c>
      <c r="CB61" s="46">
        <v>96824</v>
      </c>
      <c r="CE61" s="46">
        <v>192028</v>
      </c>
      <c r="CF61" s="46">
        <v>33065</v>
      </c>
      <c r="CP61" s="46">
        <v>276581.46999999997</v>
      </c>
      <c r="CR61" s="46">
        <v>36089</v>
      </c>
      <c r="DJ61" s="46">
        <v>12267.27</v>
      </c>
      <c r="EH61" s="46">
        <v>18033.919999999998</v>
      </c>
    </row>
    <row r="62" spans="2:164" x14ac:dyDescent="0.25">
      <c r="B62" s="47" t="s">
        <v>665</v>
      </c>
      <c r="C62" s="47" t="s">
        <v>664</v>
      </c>
      <c r="D62" s="46">
        <v>619930365.0999999</v>
      </c>
      <c r="E62" s="46">
        <v>23495246.039999999</v>
      </c>
      <c r="F62" s="46">
        <v>23484726.43</v>
      </c>
      <c r="G62" s="46">
        <v>10519.61</v>
      </c>
      <c r="L62" s="46">
        <v>1882524.99</v>
      </c>
      <c r="T62" s="46">
        <v>13037.87</v>
      </c>
      <c r="W62" s="46">
        <v>20385.75</v>
      </c>
      <c r="Y62" s="46">
        <v>102139.96</v>
      </c>
      <c r="Z62" s="46">
        <v>628031.89</v>
      </c>
      <c r="AD62" s="46">
        <v>30290.54</v>
      </c>
      <c r="AE62" s="46">
        <v>27496</v>
      </c>
      <c r="AG62" s="46">
        <v>1061142.98</v>
      </c>
      <c r="AJ62" s="46">
        <v>187379514.61000001</v>
      </c>
      <c r="AK62" s="46">
        <v>168113636</v>
      </c>
      <c r="AL62" s="46">
        <v>6086615.6500000004</v>
      </c>
      <c r="AM62" s="46">
        <v>13179262.960000001</v>
      </c>
      <c r="AP62" s="46">
        <v>65646890.630000003</v>
      </c>
      <c r="AR62" s="46">
        <v>202654.66</v>
      </c>
      <c r="AS62" s="46">
        <v>27693059.420000002</v>
      </c>
      <c r="AU62" s="46">
        <v>14083268.539999999</v>
      </c>
      <c r="AW62" s="46">
        <v>1651748.89</v>
      </c>
      <c r="AY62" s="46">
        <v>10626100.869999999</v>
      </c>
      <c r="AZ62" s="46">
        <v>546157.78</v>
      </c>
      <c r="BB62" s="46">
        <v>1088246.8799999999</v>
      </c>
      <c r="BC62" s="46">
        <v>9755653.5899999999</v>
      </c>
      <c r="BR62" s="46">
        <v>29500044.149999999</v>
      </c>
      <c r="BT62" s="46">
        <v>427651.21</v>
      </c>
      <c r="BW62" s="46">
        <v>287279.14</v>
      </c>
      <c r="BX62" s="46">
        <v>713282.56000000006</v>
      </c>
      <c r="BY62" s="46">
        <v>204891</v>
      </c>
      <c r="CB62" s="46">
        <v>4595399.4000000004</v>
      </c>
      <c r="CC62" s="46">
        <v>254642.67</v>
      </c>
      <c r="CE62" s="46">
        <v>5555550.8300000001</v>
      </c>
      <c r="CF62" s="46">
        <v>1774520.88</v>
      </c>
      <c r="CG62" s="46">
        <v>1676369.76</v>
      </c>
      <c r="CK62" s="46">
        <v>974737.89</v>
      </c>
      <c r="CP62" s="46">
        <v>12025947.98</v>
      </c>
      <c r="DF62" s="46">
        <v>706512.96</v>
      </c>
      <c r="DP62" s="46">
        <v>200261.37</v>
      </c>
      <c r="EH62" s="46">
        <v>102996.5</v>
      </c>
      <c r="EI62" s="46">
        <v>1916049.25</v>
      </c>
      <c r="EJ62" s="46">
        <v>700619.79</v>
      </c>
      <c r="EK62" s="46">
        <v>1169600.17</v>
      </c>
      <c r="EO62" s="46">
        <v>45829.29</v>
      </c>
      <c r="ET62" s="46">
        <v>144912.88</v>
      </c>
      <c r="EU62" s="46">
        <v>144912.88</v>
      </c>
    </row>
    <row r="63" spans="2:164" x14ac:dyDescent="0.25">
      <c r="B63" s="47" t="s">
        <v>663</v>
      </c>
      <c r="C63" s="47" t="s">
        <v>662</v>
      </c>
      <c r="D63" s="46">
        <v>74862109.860000029</v>
      </c>
      <c r="E63" s="46">
        <v>2009116.61</v>
      </c>
      <c r="F63" s="46">
        <v>2007639.25</v>
      </c>
      <c r="G63" s="46">
        <v>1477.36</v>
      </c>
      <c r="L63" s="46">
        <v>588642.26</v>
      </c>
      <c r="M63" s="46">
        <v>18292.009999999998</v>
      </c>
      <c r="T63" s="46">
        <v>9149.8700000000008</v>
      </c>
      <c r="X63" s="46">
        <v>40</v>
      </c>
      <c r="Y63" s="46">
        <v>3139.12</v>
      </c>
      <c r="Z63" s="46">
        <v>273147.52000000002</v>
      </c>
      <c r="AC63" s="46">
        <v>20551.61</v>
      </c>
      <c r="AD63" s="46">
        <v>2228.1799999999998</v>
      </c>
      <c r="AE63" s="46">
        <v>600</v>
      </c>
      <c r="AF63" s="46">
        <v>14924.33</v>
      </c>
      <c r="AG63" s="46">
        <v>246569.62</v>
      </c>
      <c r="AJ63" s="46">
        <v>19986941.530000001</v>
      </c>
      <c r="AK63" s="46">
        <v>18238293.530000001</v>
      </c>
      <c r="AL63" s="46">
        <v>576403.81999999995</v>
      </c>
      <c r="AM63" s="46">
        <v>1172244.18</v>
      </c>
      <c r="AP63" s="46">
        <v>8262477.0300000003</v>
      </c>
      <c r="AQ63" s="46">
        <v>34845</v>
      </c>
      <c r="AR63" s="46">
        <v>49258.32</v>
      </c>
      <c r="AS63" s="46">
        <v>3287806.01</v>
      </c>
      <c r="AU63" s="46">
        <v>1501645.82</v>
      </c>
      <c r="AW63" s="46">
        <v>169589.43</v>
      </c>
      <c r="AY63" s="46">
        <v>1147836.27</v>
      </c>
      <c r="AZ63" s="46">
        <v>59427.02</v>
      </c>
      <c r="BB63" s="46">
        <v>28343.08</v>
      </c>
      <c r="BC63" s="46">
        <v>1982386.62</v>
      </c>
      <c r="BE63" s="46">
        <v>1339.46</v>
      </c>
      <c r="BK63" s="46">
        <v>241426.58</v>
      </c>
      <c r="BL63" s="46">
        <v>241426.58</v>
      </c>
      <c r="BR63" s="46">
        <v>6334582.5800000001</v>
      </c>
      <c r="BT63" s="46">
        <v>106988.4</v>
      </c>
      <c r="BW63" s="46">
        <v>2374515.9500000002</v>
      </c>
      <c r="BX63" s="46">
        <v>606082.43999999994</v>
      </c>
      <c r="CB63" s="46">
        <v>473259.24</v>
      </c>
      <c r="CC63" s="46">
        <v>40322.97</v>
      </c>
      <c r="CE63" s="46">
        <v>695575.02</v>
      </c>
      <c r="CF63" s="46">
        <v>94379.43</v>
      </c>
      <c r="CG63" s="46">
        <v>476805.01</v>
      </c>
      <c r="CK63" s="46">
        <v>58329.17</v>
      </c>
      <c r="CP63" s="46">
        <v>1318202.8799999999</v>
      </c>
      <c r="DP63" s="46">
        <v>2232.4299999999998</v>
      </c>
      <c r="EH63" s="46">
        <v>87889.64</v>
      </c>
      <c r="EI63" s="46">
        <v>7868.34</v>
      </c>
      <c r="EO63" s="46">
        <v>4898.34</v>
      </c>
      <c r="ES63" s="46">
        <v>2970</v>
      </c>
    </row>
    <row r="64" spans="2:164" x14ac:dyDescent="0.25">
      <c r="B64" s="47" t="s">
        <v>661</v>
      </c>
      <c r="C64" s="47" t="s">
        <v>660</v>
      </c>
      <c r="D64" s="46">
        <v>953863.98</v>
      </c>
      <c r="L64" s="46">
        <v>30356.77</v>
      </c>
      <c r="Z64" s="46">
        <v>28356.77</v>
      </c>
      <c r="AC64" s="46">
        <v>2000</v>
      </c>
      <c r="AJ64" s="46">
        <v>329838.99</v>
      </c>
      <c r="AK64" s="46">
        <v>329838.99</v>
      </c>
      <c r="AP64" s="46">
        <v>116736.23</v>
      </c>
      <c r="AS64" s="46">
        <v>3635.33</v>
      </c>
      <c r="BC64" s="46">
        <v>113100.9</v>
      </c>
    </row>
    <row r="65" spans="2:164" x14ac:dyDescent="0.25">
      <c r="B65" s="47" t="s">
        <v>659</v>
      </c>
      <c r="C65" s="47" t="s">
        <v>658</v>
      </c>
      <c r="D65" s="46">
        <v>5478233.46</v>
      </c>
      <c r="E65" s="46">
        <v>98434.45</v>
      </c>
      <c r="F65" s="46">
        <v>93480.03</v>
      </c>
      <c r="G65" s="46">
        <v>4954.42</v>
      </c>
      <c r="L65" s="46">
        <v>11138.37</v>
      </c>
      <c r="T65" s="46">
        <v>5070.7700000000004</v>
      </c>
      <c r="X65" s="46">
        <v>155.1</v>
      </c>
      <c r="Y65" s="46">
        <v>2326.5</v>
      </c>
      <c r="AC65" s="46">
        <v>550</v>
      </c>
      <c r="AD65" s="46">
        <v>36</v>
      </c>
      <c r="AE65" s="46">
        <v>3000</v>
      </c>
      <c r="AJ65" s="46">
        <v>2049707.78</v>
      </c>
      <c r="AK65" s="46">
        <v>2033624.41</v>
      </c>
      <c r="AL65" s="46">
        <v>16083.37</v>
      </c>
      <c r="AP65" s="46">
        <v>265845.06</v>
      </c>
      <c r="AQ65" s="46">
        <v>1010</v>
      </c>
      <c r="AS65" s="46">
        <v>124605.5</v>
      </c>
      <c r="AU65" s="46">
        <v>37520.89</v>
      </c>
      <c r="AZ65" s="46">
        <v>1479.7</v>
      </c>
      <c r="BB65" s="46">
        <v>3711.16</v>
      </c>
      <c r="BC65" s="46">
        <v>97517.81</v>
      </c>
      <c r="BK65" s="46">
        <v>66.86</v>
      </c>
      <c r="BO65" s="46">
        <v>66.86</v>
      </c>
      <c r="BR65" s="46">
        <v>135789.82999999999</v>
      </c>
      <c r="BW65" s="46">
        <v>23008.9</v>
      </c>
      <c r="CE65" s="46">
        <v>43677</v>
      </c>
      <c r="CF65" s="46">
        <v>22395.93</v>
      </c>
      <c r="CP65" s="46">
        <v>46708</v>
      </c>
      <c r="ET65" s="46">
        <v>178134.38</v>
      </c>
      <c r="FB65" s="46">
        <v>178134.38</v>
      </c>
    </row>
    <row r="66" spans="2:164" x14ac:dyDescent="0.25">
      <c r="B66" s="47" t="s">
        <v>657</v>
      </c>
      <c r="C66" s="47" t="s">
        <v>656</v>
      </c>
      <c r="D66" s="46">
        <v>15445990.800000003</v>
      </c>
      <c r="E66" s="46">
        <v>1072684.69</v>
      </c>
      <c r="F66" s="46">
        <v>1067391.5</v>
      </c>
      <c r="H66" s="46">
        <v>4958.09</v>
      </c>
      <c r="K66" s="46">
        <v>335.1</v>
      </c>
      <c r="L66" s="46">
        <v>245045.48</v>
      </c>
      <c r="T66" s="46">
        <v>50</v>
      </c>
      <c r="U66" s="46">
        <v>80000</v>
      </c>
      <c r="X66" s="46">
        <v>4722.21</v>
      </c>
      <c r="Y66" s="46">
        <v>3036.25</v>
      </c>
      <c r="Z66" s="46">
        <v>129605.98</v>
      </c>
      <c r="AC66" s="46">
        <v>11800</v>
      </c>
      <c r="AD66" s="46">
        <v>2163.63</v>
      </c>
      <c r="AE66" s="46">
        <v>9900</v>
      </c>
      <c r="AG66" s="46">
        <v>3767.41</v>
      </c>
      <c r="AJ66" s="46">
        <v>3974344.66</v>
      </c>
      <c r="AK66" s="46">
        <v>3872158.72</v>
      </c>
      <c r="AL66" s="46">
        <v>102185.94</v>
      </c>
      <c r="AP66" s="46">
        <v>1281803.2</v>
      </c>
      <c r="AQ66" s="46">
        <v>12120</v>
      </c>
      <c r="AR66" s="46">
        <v>72945.05</v>
      </c>
      <c r="AS66" s="46">
        <v>547070.43999999994</v>
      </c>
      <c r="AU66" s="46">
        <v>162026.84</v>
      </c>
      <c r="AW66" s="46">
        <v>3360</v>
      </c>
      <c r="AY66" s="46">
        <v>5815.2</v>
      </c>
      <c r="AZ66" s="46">
        <v>9723.73</v>
      </c>
      <c r="BB66" s="46">
        <v>42111.8</v>
      </c>
      <c r="BC66" s="46">
        <v>426630.14</v>
      </c>
      <c r="BK66" s="46">
        <v>44249.39</v>
      </c>
      <c r="BP66" s="46">
        <v>44249.39</v>
      </c>
      <c r="BR66" s="46">
        <v>1104867.98</v>
      </c>
      <c r="BT66" s="46">
        <v>162891.93</v>
      </c>
      <c r="BW66" s="46">
        <v>377494.16</v>
      </c>
      <c r="BX66" s="46">
        <v>87511.05</v>
      </c>
      <c r="CB66" s="46">
        <v>87014</v>
      </c>
      <c r="CC66" s="46">
        <v>5007.2</v>
      </c>
      <c r="CE66" s="46">
        <v>136236.26999999999</v>
      </c>
      <c r="CF66" s="46">
        <v>61567</v>
      </c>
      <c r="CP66" s="46">
        <v>166847.91</v>
      </c>
      <c r="EH66" s="46">
        <v>20298.46</v>
      </c>
    </row>
    <row r="67" spans="2:164" x14ac:dyDescent="0.25">
      <c r="B67" s="47" t="s">
        <v>655</v>
      </c>
      <c r="C67" s="47" t="s">
        <v>654</v>
      </c>
      <c r="D67" s="46">
        <v>95537660.699999988</v>
      </c>
      <c r="E67" s="46">
        <v>2212430.2400000002</v>
      </c>
      <c r="F67" s="46">
        <v>2210307.63</v>
      </c>
      <c r="H67" s="46">
        <v>2122.61</v>
      </c>
      <c r="L67" s="46">
        <v>349436.88</v>
      </c>
      <c r="M67" s="46">
        <v>170</v>
      </c>
      <c r="T67" s="46">
        <v>6341.64</v>
      </c>
      <c r="X67" s="46">
        <v>5860</v>
      </c>
      <c r="Y67" s="46">
        <v>8520</v>
      </c>
      <c r="Z67" s="46">
        <v>81852.89</v>
      </c>
      <c r="AC67" s="46">
        <v>40342</v>
      </c>
      <c r="AD67" s="46">
        <v>1302</v>
      </c>
      <c r="AE67" s="46">
        <v>10896</v>
      </c>
      <c r="AF67" s="46">
        <v>64856.9</v>
      </c>
      <c r="AG67" s="46">
        <v>129295.45</v>
      </c>
      <c r="AJ67" s="46">
        <v>24823946.870000001</v>
      </c>
      <c r="AK67" s="46">
        <v>21159353.469999999</v>
      </c>
      <c r="AL67" s="46">
        <v>623368.18000000005</v>
      </c>
      <c r="AM67" s="46">
        <v>3041225.22</v>
      </c>
      <c r="AP67" s="46">
        <v>11930140.810000001</v>
      </c>
      <c r="AQ67" s="46">
        <v>21720.05</v>
      </c>
      <c r="AR67" s="46">
        <v>120606.54</v>
      </c>
      <c r="AS67" s="46">
        <v>3657124.33</v>
      </c>
      <c r="AU67" s="46">
        <v>2196617.9500000002</v>
      </c>
      <c r="AW67" s="46">
        <v>474919.47</v>
      </c>
      <c r="AY67" s="46">
        <v>2076210.72</v>
      </c>
      <c r="AZ67" s="46">
        <v>69192.990000000005</v>
      </c>
      <c r="BB67" s="46">
        <v>52499.47</v>
      </c>
      <c r="BC67" s="46">
        <v>1370229.07</v>
      </c>
      <c r="BE67" s="46">
        <v>113757.21</v>
      </c>
      <c r="BG67" s="46">
        <v>204077.97</v>
      </c>
      <c r="BH67" s="46">
        <v>1573185.04</v>
      </c>
      <c r="BK67" s="46">
        <v>552213.15</v>
      </c>
      <c r="BO67" s="46">
        <v>552213.15</v>
      </c>
      <c r="BR67" s="46">
        <v>7666800.4299999997</v>
      </c>
      <c r="BS67" s="46">
        <v>234305.49</v>
      </c>
      <c r="BT67" s="46">
        <v>258260.07</v>
      </c>
      <c r="BV67" s="46">
        <v>190.89</v>
      </c>
      <c r="BW67" s="46">
        <v>634351.86</v>
      </c>
      <c r="BY67" s="46">
        <v>22088.49</v>
      </c>
      <c r="CB67" s="46">
        <v>572491.07999999996</v>
      </c>
      <c r="CC67" s="46">
        <v>18395.759999999998</v>
      </c>
      <c r="CE67" s="46">
        <v>897376.98</v>
      </c>
      <c r="CF67" s="46">
        <v>540998.62</v>
      </c>
      <c r="CG67" s="46">
        <v>1402207.02</v>
      </c>
      <c r="CK67" s="46">
        <v>122652.71</v>
      </c>
      <c r="CP67" s="46">
        <v>2108385.6800000002</v>
      </c>
      <c r="CQ67" s="46">
        <v>7488.61</v>
      </c>
      <c r="CR67" s="46">
        <v>85019.75</v>
      </c>
      <c r="DH67" s="46">
        <v>134787.19</v>
      </c>
      <c r="DJ67" s="46">
        <v>468258.07</v>
      </c>
      <c r="DK67" s="46">
        <v>30287.79</v>
      </c>
      <c r="EH67" s="46">
        <v>129254.37</v>
      </c>
      <c r="EI67" s="46">
        <v>57934.61</v>
      </c>
      <c r="EK67" s="46">
        <v>57934.61</v>
      </c>
      <c r="ET67" s="46">
        <v>155833.35999999999</v>
      </c>
      <c r="EX67" s="46">
        <v>155833.35999999999</v>
      </c>
      <c r="FD67" s="46">
        <v>20094</v>
      </c>
      <c r="FH67" s="46">
        <v>20094</v>
      </c>
    </row>
    <row r="68" spans="2:164" x14ac:dyDescent="0.25">
      <c r="B68" s="47" t="s">
        <v>653</v>
      </c>
      <c r="C68" s="47" t="s">
        <v>652</v>
      </c>
      <c r="D68" s="46">
        <v>117821267.64000002</v>
      </c>
      <c r="E68" s="46">
        <v>8306071.1100000003</v>
      </c>
      <c r="F68" s="46">
        <v>8302987.9500000002</v>
      </c>
      <c r="H68" s="46">
        <v>3083.16</v>
      </c>
      <c r="L68" s="46">
        <v>230934.04</v>
      </c>
      <c r="M68" s="46">
        <v>3604.09</v>
      </c>
      <c r="T68" s="46">
        <v>15679.5</v>
      </c>
      <c r="Y68" s="46">
        <v>14634.19</v>
      </c>
      <c r="Z68" s="46">
        <v>143360.26999999999</v>
      </c>
      <c r="AC68" s="46">
        <v>44600</v>
      </c>
      <c r="AD68" s="46">
        <v>4560.2299999999996</v>
      </c>
      <c r="AE68" s="46">
        <v>4495.76</v>
      </c>
      <c r="AJ68" s="46">
        <v>30748783.879999999</v>
      </c>
      <c r="AK68" s="46">
        <v>30009439.390000001</v>
      </c>
      <c r="AL68" s="46">
        <v>739344.49</v>
      </c>
      <c r="AP68" s="46">
        <v>12021535.74</v>
      </c>
      <c r="AR68" s="46">
        <v>180122.55</v>
      </c>
      <c r="AS68" s="46">
        <v>4657324.9000000004</v>
      </c>
      <c r="AU68" s="46">
        <v>2655930.63</v>
      </c>
      <c r="AW68" s="46">
        <v>371022.5</v>
      </c>
      <c r="AY68" s="46">
        <v>2115203.46</v>
      </c>
      <c r="AZ68" s="46">
        <v>94750.78</v>
      </c>
      <c r="BB68" s="46">
        <v>66084</v>
      </c>
      <c r="BC68" s="46">
        <v>1881096.92</v>
      </c>
      <c r="BR68" s="46">
        <v>7551367.0700000003</v>
      </c>
      <c r="BT68" s="46">
        <v>373637.98</v>
      </c>
      <c r="BW68" s="46">
        <v>1557196.25</v>
      </c>
      <c r="BX68" s="46">
        <v>274165.59000000003</v>
      </c>
      <c r="BY68" s="46">
        <v>10525.01</v>
      </c>
      <c r="CB68" s="46">
        <v>601071</v>
      </c>
      <c r="CC68" s="46">
        <v>56983.27</v>
      </c>
      <c r="CE68" s="46">
        <v>1172617.8999999999</v>
      </c>
      <c r="CF68" s="46">
        <v>305674.21000000002</v>
      </c>
      <c r="CG68" s="46">
        <v>437325.28</v>
      </c>
      <c r="CK68" s="46">
        <v>230105.13</v>
      </c>
      <c r="CP68" s="46">
        <v>2377799.06</v>
      </c>
      <c r="EH68" s="46">
        <v>154266.39000000001</v>
      </c>
      <c r="FD68" s="46">
        <v>51941.98</v>
      </c>
      <c r="FH68" s="46">
        <v>51941.98</v>
      </c>
    </row>
    <row r="69" spans="2:164" x14ac:dyDescent="0.25">
      <c r="B69" s="47" t="s">
        <v>651</v>
      </c>
      <c r="C69" s="47" t="s">
        <v>650</v>
      </c>
      <c r="D69" s="46">
        <v>33123514.120000001</v>
      </c>
      <c r="E69" s="46">
        <v>1253590.28</v>
      </c>
      <c r="F69" s="46">
        <v>1252087.3799999999</v>
      </c>
      <c r="G69" s="46">
        <v>371.72</v>
      </c>
      <c r="H69" s="46">
        <v>1131.18</v>
      </c>
      <c r="L69" s="46">
        <v>387178.96</v>
      </c>
      <c r="P69" s="46">
        <v>12125</v>
      </c>
      <c r="T69" s="46">
        <v>1884</v>
      </c>
      <c r="U69" s="46">
        <v>3085</v>
      </c>
      <c r="Y69" s="46">
        <v>8194.36</v>
      </c>
      <c r="Z69" s="46">
        <v>70848.350000000006</v>
      </c>
      <c r="AC69" s="46">
        <v>26080.85</v>
      </c>
      <c r="AD69" s="46">
        <v>374.21</v>
      </c>
      <c r="AE69" s="46">
        <v>1330</v>
      </c>
      <c r="AF69" s="46">
        <v>118522.06</v>
      </c>
      <c r="AG69" s="46">
        <v>29004.41</v>
      </c>
      <c r="AH69" s="46">
        <v>115730.72</v>
      </c>
      <c r="AJ69" s="46">
        <v>9243041.1799999997</v>
      </c>
      <c r="AK69" s="46">
        <v>8323289.4199999999</v>
      </c>
      <c r="AL69" s="46">
        <v>325900.36</v>
      </c>
      <c r="AM69" s="46">
        <v>593851.4</v>
      </c>
      <c r="AP69" s="46">
        <v>3322800.97</v>
      </c>
      <c r="AS69" s="46">
        <v>1412773.5</v>
      </c>
      <c r="AU69" s="46">
        <v>776395.3</v>
      </c>
      <c r="AW69" s="46">
        <v>155520.64000000001</v>
      </c>
      <c r="AY69" s="46">
        <v>440658.88</v>
      </c>
      <c r="AZ69" s="46">
        <v>27323.96</v>
      </c>
      <c r="BB69" s="46">
        <v>95341.440000000002</v>
      </c>
      <c r="BC69" s="46">
        <v>414787.25</v>
      </c>
      <c r="BK69" s="46">
        <v>398.91</v>
      </c>
      <c r="BL69" s="46">
        <v>398.91</v>
      </c>
      <c r="BR69" s="46">
        <v>2323954.7599999998</v>
      </c>
      <c r="BW69" s="46">
        <v>550113.19999999995</v>
      </c>
      <c r="BX69" s="46">
        <v>210632.99</v>
      </c>
      <c r="CB69" s="46">
        <v>179882.54</v>
      </c>
      <c r="CC69" s="46">
        <v>10039.74</v>
      </c>
      <c r="CE69" s="46">
        <v>398204.7</v>
      </c>
      <c r="CF69" s="46">
        <v>36891.72</v>
      </c>
      <c r="CG69" s="46">
        <v>305949.27</v>
      </c>
      <c r="CK69" s="46">
        <v>35865.050000000003</v>
      </c>
      <c r="CP69" s="46">
        <v>570444.4</v>
      </c>
      <c r="DP69" s="46">
        <v>9621.8700000000008</v>
      </c>
      <c r="EH69" s="46">
        <v>16309.28</v>
      </c>
      <c r="ET69" s="46">
        <v>30792</v>
      </c>
      <c r="EU69" s="46">
        <v>6255</v>
      </c>
      <c r="FB69" s="46">
        <v>24537</v>
      </c>
    </row>
    <row r="70" spans="2:164" x14ac:dyDescent="0.25">
      <c r="B70" s="47" t="s">
        <v>649</v>
      </c>
      <c r="C70" s="47" t="s">
        <v>648</v>
      </c>
      <c r="D70" s="46">
        <v>9735347.2599999979</v>
      </c>
      <c r="E70" s="46">
        <v>346381.87</v>
      </c>
      <c r="F70" s="46">
        <v>343918.29</v>
      </c>
      <c r="H70" s="46">
        <v>546.41</v>
      </c>
      <c r="K70" s="46">
        <v>1917.17</v>
      </c>
      <c r="L70" s="46">
        <v>235545.9</v>
      </c>
      <c r="P70" s="46">
        <v>6490</v>
      </c>
      <c r="T70" s="46">
        <v>7997.51</v>
      </c>
      <c r="Y70" s="46">
        <v>28655.360000000001</v>
      </c>
      <c r="Z70" s="46">
        <v>112708.92</v>
      </c>
      <c r="AC70" s="46">
        <v>53667.53</v>
      </c>
      <c r="AD70" s="46">
        <v>513</v>
      </c>
      <c r="AE70" s="46">
        <v>154.58000000000001</v>
      </c>
      <c r="AF70" s="46">
        <v>25359</v>
      </c>
      <c r="AJ70" s="46">
        <v>2744325.45</v>
      </c>
      <c r="AK70" s="46">
        <v>2687190.89</v>
      </c>
      <c r="AL70" s="46">
        <v>57134.559999999998</v>
      </c>
      <c r="AP70" s="46">
        <v>821810.16</v>
      </c>
      <c r="AS70" s="46">
        <v>314577.94</v>
      </c>
      <c r="AU70" s="46">
        <v>60258.16</v>
      </c>
      <c r="AZ70" s="46">
        <v>6025.82</v>
      </c>
      <c r="BB70" s="46">
        <v>13629.69</v>
      </c>
      <c r="BC70" s="46">
        <v>427318.55</v>
      </c>
      <c r="BR70" s="46">
        <v>654919.75</v>
      </c>
      <c r="BW70" s="46">
        <v>223304.17</v>
      </c>
      <c r="BX70" s="46">
        <v>78064.460000000006</v>
      </c>
      <c r="CB70" s="46">
        <v>48885</v>
      </c>
      <c r="CC70" s="46">
        <v>22323.13</v>
      </c>
      <c r="CE70" s="46">
        <v>84386.28</v>
      </c>
      <c r="CF70" s="46">
        <v>30225</v>
      </c>
      <c r="CP70" s="46">
        <v>97880.79</v>
      </c>
      <c r="CZ70" s="46">
        <v>57306</v>
      </c>
      <c r="EH70" s="46">
        <v>12544.92</v>
      </c>
      <c r="EI70" s="46">
        <v>45320.5</v>
      </c>
      <c r="EJ70" s="46">
        <v>43292.38</v>
      </c>
      <c r="EK70" s="46">
        <v>2028.12</v>
      </c>
      <c r="ET70" s="46">
        <v>19370</v>
      </c>
      <c r="FB70" s="46">
        <v>19370</v>
      </c>
    </row>
    <row r="71" spans="2:164" x14ac:dyDescent="0.25">
      <c r="B71" s="47" t="s">
        <v>647</v>
      </c>
      <c r="C71" s="47" t="s">
        <v>646</v>
      </c>
      <c r="D71" s="46">
        <v>22186252.699999999</v>
      </c>
      <c r="E71" s="46">
        <v>640070.38</v>
      </c>
      <c r="F71" s="46">
        <v>639903.76</v>
      </c>
      <c r="H71" s="46">
        <v>166.62</v>
      </c>
      <c r="L71" s="46">
        <v>541518.5</v>
      </c>
      <c r="P71" s="46">
        <v>330</v>
      </c>
      <c r="S71" s="46">
        <v>1720</v>
      </c>
      <c r="T71" s="46">
        <v>1653.48</v>
      </c>
      <c r="Y71" s="46">
        <v>2097</v>
      </c>
      <c r="Z71" s="46">
        <v>21976.36</v>
      </c>
      <c r="AC71" s="46">
        <v>14330.55</v>
      </c>
      <c r="AD71" s="46">
        <v>211</v>
      </c>
      <c r="AF71" s="46">
        <v>418849.63</v>
      </c>
      <c r="AG71" s="46">
        <v>24963.17</v>
      </c>
      <c r="AH71" s="46">
        <v>55387.31</v>
      </c>
      <c r="AJ71" s="46">
        <v>6043911.8399999999</v>
      </c>
      <c r="AK71" s="46">
        <v>5335355.99</v>
      </c>
      <c r="AL71" s="46">
        <v>188842.21</v>
      </c>
      <c r="AM71" s="46">
        <v>519713.64</v>
      </c>
      <c r="AP71" s="46">
        <v>2289103.34</v>
      </c>
      <c r="AQ71" s="46">
        <v>3030</v>
      </c>
      <c r="AR71" s="46">
        <v>129690.63</v>
      </c>
      <c r="AS71" s="46">
        <v>1035998.23</v>
      </c>
      <c r="AU71" s="46">
        <v>425755.11</v>
      </c>
      <c r="AW71" s="46">
        <v>44995.66</v>
      </c>
      <c r="AY71" s="46">
        <v>213043.28</v>
      </c>
      <c r="AZ71" s="46">
        <v>14219.81</v>
      </c>
      <c r="BB71" s="46">
        <v>14472.28</v>
      </c>
      <c r="BC71" s="46">
        <v>407898.34</v>
      </c>
      <c r="BR71" s="46">
        <v>1493154.12</v>
      </c>
      <c r="BT71" s="46">
        <v>277711.53999999998</v>
      </c>
      <c r="BX71" s="46">
        <v>58396.89</v>
      </c>
      <c r="CB71" s="46">
        <v>139293.42000000001</v>
      </c>
      <c r="CC71" s="46">
        <v>19553.52</v>
      </c>
      <c r="CE71" s="46">
        <v>403606.05</v>
      </c>
      <c r="CF71" s="46">
        <v>51553.97</v>
      </c>
      <c r="CK71" s="46">
        <v>22969.08</v>
      </c>
      <c r="CP71" s="46">
        <v>451092.55</v>
      </c>
      <c r="CZ71" s="46">
        <v>34670.879999999997</v>
      </c>
      <c r="EH71" s="46">
        <v>34306.22</v>
      </c>
      <c r="ET71" s="46">
        <v>85368.17</v>
      </c>
      <c r="EX71" s="46">
        <v>12090.66</v>
      </c>
      <c r="FA71" s="46">
        <v>45000</v>
      </c>
      <c r="FB71" s="46">
        <v>28277.51</v>
      </c>
    </row>
    <row r="72" spans="2:164" x14ac:dyDescent="0.25">
      <c r="B72" s="47" t="s">
        <v>645</v>
      </c>
      <c r="C72" s="47" t="s">
        <v>644</v>
      </c>
      <c r="D72" s="46">
        <v>59803614.379999988</v>
      </c>
      <c r="E72" s="46">
        <v>1362446.4</v>
      </c>
      <c r="F72" s="46">
        <v>1354338.44</v>
      </c>
      <c r="H72" s="46">
        <v>8107.96</v>
      </c>
      <c r="L72" s="46">
        <v>175930.89</v>
      </c>
      <c r="T72" s="46">
        <v>300</v>
      </c>
      <c r="U72" s="46">
        <v>9765.32</v>
      </c>
      <c r="Y72" s="46">
        <v>7716.45</v>
      </c>
      <c r="Z72" s="46">
        <v>27504.97</v>
      </c>
      <c r="AC72" s="46">
        <v>39085</v>
      </c>
      <c r="AE72" s="46">
        <v>5625</v>
      </c>
      <c r="AG72" s="46">
        <v>85934.15</v>
      </c>
      <c r="AJ72" s="46">
        <v>17778482.710000001</v>
      </c>
      <c r="AK72" s="46">
        <v>15790699.41</v>
      </c>
      <c r="AL72" s="46">
        <v>340891.97</v>
      </c>
      <c r="AM72" s="46">
        <v>1646891.33</v>
      </c>
      <c r="AP72" s="46">
        <v>6856069.6399999997</v>
      </c>
      <c r="AR72" s="46">
        <v>126343.69</v>
      </c>
      <c r="AS72" s="46">
        <v>2311506.2799999998</v>
      </c>
      <c r="AU72" s="46">
        <v>1431308.35</v>
      </c>
      <c r="AW72" s="46">
        <v>209981.84</v>
      </c>
      <c r="AY72" s="46">
        <v>1216430.3700000001</v>
      </c>
      <c r="AZ72" s="46">
        <v>50180.5</v>
      </c>
      <c r="BB72" s="46">
        <v>122558.53</v>
      </c>
      <c r="BC72" s="46">
        <v>1346645.58</v>
      </c>
      <c r="BG72" s="46">
        <v>41114.5</v>
      </c>
      <c r="BK72" s="46">
        <v>618.67999999999995</v>
      </c>
      <c r="BL72" s="46">
        <v>618.67999999999995</v>
      </c>
      <c r="BR72" s="46">
        <v>3664203.87</v>
      </c>
      <c r="BT72" s="46">
        <v>260376.86</v>
      </c>
      <c r="BW72" s="46">
        <v>4802.42</v>
      </c>
      <c r="BX72" s="46">
        <v>504158.27</v>
      </c>
      <c r="BY72" s="46">
        <v>75703.210000000006</v>
      </c>
      <c r="CB72" s="46">
        <v>376701</v>
      </c>
      <c r="CE72" s="46">
        <v>665013</v>
      </c>
      <c r="CF72" s="46">
        <v>145777</v>
      </c>
      <c r="CG72" s="46">
        <v>109523.65</v>
      </c>
      <c r="CK72" s="46">
        <v>45788</v>
      </c>
      <c r="CP72" s="46">
        <v>1128980.1399999999</v>
      </c>
      <c r="CR72" s="46">
        <v>44939.87</v>
      </c>
      <c r="DJ72" s="46">
        <v>236158.89</v>
      </c>
      <c r="EH72" s="46">
        <v>66281.56</v>
      </c>
      <c r="FD72" s="46">
        <v>64055</v>
      </c>
      <c r="FH72" s="46">
        <v>64055</v>
      </c>
    </row>
    <row r="73" spans="2:164" x14ac:dyDescent="0.25">
      <c r="B73" s="47" t="s">
        <v>643</v>
      </c>
      <c r="C73" s="47" t="s">
        <v>642</v>
      </c>
      <c r="D73" s="46">
        <v>306748775.9199999</v>
      </c>
      <c r="E73" s="46">
        <v>7748390.2599999998</v>
      </c>
      <c r="F73" s="46">
        <v>7745711.8899999997</v>
      </c>
      <c r="H73" s="46">
        <v>2678.37</v>
      </c>
      <c r="L73" s="46">
        <v>869298.07</v>
      </c>
      <c r="M73" s="46">
        <v>3373</v>
      </c>
      <c r="R73" s="46">
        <v>22776</v>
      </c>
      <c r="S73" s="46">
        <v>5036</v>
      </c>
      <c r="T73" s="46">
        <v>61563.94</v>
      </c>
      <c r="U73" s="46">
        <v>62087.28</v>
      </c>
      <c r="V73" s="46">
        <v>60848.9</v>
      </c>
      <c r="Y73" s="46">
        <v>36206.269999999997</v>
      </c>
      <c r="Z73" s="46">
        <v>80416.62</v>
      </c>
      <c r="AC73" s="46">
        <v>173513.53</v>
      </c>
      <c r="AD73" s="46">
        <v>30515.05</v>
      </c>
      <c r="AE73" s="46">
        <v>32699.88</v>
      </c>
      <c r="AG73" s="46">
        <v>300261.59999999998</v>
      </c>
      <c r="AJ73" s="46">
        <v>90657866.650000006</v>
      </c>
      <c r="AK73" s="46">
        <v>82071075.579999998</v>
      </c>
      <c r="AL73" s="46">
        <v>2822040.99</v>
      </c>
      <c r="AM73" s="46">
        <v>5764750.0800000001</v>
      </c>
      <c r="AP73" s="46">
        <v>31402919.91</v>
      </c>
      <c r="AQ73" s="46">
        <v>466643</v>
      </c>
      <c r="AR73" s="46">
        <v>54032.56</v>
      </c>
      <c r="AS73" s="46">
        <v>15145926.960000001</v>
      </c>
      <c r="AU73" s="46">
        <v>6034920.0700000003</v>
      </c>
      <c r="AW73" s="46">
        <v>1261655.75</v>
      </c>
      <c r="AY73" s="46">
        <v>2061127.44</v>
      </c>
      <c r="AZ73" s="46">
        <v>260388.09</v>
      </c>
      <c r="BB73" s="46">
        <v>483963.97</v>
      </c>
      <c r="BC73" s="46">
        <v>5439703.5800000001</v>
      </c>
      <c r="BE73" s="46">
        <v>181411.99</v>
      </c>
      <c r="BG73" s="46">
        <v>13146.5</v>
      </c>
      <c r="BK73" s="46">
        <v>48.06</v>
      </c>
      <c r="BL73" s="46">
        <v>48.06</v>
      </c>
      <c r="BR73" s="46">
        <v>21679894</v>
      </c>
      <c r="BT73" s="46">
        <v>114780.72</v>
      </c>
      <c r="BW73" s="46">
        <v>10157291.310000001</v>
      </c>
      <c r="CB73" s="46">
        <v>1839922.46</v>
      </c>
      <c r="CC73" s="46">
        <v>103278.54</v>
      </c>
      <c r="CD73" s="46">
        <v>46228.63</v>
      </c>
      <c r="CE73" s="46">
        <v>3238653.06</v>
      </c>
      <c r="CF73" s="46">
        <v>414021.89</v>
      </c>
      <c r="CG73" s="46">
        <v>187319.22</v>
      </c>
      <c r="CK73" s="46">
        <v>151711.35</v>
      </c>
      <c r="CP73" s="46">
        <v>4822712.09</v>
      </c>
      <c r="CQ73" s="46">
        <v>65665.509999999995</v>
      </c>
      <c r="CR73" s="46">
        <v>155793.85999999999</v>
      </c>
      <c r="EH73" s="46">
        <v>382515.36</v>
      </c>
      <c r="EI73" s="46">
        <v>112001.8</v>
      </c>
      <c r="EJ73" s="46">
        <v>97666.22</v>
      </c>
      <c r="ER73" s="46">
        <v>14335.58</v>
      </c>
      <c r="ET73" s="46">
        <v>308892.09000000003</v>
      </c>
      <c r="EU73" s="46">
        <v>15730.74</v>
      </c>
      <c r="FA73" s="46">
        <v>39500</v>
      </c>
      <c r="FB73" s="46">
        <v>253661.35</v>
      </c>
      <c r="FD73" s="46">
        <v>595077.12</v>
      </c>
      <c r="FF73" s="46">
        <v>1235.9000000000001</v>
      </c>
      <c r="FG73" s="46">
        <v>8010.76</v>
      </c>
      <c r="FH73" s="46">
        <v>585830.46</v>
      </c>
    </row>
    <row r="74" spans="2:164" x14ac:dyDescent="0.25">
      <c r="B74" s="47" t="s">
        <v>641</v>
      </c>
      <c r="C74" s="47" t="s">
        <v>640</v>
      </c>
      <c r="D74" s="46">
        <v>92315548.019999996</v>
      </c>
      <c r="E74" s="46">
        <v>2022416.72</v>
      </c>
      <c r="F74" s="46">
        <v>2019198.92</v>
      </c>
      <c r="H74" s="46">
        <v>3217.8</v>
      </c>
      <c r="L74" s="46">
        <v>445124.1</v>
      </c>
      <c r="M74" s="46">
        <v>22452.25</v>
      </c>
      <c r="N74" s="46">
        <v>382</v>
      </c>
      <c r="T74" s="46">
        <v>2686.26</v>
      </c>
      <c r="U74" s="46">
        <v>21</v>
      </c>
      <c r="Y74" s="46">
        <v>9776.0300000000007</v>
      </c>
      <c r="Z74" s="46">
        <v>266110.84000000003</v>
      </c>
      <c r="AC74" s="46">
        <v>136181.56</v>
      </c>
      <c r="AD74" s="46">
        <v>1208.25</v>
      </c>
      <c r="AE74" s="46">
        <v>1100</v>
      </c>
      <c r="AG74" s="46">
        <v>5205.91</v>
      </c>
      <c r="AJ74" s="46">
        <v>29772299.960000001</v>
      </c>
      <c r="AK74" s="46">
        <v>26051176.75</v>
      </c>
      <c r="AL74" s="46">
        <v>661711.80000000005</v>
      </c>
      <c r="AM74" s="46">
        <v>3059411.41</v>
      </c>
      <c r="AP74" s="46">
        <v>9793099.2100000009</v>
      </c>
      <c r="AQ74" s="46">
        <v>53025</v>
      </c>
      <c r="AS74" s="46">
        <v>3832295.02</v>
      </c>
      <c r="AU74" s="46">
        <v>1904434.85</v>
      </c>
      <c r="AW74" s="46">
        <v>161475.91</v>
      </c>
      <c r="AY74" s="46">
        <v>689215.52</v>
      </c>
      <c r="AZ74" s="46">
        <v>83628.72</v>
      </c>
      <c r="BB74" s="46">
        <v>358418.55</v>
      </c>
      <c r="BC74" s="46">
        <v>1926008.07</v>
      </c>
      <c r="BH74" s="46">
        <v>784597.57</v>
      </c>
      <c r="BR74" s="46">
        <v>4081754.14</v>
      </c>
      <c r="BW74" s="46">
        <v>293423.83</v>
      </c>
      <c r="BX74" s="46">
        <v>365327.46</v>
      </c>
      <c r="CB74" s="46">
        <v>613541.38</v>
      </c>
      <c r="CC74" s="46">
        <v>38826.19</v>
      </c>
      <c r="CE74" s="46">
        <v>634062.69999999995</v>
      </c>
      <c r="CF74" s="46">
        <v>165009.60000000001</v>
      </c>
      <c r="CG74" s="46">
        <v>163412.57</v>
      </c>
      <c r="CK74" s="46">
        <v>57828.44</v>
      </c>
      <c r="CP74" s="46">
        <v>1631597.56</v>
      </c>
      <c r="CT74" s="46">
        <v>5500</v>
      </c>
      <c r="EH74" s="46">
        <v>113224.41</v>
      </c>
      <c r="ET74" s="46">
        <v>43079.88</v>
      </c>
      <c r="EV74" s="46">
        <v>25940</v>
      </c>
      <c r="EX74" s="46">
        <v>17139.88</v>
      </c>
    </row>
    <row r="75" spans="2:164" x14ac:dyDescent="0.25">
      <c r="B75" s="47" t="s">
        <v>639</v>
      </c>
      <c r="C75" s="47" t="s">
        <v>638</v>
      </c>
      <c r="D75" s="46">
        <v>6994702.5599999996</v>
      </c>
      <c r="E75" s="46">
        <v>272094.42</v>
      </c>
      <c r="F75" s="46">
        <v>271803.99</v>
      </c>
      <c r="H75" s="46">
        <v>290.43</v>
      </c>
      <c r="L75" s="46">
        <v>49089.68</v>
      </c>
      <c r="T75" s="46">
        <v>-17935.84</v>
      </c>
      <c r="Y75" s="46">
        <v>1714.28</v>
      </c>
      <c r="AC75" s="46">
        <v>47629.58</v>
      </c>
      <c r="AE75" s="46">
        <v>1100</v>
      </c>
      <c r="AF75" s="46">
        <v>16581.66</v>
      </c>
      <c r="AJ75" s="46">
        <v>2273103.69</v>
      </c>
      <c r="AK75" s="46">
        <v>2243389.2200000002</v>
      </c>
      <c r="AL75" s="46">
        <v>20974.59</v>
      </c>
      <c r="AM75" s="46">
        <v>8739.8799999999992</v>
      </c>
      <c r="AP75" s="46">
        <v>654209.25</v>
      </c>
      <c r="AR75" s="46">
        <v>18094.830000000002</v>
      </c>
      <c r="AS75" s="46">
        <v>186235.92</v>
      </c>
      <c r="AU75" s="46">
        <v>85822.46</v>
      </c>
      <c r="AW75" s="46">
        <v>73915.520000000004</v>
      </c>
      <c r="BB75" s="46">
        <v>17520.990000000002</v>
      </c>
      <c r="BC75" s="46">
        <v>272619.53000000003</v>
      </c>
      <c r="BR75" s="46">
        <v>199159.27</v>
      </c>
      <c r="BT75" s="46">
        <v>38601.46</v>
      </c>
      <c r="CB75" s="46">
        <v>32816</v>
      </c>
      <c r="CC75" s="46">
        <v>13944.58</v>
      </c>
      <c r="CE75" s="46">
        <v>17792.240000000002</v>
      </c>
      <c r="CF75" s="46">
        <v>2768</v>
      </c>
      <c r="CP75" s="46">
        <v>80008.73</v>
      </c>
      <c r="EH75" s="46">
        <v>13228.26</v>
      </c>
      <c r="ET75" s="46">
        <v>49694.97</v>
      </c>
      <c r="EU75" s="46">
        <v>49694.97</v>
      </c>
    </row>
    <row r="76" spans="2:164" x14ac:dyDescent="0.25">
      <c r="B76" s="47" t="s">
        <v>637</v>
      </c>
      <c r="C76" s="47" t="s">
        <v>636</v>
      </c>
      <c r="D76" s="46">
        <v>29046063.90000001</v>
      </c>
      <c r="E76" s="46">
        <v>756104.35</v>
      </c>
      <c r="F76" s="46">
        <v>751430.26</v>
      </c>
      <c r="G76" s="46">
        <v>409.77</v>
      </c>
      <c r="H76" s="46">
        <v>64.8</v>
      </c>
      <c r="K76" s="46">
        <v>4199.5200000000004</v>
      </c>
      <c r="L76" s="46">
        <v>309538.7</v>
      </c>
      <c r="M76" s="46">
        <v>2650</v>
      </c>
      <c r="P76" s="46">
        <v>20825</v>
      </c>
      <c r="T76" s="46">
        <v>4166.9799999999996</v>
      </c>
      <c r="Y76" s="46">
        <v>5496.55</v>
      </c>
      <c r="Z76" s="46">
        <v>88974.07</v>
      </c>
      <c r="AC76" s="46">
        <v>28723.46</v>
      </c>
      <c r="AD76" s="46">
        <v>1478.77</v>
      </c>
      <c r="AE76" s="46">
        <v>420</v>
      </c>
      <c r="AF76" s="46">
        <v>156183.87</v>
      </c>
      <c r="AG76" s="46">
        <v>620</v>
      </c>
      <c r="AJ76" s="46">
        <v>7516512.0800000001</v>
      </c>
      <c r="AK76" s="46">
        <v>6637408.6399999997</v>
      </c>
      <c r="AL76" s="46">
        <v>166502.89000000001</v>
      </c>
      <c r="AM76" s="46">
        <v>712600.55</v>
      </c>
      <c r="AP76" s="46">
        <v>2421172</v>
      </c>
      <c r="AS76" s="46">
        <v>1111062.19</v>
      </c>
      <c r="AU76" s="46">
        <v>578166.69999999995</v>
      </c>
      <c r="AW76" s="46">
        <v>115539.65</v>
      </c>
      <c r="AZ76" s="46">
        <v>20071.240000000002</v>
      </c>
      <c r="BB76" s="46">
        <v>12714.69</v>
      </c>
      <c r="BC76" s="46">
        <v>583617.53</v>
      </c>
      <c r="BK76" s="46">
        <v>1840610.73</v>
      </c>
      <c r="BM76" s="46">
        <v>1791463.18</v>
      </c>
      <c r="BN76" s="46">
        <v>49147.55</v>
      </c>
      <c r="BR76" s="46">
        <v>1662821.09</v>
      </c>
      <c r="BW76" s="46">
        <v>198552.22</v>
      </c>
      <c r="CB76" s="46">
        <v>198918.33</v>
      </c>
      <c r="CE76" s="46">
        <v>197318.61</v>
      </c>
      <c r="CF76" s="46">
        <v>268688.34000000003</v>
      </c>
      <c r="CG76" s="46">
        <v>113862.95</v>
      </c>
      <c r="CK76" s="46">
        <v>10864.52</v>
      </c>
      <c r="CP76" s="46">
        <v>434969.64</v>
      </c>
      <c r="CR76" s="46">
        <v>2584</v>
      </c>
      <c r="DC76" s="46">
        <v>64849.72</v>
      </c>
      <c r="DD76" s="46">
        <v>143656</v>
      </c>
      <c r="DP76" s="46">
        <v>116</v>
      </c>
      <c r="EH76" s="46">
        <v>28440.76</v>
      </c>
      <c r="ET76" s="46">
        <v>16273</v>
      </c>
      <c r="FA76" s="46">
        <v>360</v>
      </c>
      <c r="FB76" s="46">
        <v>15913</v>
      </c>
    </row>
    <row r="77" spans="2:164" x14ac:dyDescent="0.25">
      <c r="B77" s="47" t="s">
        <v>635</v>
      </c>
      <c r="C77" s="47" t="s">
        <v>634</v>
      </c>
      <c r="D77" s="46">
        <v>130836366.26000001</v>
      </c>
      <c r="E77" s="46">
        <v>5144445.41</v>
      </c>
      <c r="F77" s="46">
        <v>5106524.95</v>
      </c>
      <c r="G77" s="46">
        <v>3352.77</v>
      </c>
      <c r="H77" s="46">
        <v>2896.91</v>
      </c>
      <c r="I77" s="46">
        <v>31670.78</v>
      </c>
      <c r="L77" s="46">
        <v>583745.81999999995</v>
      </c>
      <c r="M77" s="46">
        <v>1920</v>
      </c>
      <c r="N77" s="46">
        <v>2032.01</v>
      </c>
      <c r="O77" s="46">
        <v>3436</v>
      </c>
      <c r="S77" s="46">
        <v>26265</v>
      </c>
      <c r="T77" s="46">
        <v>4674.8500000000004</v>
      </c>
      <c r="U77" s="46">
        <v>109469.38</v>
      </c>
      <c r="V77" s="46">
        <v>155</v>
      </c>
      <c r="W77" s="46">
        <v>95189.38</v>
      </c>
      <c r="X77" s="46">
        <v>13568.93</v>
      </c>
      <c r="Y77" s="46">
        <v>15017.14</v>
      </c>
      <c r="Z77" s="46">
        <v>34482.839999999997</v>
      </c>
      <c r="AC77" s="46">
        <v>245604.27</v>
      </c>
      <c r="AD77" s="46">
        <v>4318.2299999999996</v>
      </c>
      <c r="AG77" s="46">
        <v>27612.79</v>
      </c>
      <c r="AJ77" s="46">
        <v>33063016.34</v>
      </c>
      <c r="AK77" s="46">
        <v>29766023.370000001</v>
      </c>
      <c r="AL77" s="46">
        <v>840044.64</v>
      </c>
      <c r="AM77" s="46">
        <v>2456948.33</v>
      </c>
      <c r="AP77" s="46">
        <v>14924453.869999999</v>
      </c>
      <c r="AQ77" s="46">
        <v>49200</v>
      </c>
      <c r="AS77" s="46">
        <v>6498375.1600000001</v>
      </c>
      <c r="AU77" s="46">
        <v>2365860.29</v>
      </c>
      <c r="AV77" s="46">
        <v>324392.27</v>
      </c>
      <c r="AW77" s="46">
        <v>525907.11</v>
      </c>
      <c r="AY77" s="46">
        <v>747195.03</v>
      </c>
      <c r="AZ77" s="46">
        <v>94327.41</v>
      </c>
      <c r="BB77" s="46">
        <v>178875.07</v>
      </c>
      <c r="BC77" s="46">
        <v>1780765.59</v>
      </c>
      <c r="BD77" s="46">
        <v>7500</v>
      </c>
      <c r="BE77" s="46">
        <v>58145.87</v>
      </c>
      <c r="BG77" s="46">
        <v>29642.26</v>
      </c>
      <c r="BH77" s="46">
        <v>2247496.7599999998</v>
      </c>
      <c r="BI77" s="46">
        <v>16771.05</v>
      </c>
      <c r="BK77" s="46">
        <v>45456.57</v>
      </c>
      <c r="BP77" s="46">
        <v>45456.57</v>
      </c>
      <c r="BR77" s="46">
        <v>11411319.890000001</v>
      </c>
      <c r="BW77" s="46">
        <v>4730618.97</v>
      </c>
      <c r="CB77" s="46">
        <v>987963.55</v>
      </c>
      <c r="CC77" s="46">
        <v>56327.040000000001</v>
      </c>
      <c r="CE77" s="46">
        <v>1709181.16</v>
      </c>
      <c r="CF77" s="46">
        <v>956106.84</v>
      </c>
      <c r="CG77" s="46">
        <v>111575.75</v>
      </c>
      <c r="CK77" s="46">
        <v>45660.98</v>
      </c>
      <c r="CP77" s="46">
        <v>2381682.38</v>
      </c>
      <c r="CR77" s="46">
        <v>17197.16</v>
      </c>
      <c r="DD77" s="46">
        <v>85231.96</v>
      </c>
      <c r="DJ77" s="46">
        <v>122947.46</v>
      </c>
      <c r="DP77" s="46">
        <v>58145.88</v>
      </c>
      <c r="EH77" s="46">
        <v>148680.76</v>
      </c>
      <c r="EI77" s="46">
        <v>211621.65</v>
      </c>
      <c r="EJ77" s="46">
        <v>8221</v>
      </c>
      <c r="EQ77" s="46">
        <v>6437.35</v>
      </c>
      <c r="ES77" s="46">
        <v>196963.3</v>
      </c>
      <c r="ET77" s="46">
        <v>34123.58</v>
      </c>
      <c r="EU77" s="46">
        <v>8888.69</v>
      </c>
      <c r="EW77" s="46">
        <v>25234.89</v>
      </c>
    </row>
    <row r="78" spans="2:164" x14ac:dyDescent="0.25">
      <c r="B78" s="47" t="s">
        <v>633</v>
      </c>
      <c r="C78" s="47" t="s">
        <v>632</v>
      </c>
      <c r="D78" s="46">
        <v>66253655.479999974</v>
      </c>
      <c r="E78" s="46">
        <v>2603205.6800000002</v>
      </c>
      <c r="F78" s="46">
        <v>2510439.87</v>
      </c>
      <c r="G78" s="46">
        <v>59.04</v>
      </c>
      <c r="H78" s="46">
        <v>1394.58</v>
      </c>
      <c r="I78" s="46">
        <v>89189.82</v>
      </c>
      <c r="J78" s="46">
        <v>853.58</v>
      </c>
      <c r="K78" s="46">
        <v>1268.79</v>
      </c>
      <c r="L78" s="46">
        <v>638265.43000000005</v>
      </c>
      <c r="M78" s="46">
        <v>5080.5</v>
      </c>
      <c r="N78" s="46">
        <v>250</v>
      </c>
      <c r="T78" s="46">
        <v>3584.08</v>
      </c>
      <c r="U78" s="46">
        <v>629</v>
      </c>
      <c r="Y78" s="46">
        <v>7673.15</v>
      </c>
      <c r="Z78" s="46">
        <v>267732.36</v>
      </c>
      <c r="AC78" s="46">
        <v>94610.82</v>
      </c>
      <c r="AD78" s="46">
        <v>2340</v>
      </c>
      <c r="AE78" s="46">
        <v>116247</v>
      </c>
      <c r="AF78" s="46">
        <v>15202.72</v>
      </c>
      <c r="AG78" s="46">
        <v>124915.8</v>
      </c>
      <c r="AJ78" s="46">
        <v>16740938.66</v>
      </c>
      <c r="AK78" s="46">
        <v>14800052.789999999</v>
      </c>
      <c r="AL78" s="46">
        <v>483290.85</v>
      </c>
      <c r="AM78" s="46">
        <v>1457595.02</v>
      </c>
      <c r="AP78" s="46">
        <v>5759681.2699999996</v>
      </c>
      <c r="AQ78" s="46">
        <v>40905</v>
      </c>
      <c r="AR78" s="46">
        <v>50164.65</v>
      </c>
      <c r="AS78" s="46">
        <v>2678020.08</v>
      </c>
      <c r="AU78" s="46">
        <v>1229474.3899999999</v>
      </c>
      <c r="AW78" s="46">
        <v>92529.71</v>
      </c>
      <c r="AY78" s="46">
        <v>199250.9</v>
      </c>
      <c r="AZ78" s="46">
        <v>47167.61</v>
      </c>
      <c r="BB78" s="46">
        <v>146241.41</v>
      </c>
      <c r="BC78" s="46">
        <v>1275927.52</v>
      </c>
      <c r="BK78" s="46">
        <v>24685.5</v>
      </c>
      <c r="BO78" s="46">
        <v>1232.2</v>
      </c>
      <c r="BP78" s="46">
        <v>23453.3</v>
      </c>
      <c r="BR78" s="46">
        <v>6176151.0899999999</v>
      </c>
      <c r="BT78" s="46">
        <v>104165.35</v>
      </c>
      <c r="BW78" s="46">
        <v>2764674.42</v>
      </c>
      <c r="BX78" s="46">
        <v>304334.67</v>
      </c>
      <c r="CB78" s="46">
        <v>533112.74</v>
      </c>
      <c r="CC78" s="46">
        <v>31776.02</v>
      </c>
      <c r="CE78" s="46">
        <v>824583.25</v>
      </c>
      <c r="CF78" s="46">
        <v>141231.12</v>
      </c>
      <c r="CK78" s="46">
        <v>30076.32</v>
      </c>
      <c r="CP78" s="46">
        <v>1242711.6299999999</v>
      </c>
      <c r="DD78" s="46">
        <v>45136.480000000003</v>
      </c>
      <c r="EH78" s="46">
        <v>154349.09</v>
      </c>
      <c r="EI78" s="46">
        <v>1035641.46</v>
      </c>
      <c r="EO78" s="46">
        <v>1035641.46</v>
      </c>
      <c r="ET78" s="46">
        <v>148258.65</v>
      </c>
      <c r="EW78" s="46">
        <v>137200</v>
      </c>
      <c r="FB78" s="46">
        <v>11058.65</v>
      </c>
    </row>
    <row r="79" spans="2:164" x14ac:dyDescent="0.25">
      <c r="B79" s="47" t="s">
        <v>631</v>
      </c>
      <c r="C79" s="47" t="s">
        <v>630</v>
      </c>
      <c r="D79" s="46">
        <v>27522688.460000008</v>
      </c>
      <c r="E79" s="46">
        <v>2240714.44</v>
      </c>
      <c r="F79" s="46">
        <v>2043459.84</v>
      </c>
      <c r="H79" s="46">
        <v>529.38</v>
      </c>
      <c r="I79" s="46">
        <v>9175.1200000000008</v>
      </c>
      <c r="J79" s="46">
        <v>187550.1</v>
      </c>
      <c r="L79" s="46">
        <v>179845.57</v>
      </c>
      <c r="S79" s="46">
        <v>16778</v>
      </c>
      <c r="U79" s="46">
        <v>20898.759999999998</v>
      </c>
      <c r="X79" s="46">
        <v>6645.8</v>
      </c>
      <c r="Y79" s="46">
        <v>23684.78</v>
      </c>
      <c r="AC79" s="46">
        <v>92009.55</v>
      </c>
      <c r="AD79" s="46">
        <v>730.08</v>
      </c>
      <c r="AE79" s="46">
        <v>6328.43</v>
      </c>
      <c r="AF79" s="46">
        <v>12770.17</v>
      </c>
      <c r="AJ79" s="46">
        <v>6522881.5300000003</v>
      </c>
      <c r="AK79" s="46">
        <v>6346773.5300000003</v>
      </c>
      <c r="AL79" s="46">
        <v>176108</v>
      </c>
      <c r="AP79" s="46">
        <v>2609971.27</v>
      </c>
      <c r="AQ79" s="46">
        <v>7575</v>
      </c>
      <c r="AR79" s="46">
        <v>56713.94</v>
      </c>
      <c r="AS79" s="46">
        <v>1110820.8400000001</v>
      </c>
      <c r="AU79" s="46">
        <v>513025.59</v>
      </c>
      <c r="AW79" s="46">
        <v>49471.83</v>
      </c>
      <c r="AY79" s="46">
        <v>15719.61</v>
      </c>
      <c r="AZ79" s="46">
        <v>18908.61</v>
      </c>
      <c r="BB79" s="46">
        <v>15458.76</v>
      </c>
      <c r="BC79" s="46">
        <v>720299.09</v>
      </c>
      <c r="BH79" s="46">
        <v>101978</v>
      </c>
      <c r="BK79" s="46">
        <v>406661.27</v>
      </c>
      <c r="BM79" s="46">
        <v>387940</v>
      </c>
      <c r="BN79" s="46">
        <v>9137</v>
      </c>
      <c r="BP79" s="46">
        <v>9584.27</v>
      </c>
      <c r="BR79" s="46">
        <v>1573644.97</v>
      </c>
      <c r="BT79" s="46">
        <v>121669.14</v>
      </c>
      <c r="BW79" s="46">
        <v>33650.58</v>
      </c>
      <c r="BY79" s="46">
        <v>92931</v>
      </c>
      <c r="CB79" s="46">
        <v>165153.76</v>
      </c>
      <c r="CC79" s="46">
        <v>13030.86</v>
      </c>
      <c r="CE79" s="46">
        <v>563136.69999999995</v>
      </c>
      <c r="CF79" s="46">
        <v>32406.36</v>
      </c>
      <c r="CP79" s="46">
        <v>368698.67</v>
      </c>
      <c r="CT79" s="46">
        <v>2271.77</v>
      </c>
      <c r="DD79" s="46">
        <v>31637</v>
      </c>
      <c r="DG79" s="46">
        <v>35739.339999999997</v>
      </c>
      <c r="DK79" s="46">
        <v>40360.78</v>
      </c>
      <c r="EH79" s="46">
        <v>72959.009999999995</v>
      </c>
      <c r="EI79" s="46">
        <v>15818.54</v>
      </c>
      <c r="EJ79" s="46">
        <v>15818.54</v>
      </c>
      <c r="ET79" s="46">
        <v>211806.64</v>
      </c>
      <c r="EU79" s="46">
        <v>94786.880000000005</v>
      </c>
      <c r="FA79" s="46">
        <v>117019.76</v>
      </c>
    </row>
    <row r="80" spans="2:164" x14ac:dyDescent="0.25">
      <c r="B80" s="47" t="s">
        <v>629</v>
      </c>
      <c r="C80" s="47" t="s">
        <v>628</v>
      </c>
      <c r="D80" s="46">
        <v>13170974.419999998</v>
      </c>
      <c r="E80" s="46">
        <v>860708.12</v>
      </c>
      <c r="F80" s="46">
        <v>850184.88</v>
      </c>
      <c r="I80" s="46">
        <v>10523.24</v>
      </c>
      <c r="L80" s="46">
        <v>62679.93</v>
      </c>
      <c r="S80" s="46">
        <v>9636.7999999999993</v>
      </c>
      <c r="T80" s="46">
        <v>2121.5300000000002</v>
      </c>
      <c r="W80" s="46">
        <v>218.2</v>
      </c>
      <c r="Y80" s="46">
        <v>1011.12</v>
      </c>
      <c r="Z80" s="46">
        <v>29890.37</v>
      </c>
      <c r="AC80" s="46">
        <v>14336.97</v>
      </c>
      <c r="AE80" s="46">
        <v>2395</v>
      </c>
      <c r="AG80" s="46">
        <v>3069.94</v>
      </c>
      <c r="AJ80" s="46">
        <v>3202838</v>
      </c>
      <c r="AK80" s="46">
        <v>3071479.39</v>
      </c>
      <c r="AL80" s="46">
        <v>87429.32</v>
      </c>
      <c r="AM80" s="46">
        <v>43926.7</v>
      </c>
      <c r="AN80" s="46">
        <v>2.59</v>
      </c>
      <c r="AP80" s="46">
        <v>1182266.6200000001</v>
      </c>
      <c r="AS80" s="46">
        <v>617902.76</v>
      </c>
      <c r="AU80" s="46">
        <v>219630.63</v>
      </c>
      <c r="AW80" s="46">
        <v>87966.62</v>
      </c>
      <c r="AY80" s="46">
        <v>6839.04</v>
      </c>
      <c r="AZ80" s="46">
        <v>9558.19</v>
      </c>
      <c r="BB80" s="46">
        <v>30085.87</v>
      </c>
      <c r="BC80" s="46">
        <v>180883.51</v>
      </c>
      <c r="BH80" s="46">
        <v>29400</v>
      </c>
      <c r="BK80" s="46">
        <v>4863.34</v>
      </c>
      <c r="BP80" s="46">
        <v>4863.34</v>
      </c>
      <c r="BR80" s="46">
        <v>1234113.06</v>
      </c>
      <c r="BV80" s="46">
        <v>22963.74</v>
      </c>
      <c r="BW80" s="46">
        <v>538413.13</v>
      </c>
      <c r="BX80" s="46">
        <v>209825</v>
      </c>
      <c r="CA80" s="46">
        <v>161.96</v>
      </c>
      <c r="CB80" s="46">
        <v>71671.179999999993</v>
      </c>
      <c r="CE80" s="46">
        <v>138136.04999999999</v>
      </c>
      <c r="CF80" s="46">
        <v>54292.5</v>
      </c>
      <c r="CP80" s="46">
        <v>183442.67</v>
      </c>
      <c r="EH80" s="46">
        <v>15206.83</v>
      </c>
      <c r="EI80" s="46">
        <v>38018.14</v>
      </c>
      <c r="ER80" s="46">
        <v>38018.14</v>
      </c>
    </row>
    <row r="81" spans="2:166" x14ac:dyDescent="0.25">
      <c r="B81" s="47" t="s">
        <v>627</v>
      </c>
      <c r="C81" s="47" t="s">
        <v>626</v>
      </c>
      <c r="D81" s="46">
        <v>47479401.699999988</v>
      </c>
      <c r="E81" s="46">
        <v>2960170.11</v>
      </c>
      <c r="F81" s="46">
        <v>2441520.44</v>
      </c>
      <c r="G81" s="46">
        <v>70.38</v>
      </c>
      <c r="H81" s="46">
        <v>2886.05</v>
      </c>
      <c r="I81" s="46">
        <v>121323.37</v>
      </c>
      <c r="J81" s="46">
        <v>394369.87</v>
      </c>
      <c r="L81" s="46">
        <v>353206.53</v>
      </c>
      <c r="M81" s="46">
        <v>10998</v>
      </c>
      <c r="R81" s="46">
        <v>23000</v>
      </c>
      <c r="U81" s="46">
        <v>12967.63</v>
      </c>
      <c r="Y81" s="46">
        <v>196518.16</v>
      </c>
      <c r="Z81" s="46">
        <v>42334.23</v>
      </c>
      <c r="AC81" s="46">
        <v>56777.78</v>
      </c>
      <c r="AD81" s="46">
        <v>1840.4</v>
      </c>
      <c r="AE81" s="46">
        <v>4000</v>
      </c>
      <c r="AG81" s="46">
        <v>4770.33</v>
      </c>
      <c r="AJ81" s="46">
        <v>14683105.619999999</v>
      </c>
      <c r="AK81" s="46">
        <v>13465564.460000001</v>
      </c>
      <c r="AL81" s="46">
        <v>485434.8</v>
      </c>
      <c r="AM81" s="46">
        <v>732106.36</v>
      </c>
      <c r="AP81" s="46">
        <v>3970298</v>
      </c>
      <c r="AQ81" s="46">
        <v>60560</v>
      </c>
      <c r="AR81" s="46">
        <v>192396.93</v>
      </c>
      <c r="AS81" s="46">
        <v>2553972.16</v>
      </c>
      <c r="AU81" s="46">
        <v>357840.71</v>
      </c>
      <c r="AW81" s="46">
        <v>92899.4</v>
      </c>
      <c r="AY81" s="46">
        <v>63577.72</v>
      </c>
      <c r="AZ81" s="46">
        <v>43749.22</v>
      </c>
      <c r="BB81" s="46">
        <v>10382.35</v>
      </c>
      <c r="BC81" s="46">
        <v>570786.54</v>
      </c>
      <c r="BE81" s="46">
        <v>24132.97</v>
      </c>
      <c r="BK81" s="46">
        <v>19826.919999999998</v>
      </c>
      <c r="BP81" s="46">
        <v>19826.919999999998</v>
      </c>
      <c r="BR81" s="46">
        <v>1570718.12</v>
      </c>
      <c r="BT81" s="46">
        <v>412370.59</v>
      </c>
      <c r="CB81" s="46">
        <v>322455.38</v>
      </c>
      <c r="CC81" s="46">
        <v>14303.58</v>
      </c>
      <c r="CE81" s="46">
        <v>342360</v>
      </c>
      <c r="CF81" s="46">
        <v>44484.13</v>
      </c>
      <c r="CP81" s="46">
        <v>367637.42</v>
      </c>
      <c r="DP81" s="46">
        <v>24132.959999999999</v>
      </c>
      <c r="EH81" s="46">
        <v>42974.06</v>
      </c>
      <c r="EI81" s="46">
        <v>182375.55</v>
      </c>
      <c r="EK81" s="46">
        <v>182375.55</v>
      </c>
    </row>
    <row r="82" spans="2:166" x14ac:dyDescent="0.25">
      <c r="B82" s="47" t="s">
        <v>625</v>
      </c>
      <c r="C82" s="47" t="s">
        <v>624</v>
      </c>
      <c r="D82" s="46">
        <v>62854313.259999998</v>
      </c>
      <c r="E82" s="46">
        <v>3210674.63</v>
      </c>
      <c r="F82" s="46">
        <v>3109913.82</v>
      </c>
      <c r="G82" s="46">
        <v>2220.1</v>
      </c>
      <c r="H82" s="46">
        <v>1730.07</v>
      </c>
      <c r="I82" s="46">
        <v>96810.64</v>
      </c>
      <c r="L82" s="46">
        <v>323134.69</v>
      </c>
      <c r="M82" s="46">
        <v>18761.62</v>
      </c>
      <c r="T82" s="46">
        <v>14911.65</v>
      </c>
      <c r="U82" s="46">
        <v>850</v>
      </c>
      <c r="X82" s="46">
        <v>53779.01</v>
      </c>
      <c r="Z82" s="46">
        <v>152003.70000000001</v>
      </c>
      <c r="AC82" s="46">
        <v>65602.42</v>
      </c>
      <c r="AE82" s="46">
        <v>13756</v>
      </c>
      <c r="AG82" s="46">
        <v>3470.29</v>
      </c>
      <c r="AJ82" s="46">
        <v>17270413.100000001</v>
      </c>
      <c r="AK82" s="46">
        <v>15940365.25</v>
      </c>
      <c r="AL82" s="46">
        <v>568378.81999999995</v>
      </c>
      <c r="AM82" s="46">
        <v>761617.83</v>
      </c>
      <c r="AN82" s="46">
        <v>51.2</v>
      </c>
      <c r="AP82" s="46">
        <v>5602758.1699999999</v>
      </c>
      <c r="AQ82" s="46">
        <v>22725</v>
      </c>
      <c r="AR82" s="46">
        <v>44351.34</v>
      </c>
      <c r="AS82" s="46">
        <v>2784149.58</v>
      </c>
      <c r="AU82" s="46">
        <v>1187583.44</v>
      </c>
      <c r="AW82" s="46">
        <v>120664.09</v>
      </c>
      <c r="AY82" s="46">
        <v>212977.18</v>
      </c>
      <c r="AZ82" s="46">
        <v>11526.81</v>
      </c>
      <c r="BB82" s="46">
        <v>187146.26</v>
      </c>
      <c r="BC82" s="46">
        <v>942517.71</v>
      </c>
      <c r="BG82" s="46">
        <v>10606.76</v>
      </c>
      <c r="BH82" s="46">
        <v>78510</v>
      </c>
      <c r="BK82" s="46">
        <v>23976.87</v>
      </c>
      <c r="BP82" s="46">
        <v>23976.87</v>
      </c>
      <c r="BR82" s="46">
        <v>4049745.9</v>
      </c>
      <c r="BT82" s="46">
        <v>84166.97</v>
      </c>
      <c r="BW82" s="46">
        <v>1716780.47</v>
      </c>
      <c r="BX82" s="46">
        <v>361408.09</v>
      </c>
      <c r="CB82" s="46">
        <v>430519.13</v>
      </c>
      <c r="CC82" s="46">
        <v>54323.360000000001</v>
      </c>
      <c r="CE82" s="46">
        <v>435208.19</v>
      </c>
      <c r="CF82" s="46">
        <v>37951.839999999997</v>
      </c>
      <c r="CK82" s="46">
        <v>17221.509999999998</v>
      </c>
      <c r="CP82" s="46">
        <v>764673.43</v>
      </c>
      <c r="DJ82" s="46">
        <v>74369.7</v>
      </c>
      <c r="EH82" s="46">
        <v>73123.210000000006</v>
      </c>
      <c r="EI82" s="46">
        <v>604151.4</v>
      </c>
      <c r="EO82" s="46">
        <v>154373.68</v>
      </c>
      <c r="EQ82" s="46">
        <v>35613.629999999997</v>
      </c>
      <c r="ER82" s="46">
        <v>180883.51</v>
      </c>
      <c r="ES82" s="46">
        <v>233280.58</v>
      </c>
      <c r="ET82" s="46">
        <v>118187.38</v>
      </c>
      <c r="EX82" s="46">
        <v>60518.42</v>
      </c>
      <c r="FA82" s="46">
        <v>44000</v>
      </c>
      <c r="FB82" s="46">
        <v>13668.96</v>
      </c>
      <c r="FD82" s="46">
        <v>224114.49</v>
      </c>
      <c r="FH82" s="46">
        <v>104114.49</v>
      </c>
      <c r="FJ82" s="46">
        <v>120000</v>
      </c>
    </row>
    <row r="83" spans="2:166" x14ac:dyDescent="0.25">
      <c r="B83" s="47" t="s">
        <v>623</v>
      </c>
      <c r="C83" s="47" t="s">
        <v>622</v>
      </c>
      <c r="D83" s="46">
        <v>14826306.679999996</v>
      </c>
      <c r="E83" s="46">
        <v>36880.18</v>
      </c>
      <c r="F83" s="46">
        <v>26970.44</v>
      </c>
      <c r="I83" s="46">
        <v>9909.74</v>
      </c>
      <c r="L83" s="46">
        <v>177006.81</v>
      </c>
      <c r="T83" s="46">
        <v>130</v>
      </c>
      <c r="Y83" s="46">
        <v>2260.66</v>
      </c>
      <c r="Z83" s="46">
        <v>64003.87</v>
      </c>
      <c r="AC83" s="46">
        <v>11820</v>
      </c>
      <c r="AE83" s="46">
        <v>9000</v>
      </c>
      <c r="AF83" s="46">
        <v>50000</v>
      </c>
      <c r="AG83" s="46">
        <v>39792.28</v>
      </c>
      <c r="AJ83" s="46">
        <v>2905634.23</v>
      </c>
      <c r="AK83" s="46">
        <v>2585406.52</v>
      </c>
      <c r="AL83" s="46">
        <v>26619.94</v>
      </c>
      <c r="AM83" s="46">
        <v>293607.77</v>
      </c>
      <c r="AP83" s="46">
        <v>1010926.51</v>
      </c>
      <c r="AS83" s="46">
        <v>303738.71999999997</v>
      </c>
      <c r="AU83" s="46">
        <v>142126.18</v>
      </c>
      <c r="AW83" s="46">
        <v>470606.62</v>
      </c>
      <c r="BB83" s="46">
        <v>2755.22</v>
      </c>
      <c r="BC83" s="46">
        <v>91699.77</v>
      </c>
      <c r="BK83" s="46">
        <v>1984423.46</v>
      </c>
      <c r="BM83" s="46">
        <v>1925375</v>
      </c>
      <c r="BN83" s="46">
        <v>56316</v>
      </c>
      <c r="BO83" s="46">
        <v>82.09</v>
      </c>
      <c r="BP83" s="46">
        <v>2650.37</v>
      </c>
      <c r="BR83" s="46">
        <v>1298282.1499999999</v>
      </c>
      <c r="BV83" s="46">
        <v>75617</v>
      </c>
      <c r="BW83" s="46">
        <v>669207.44999999995</v>
      </c>
      <c r="CB83" s="46">
        <v>49862</v>
      </c>
      <c r="CE83" s="46">
        <v>296689.24</v>
      </c>
      <c r="CF83" s="46">
        <v>24043</v>
      </c>
      <c r="CP83" s="46">
        <v>127808.6</v>
      </c>
      <c r="DD83" s="46">
        <v>52297</v>
      </c>
      <c r="EH83" s="46">
        <v>2757.86</v>
      </c>
    </row>
    <row r="84" spans="2:166" x14ac:dyDescent="0.25">
      <c r="B84" s="47" t="s">
        <v>621</v>
      </c>
      <c r="C84" s="47" t="s">
        <v>620</v>
      </c>
      <c r="D84" s="46">
        <v>10445817.76</v>
      </c>
      <c r="E84" s="46">
        <v>390689.15</v>
      </c>
      <c r="F84" s="46">
        <v>223080.63</v>
      </c>
      <c r="H84" s="46">
        <v>540.49</v>
      </c>
      <c r="I84" s="46">
        <v>111678</v>
      </c>
      <c r="J84" s="46">
        <v>55390.03</v>
      </c>
      <c r="L84" s="46">
        <v>85369.83</v>
      </c>
      <c r="S84" s="46">
        <v>107.25</v>
      </c>
      <c r="T84" s="46">
        <v>5253</v>
      </c>
      <c r="U84" s="46">
        <v>505</v>
      </c>
      <c r="Y84" s="46">
        <v>2960.25</v>
      </c>
      <c r="Z84" s="46">
        <v>72125.850000000006</v>
      </c>
      <c r="AC84" s="46">
        <v>4350.6099999999997</v>
      </c>
      <c r="AD84" s="46">
        <v>67.87</v>
      </c>
      <c r="AJ84" s="46">
        <v>2936431.37</v>
      </c>
      <c r="AK84" s="46">
        <v>2877146.15</v>
      </c>
      <c r="AL84" s="46">
        <v>59285.22</v>
      </c>
      <c r="AP84" s="46">
        <v>1288500.73</v>
      </c>
      <c r="AQ84" s="46">
        <v>2020</v>
      </c>
      <c r="AS84" s="46">
        <v>400336.29</v>
      </c>
      <c r="AU84" s="46">
        <v>193449.5</v>
      </c>
      <c r="AW84" s="46">
        <v>42193.53</v>
      </c>
      <c r="AY84" s="46">
        <v>80129.08</v>
      </c>
      <c r="BB84" s="46">
        <v>16451.650000000001</v>
      </c>
      <c r="BC84" s="46">
        <v>250142.28</v>
      </c>
      <c r="BH84" s="46">
        <v>303778.40000000002</v>
      </c>
      <c r="BK84" s="46">
        <v>126871.28</v>
      </c>
      <c r="BM84" s="46">
        <v>114864</v>
      </c>
      <c r="BN84" s="46">
        <v>8980</v>
      </c>
      <c r="BP84" s="46">
        <v>3027.28</v>
      </c>
      <c r="BR84" s="46">
        <v>375163.52</v>
      </c>
      <c r="BX84" s="46">
        <v>6584.89</v>
      </c>
      <c r="CE84" s="46">
        <v>84826.45</v>
      </c>
      <c r="CF84" s="46">
        <v>5935.11</v>
      </c>
      <c r="CP84" s="46">
        <v>182205.69</v>
      </c>
      <c r="CZ84" s="46">
        <v>9210.92</v>
      </c>
      <c r="DJ84" s="46">
        <v>13977.05</v>
      </c>
      <c r="EF84" s="46">
        <v>59392.98</v>
      </c>
      <c r="EH84" s="46">
        <v>13030.43</v>
      </c>
      <c r="EI84" s="46">
        <v>6883</v>
      </c>
      <c r="ES84" s="46">
        <v>6883</v>
      </c>
      <c r="ET84" s="46">
        <v>12500</v>
      </c>
      <c r="FB84" s="46">
        <v>12500</v>
      </c>
      <c r="FD84" s="46">
        <v>500</v>
      </c>
      <c r="FF84" s="46">
        <v>500</v>
      </c>
    </row>
    <row r="85" spans="2:166" x14ac:dyDescent="0.25">
      <c r="B85" s="47" t="s">
        <v>619</v>
      </c>
      <c r="C85" s="47" t="s">
        <v>618</v>
      </c>
      <c r="D85" s="46">
        <v>7288212.1799999997</v>
      </c>
      <c r="E85" s="46">
        <v>602185.01</v>
      </c>
      <c r="F85" s="46">
        <v>561258.77</v>
      </c>
      <c r="G85" s="46">
        <v>26.52</v>
      </c>
      <c r="H85" s="46">
        <v>5691.84</v>
      </c>
      <c r="I85" s="46">
        <v>35207.879999999997</v>
      </c>
      <c r="L85" s="46">
        <v>120111.73</v>
      </c>
      <c r="T85" s="46">
        <v>56199.28</v>
      </c>
      <c r="Y85" s="46">
        <v>1002.85</v>
      </c>
      <c r="Z85" s="46">
        <v>24564.5</v>
      </c>
      <c r="AC85" s="46">
        <v>36852.53</v>
      </c>
      <c r="AE85" s="46">
        <v>260</v>
      </c>
      <c r="AF85" s="46">
        <v>1000</v>
      </c>
      <c r="AG85" s="46">
        <v>232.57</v>
      </c>
      <c r="AJ85" s="46">
        <v>1976432.18</v>
      </c>
      <c r="AK85" s="46">
        <v>1810049.44</v>
      </c>
      <c r="AL85" s="46">
        <v>52270.33</v>
      </c>
      <c r="AM85" s="46">
        <v>114112.41</v>
      </c>
      <c r="AP85" s="46">
        <v>434353.68</v>
      </c>
      <c r="AQ85" s="46">
        <v>9090</v>
      </c>
      <c r="AR85" s="46">
        <v>44647.09</v>
      </c>
      <c r="AS85" s="46">
        <v>244816.91</v>
      </c>
      <c r="AU85" s="46">
        <v>47894.85</v>
      </c>
      <c r="AW85" s="46">
        <v>3653.53</v>
      </c>
      <c r="AY85" s="46">
        <v>1122.83</v>
      </c>
      <c r="AZ85" s="46">
        <v>5021.96</v>
      </c>
      <c r="BB85" s="46">
        <v>12150.89</v>
      </c>
      <c r="BC85" s="46">
        <v>65955.62</v>
      </c>
      <c r="BK85" s="46">
        <v>2576.0500000000002</v>
      </c>
      <c r="BP85" s="46">
        <v>2576.0500000000002</v>
      </c>
      <c r="BR85" s="46">
        <v>508447.44</v>
      </c>
      <c r="BT85" s="46">
        <v>96488.61</v>
      </c>
      <c r="BW85" s="46">
        <v>160248.99</v>
      </c>
      <c r="CB85" s="46">
        <v>36734.31</v>
      </c>
      <c r="CE85" s="46">
        <v>55764.39</v>
      </c>
      <c r="CF85" s="46">
        <v>16937.82</v>
      </c>
      <c r="CP85" s="46">
        <v>116870.03</v>
      </c>
      <c r="CZ85" s="46">
        <v>20466</v>
      </c>
      <c r="EH85" s="46">
        <v>4937.29</v>
      </c>
    </row>
    <row r="86" spans="2:166" x14ac:dyDescent="0.25">
      <c r="B86" s="47" t="s">
        <v>617</v>
      </c>
      <c r="C86" s="47" t="s">
        <v>616</v>
      </c>
      <c r="D86" s="46">
        <v>2354598.2400000002</v>
      </c>
      <c r="E86" s="46">
        <v>80175.77</v>
      </c>
      <c r="F86" s="46">
        <v>78599.87</v>
      </c>
      <c r="H86" s="46">
        <v>165.06</v>
      </c>
      <c r="I86" s="46">
        <v>1410.84</v>
      </c>
      <c r="L86" s="46">
        <v>45364.81</v>
      </c>
      <c r="Y86" s="46">
        <v>304.08</v>
      </c>
      <c r="Z86" s="46">
        <v>42933.93</v>
      </c>
      <c r="AC86" s="46">
        <v>667.69</v>
      </c>
      <c r="AG86" s="46">
        <v>1459.11</v>
      </c>
      <c r="AJ86" s="46">
        <v>692861.41</v>
      </c>
      <c r="AK86" s="46">
        <v>677990.54</v>
      </c>
      <c r="AL86" s="46">
        <v>6168.04</v>
      </c>
      <c r="AM86" s="46">
        <v>8702.83</v>
      </c>
      <c r="AP86" s="46">
        <v>184263.19</v>
      </c>
      <c r="AQ86" s="46">
        <v>2020</v>
      </c>
      <c r="AS86" s="46">
        <v>137502</v>
      </c>
      <c r="AU86" s="46">
        <v>35012.089999999997</v>
      </c>
      <c r="BB86" s="46">
        <v>9729.1</v>
      </c>
      <c r="BK86" s="46">
        <v>881.48</v>
      </c>
      <c r="BP86" s="46">
        <v>881.48</v>
      </c>
      <c r="BR86" s="46">
        <v>173752.46</v>
      </c>
      <c r="BW86" s="46">
        <v>60005.85</v>
      </c>
      <c r="BX86" s="46">
        <v>15281.57</v>
      </c>
      <c r="CB86" s="46">
        <v>13311.45</v>
      </c>
      <c r="CE86" s="46">
        <v>38507.35</v>
      </c>
      <c r="CF86" s="46">
        <v>14483.3</v>
      </c>
      <c r="CP86" s="46">
        <v>23821</v>
      </c>
      <c r="CZ86" s="46">
        <v>8341.94</v>
      </c>
    </row>
    <row r="87" spans="2:166" x14ac:dyDescent="0.25">
      <c r="B87" s="47" t="s">
        <v>615</v>
      </c>
      <c r="C87" s="47" t="s">
        <v>614</v>
      </c>
      <c r="D87" s="46">
        <v>8660679.7999999989</v>
      </c>
      <c r="E87" s="46">
        <v>493796.05</v>
      </c>
      <c r="F87" s="46">
        <v>327244.99</v>
      </c>
      <c r="H87" s="46">
        <v>4366.51</v>
      </c>
      <c r="I87" s="46">
        <v>77286.62</v>
      </c>
      <c r="J87" s="46">
        <v>84897.93</v>
      </c>
      <c r="L87" s="46">
        <v>126618.6</v>
      </c>
      <c r="M87" s="46">
        <v>5</v>
      </c>
      <c r="T87" s="46">
        <v>2253.11</v>
      </c>
      <c r="Y87" s="46">
        <v>1814.37</v>
      </c>
      <c r="Z87" s="46">
        <v>78587.990000000005</v>
      </c>
      <c r="AC87" s="46">
        <v>43411</v>
      </c>
      <c r="AF87" s="46">
        <v>547.13</v>
      </c>
      <c r="AJ87" s="46">
        <v>2729659.63</v>
      </c>
      <c r="AK87" s="46">
        <v>2642888.54</v>
      </c>
      <c r="AL87" s="46">
        <v>31309.41</v>
      </c>
      <c r="AM87" s="46">
        <v>55461.68</v>
      </c>
      <c r="AP87" s="46">
        <v>550686.89</v>
      </c>
      <c r="AQ87" s="46">
        <v>3535</v>
      </c>
      <c r="AR87" s="46">
        <v>36804.71</v>
      </c>
      <c r="AS87" s="46">
        <v>240849.48</v>
      </c>
      <c r="AU87" s="46">
        <v>120308.53</v>
      </c>
      <c r="AW87" s="46">
        <v>13691.36</v>
      </c>
      <c r="BB87" s="46">
        <v>23363.67</v>
      </c>
      <c r="BC87" s="46">
        <v>112134.14</v>
      </c>
      <c r="BK87" s="46">
        <v>2552.34</v>
      </c>
      <c r="BP87" s="46">
        <v>2552.34</v>
      </c>
      <c r="BR87" s="46">
        <v>427026.39</v>
      </c>
      <c r="BT87" s="46">
        <v>76293.61</v>
      </c>
      <c r="BW87" s="46">
        <v>27367.08</v>
      </c>
      <c r="BX87" s="46">
        <v>35691.24</v>
      </c>
      <c r="BY87" s="46">
        <v>2444.12</v>
      </c>
      <c r="CB87" s="46">
        <v>39901.43</v>
      </c>
      <c r="CE87" s="46">
        <v>34720</v>
      </c>
      <c r="CF87" s="46">
        <v>15099.23</v>
      </c>
      <c r="CP87" s="46">
        <v>153691.57999999999</v>
      </c>
      <c r="CR87" s="46">
        <v>20305.060000000001</v>
      </c>
      <c r="CZ87" s="46">
        <v>13792.01</v>
      </c>
      <c r="EH87" s="46">
        <v>7721.03</v>
      </c>
    </row>
    <row r="88" spans="2:166" x14ac:dyDescent="0.25">
      <c r="B88" s="47" t="s">
        <v>613</v>
      </c>
      <c r="C88" s="47" t="s">
        <v>612</v>
      </c>
      <c r="D88" s="46">
        <v>24516417.100000001</v>
      </c>
      <c r="E88" s="46">
        <v>2135901.5299999998</v>
      </c>
      <c r="F88" s="46">
        <v>1688182.96</v>
      </c>
      <c r="G88" s="46">
        <v>1650.91</v>
      </c>
      <c r="H88" s="46">
        <v>9426.75</v>
      </c>
      <c r="I88" s="46">
        <v>39301.14</v>
      </c>
      <c r="J88" s="46">
        <v>397339.77</v>
      </c>
      <c r="L88" s="46">
        <v>371391.95</v>
      </c>
      <c r="M88" s="46">
        <v>974.4</v>
      </c>
      <c r="S88" s="46">
        <v>83300</v>
      </c>
      <c r="T88" s="46">
        <v>16623.259999999998</v>
      </c>
      <c r="Y88" s="46">
        <v>3030.22</v>
      </c>
      <c r="Z88" s="46">
        <v>153858.65</v>
      </c>
      <c r="AC88" s="46">
        <v>54882.36</v>
      </c>
      <c r="AD88" s="46">
        <v>325.67</v>
      </c>
      <c r="AF88" s="46">
        <v>16660.599999999999</v>
      </c>
      <c r="AG88" s="46">
        <v>41736.79</v>
      </c>
      <c r="AJ88" s="46">
        <v>6096465.9000000004</v>
      </c>
      <c r="AK88" s="46">
        <v>6024274.5800000001</v>
      </c>
      <c r="AL88" s="46">
        <v>72191.320000000007</v>
      </c>
      <c r="AP88" s="46">
        <v>1999826.93</v>
      </c>
      <c r="AQ88" s="46">
        <v>7070</v>
      </c>
      <c r="AS88" s="46">
        <v>740150.61</v>
      </c>
      <c r="AU88" s="46">
        <v>435255.55</v>
      </c>
      <c r="AW88" s="46">
        <v>129695.36</v>
      </c>
      <c r="AY88" s="46">
        <v>107143.91</v>
      </c>
      <c r="AZ88" s="46">
        <v>17454.09</v>
      </c>
      <c r="BB88" s="46">
        <v>26462.58</v>
      </c>
      <c r="BC88" s="46">
        <v>510491.66</v>
      </c>
      <c r="BD88" s="46">
        <v>2235</v>
      </c>
      <c r="BG88" s="46">
        <v>23868.17</v>
      </c>
      <c r="BK88" s="46">
        <v>41373.629999999997</v>
      </c>
      <c r="BM88" s="46">
        <v>32895</v>
      </c>
      <c r="BP88" s="46">
        <v>8478.6299999999992</v>
      </c>
      <c r="BR88" s="46">
        <v>1613248.61</v>
      </c>
      <c r="BW88" s="46">
        <v>4715.59</v>
      </c>
      <c r="BX88" s="46">
        <v>67010.759999999995</v>
      </c>
      <c r="CB88" s="46">
        <v>251799.77</v>
      </c>
      <c r="CC88" s="46">
        <v>8850.26</v>
      </c>
      <c r="CE88" s="46">
        <v>319827.19</v>
      </c>
      <c r="CF88" s="46">
        <v>440599.21</v>
      </c>
      <c r="CG88" s="46">
        <v>33411.31</v>
      </c>
      <c r="CP88" s="46">
        <v>451166.06</v>
      </c>
      <c r="DD88" s="46">
        <v>12267</v>
      </c>
      <c r="DP88" s="46">
        <v>2814.7</v>
      </c>
      <c r="EH88" s="46">
        <v>20786.759999999998</v>
      </c>
    </row>
    <row r="89" spans="2:166" x14ac:dyDescent="0.25">
      <c r="B89" s="47" t="s">
        <v>611</v>
      </c>
      <c r="C89" s="47" t="s">
        <v>610</v>
      </c>
      <c r="D89" s="46">
        <v>18442549.219999995</v>
      </c>
      <c r="E89" s="46">
        <v>405748.87</v>
      </c>
      <c r="F89" s="46">
        <v>368590.08000000002</v>
      </c>
      <c r="H89" s="46">
        <v>2104.1999999999998</v>
      </c>
      <c r="I89" s="46">
        <v>35054.589999999997</v>
      </c>
      <c r="L89" s="46">
        <v>259051.38</v>
      </c>
      <c r="M89" s="46">
        <v>1430</v>
      </c>
      <c r="S89" s="46">
        <v>10048</v>
      </c>
      <c r="T89" s="46">
        <v>2829</v>
      </c>
      <c r="Y89" s="46">
        <v>425</v>
      </c>
      <c r="Z89" s="46">
        <v>113980.06</v>
      </c>
      <c r="AC89" s="46">
        <v>100648.66</v>
      </c>
      <c r="AD89" s="46">
        <v>117.47</v>
      </c>
      <c r="AE89" s="46">
        <v>5475</v>
      </c>
      <c r="AF89" s="46">
        <v>4067.42</v>
      </c>
      <c r="AG89" s="46">
        <v>20030.77</v>
      </c>
      <c r="AJ89" s="46">
        <v>3884060.46</v>
      </c>
      <c r="AK89" s="46">
        <v>3664040.92</v>
      </c>
      <c r="AL89" s="46">
        <v>70440.08</v>
      </c>
      <c r="AM89" s="46">
        <v>148054.60999999999</v>
      </c>
      <c r="AN89" s="46">
        <v>1524.85</v>
      </c>
      <c r="AP89" s="46">
        <v>1280303.71</v>
      </c>
      <c r="AQ89" s="46">
        <v>7575</v>
      </c>
      <c r="AR89" s="46">
        <v>66595.490000000005</v>
      </c>
      <c r="AS89" s="46">
        <v>630409.27</v>
      </c>
      <c r="AU89" s="46">
        <v>258798.45</v>
      </c>
      <c r="AW89" s="46">
        <v>26797.040000000001</v>
      </c>
      <c r="AZ89" s="46">
        <v>9038.7199999999993</v>
      </c>
      <c r="BB89" s="46">
        <v>33189.730000000003</v>
      </c>
      <c r="BC89" s="46">
        <v>217855.99</v>
      </c>
      <c r="BE89" s="46">
        <v>8470.1200000000008</v>
      </c>
      <c r="BG89" s="46">
        <v>21573.9</v>
      </c>
      <c r="BK89" s="46">
        <v>2025702.66</v>
      </c>
      <c r="BL89" s="46">
        <v>20441</v>
      </c>
      <c r="BM89" s="46">
        <v>1956543</v>
      </c>
      <c r="BN89" s="46">
        <v>44181</v>
      </c>
      <c r="BP89" s="46">
        <v>4537.66</v>
      </c>
      <c r="BR89" s="46">
        <v>1282674.77</v>
      </c>
      <c r="BT89" s="46">
        <v>144408.71</v>
      </c>
      <c r="BW89" s="46">
        <v>16752.68</v>
      </c>
      <c r="BX89" s="46">
        <v>53171.01</v>
      </c>
      <c r="CB89" s="46">
        <v>88943.17</v>
      </c>
      <c r="CC89" s="46">
        <v>20254.23</v>
      </c>
      <c r="CE89" s="46">
        <v>247432.27</v>
      </c>
      <c r="CF89" s="46">
        <v>401825.63</v>
      </c>
      <c r="CP89" s="46">
        <v>253732.17</v>
      </c>
      <c r="CZ89" s="46">
        <v>10927.03</v>
      </c>
      <c r="DD89" s="46">
        <v>28708.42</v>
      </c>
      <c r="EH89" s="46">
        <v>16519.45</v>
      </c>
      <c r="ET89" s="46">
        <v>83732.759999999995</v>
      </c>
      <c r="EW89" s="46">
        <v>75844</v>
      </c>
      <c r="EZ89" s="46">
        <v>2888.76</v>
      </c>
      <c r="FB89" s="46">
        <v>5000</v>
      </c>
    </row>
    <row r="90" spans="2:166" x14ac:dyDescent="0.25">
      <c r="B90" s="47" t="s">
        <v>609</v>
      </c>
      <c r="C90" s="47" t="s">
        <v>608</v>
      </c>
      <c r="D90" s="46">
        <v>225584311.31999996</v>
      </c>
      <c r="E90" s="46">
        <v>12083335.68</v>
      </c>
      <c r="F90" s="46">
        <v>12079860.4</v>
      </c>
      <c r="I90" s="46">
        <v>1168.08</v>
      </c>
      <c r="K90" s="46">
        <v>2307.1999999999998</v>
      </c>
      <c r="L90" s="46">
        <v>1331085.8899999999</v>
      </c>
      <c r="M90" s="46">
        <v>11815</v>
      </c>
      <c r="T90" s="46">
        <v>35153.870000000003</v>
      </c>
      <c r="Y90" s="46">
        <v>763115.7</v>
      </c>
      <c r="Z90" s="46">
        <v>191375.76</v>
      </c>
      <c r="AB90" s="46">
        <v>756.64</v>
      </c>
      <c r="AC90" s="46">
        <v>37278.94</v>
      </c>
      <c r="AD90" s="46">
        <v>8645.9</v>
      </c>
      <c r="AE90" s="46">
        <v>59250.94</v>
      </c>
      <c r="AF90" s="46">
        <v>680</v>
      </c>
      <c r="AG90" s="46">
        <v>223013.14</v>
      </c>
      <c r="AJ90" s="46">
        <v>59175670.810000002</v>
      </c>
      <c r="AK90" s="46">
        <v>55633304.280000001</v>
      </c>
      <c r="AL90" s="46">
        <v>2966590.11</v>
      </c>
      <c r="AM90" s="46">
        <v>575776.42000000004</v>
      </c>
      <c r="AP90" s="46">
        <v>20245927.780000001</v>
      </c>
      <c r="AR90" s="46">
        <v>124259.16</v>
      </c>
      <c r="AS90" s="46">
        <v>13648082.49</v>
      </c>
      <c r="AU90" s="46">
        <v>1973497.84</v>
      </c>
      <c r="AW90" s="46">
        <v>295249.73</v>
      </c>
      <c r="AY90" s="46">
        <v>472367.53</v>
      </c>
      <c r="AZ90" s="46">
        <v>184050.87</v>
      </c>
      <c r="BB90" s="46">
        <v>181261.09</v>
      </c>
      <c r="BC90" s="46">
        <v>3258618.79</v>
      </c>
      <c r="BE90" s="46">
        <v>84863.12</v>
      </c>
      <c r="BG90" s="46">
        <v>23677.16</v>
      </c>
      <c r="BK90" s="46">
        <v>14436300.02</v>
      </c>
      <c r="BL90" s="46">
        <v>251662.02</v>
      </c>
      <c r="BM90" s="46">
        <v>13835929</v>
      </c>
      <c r="BN90" s="46">
        <v>348709</v>
      </c>
      <c r="BR90" s="46">
        <v>5101180.9000000004</v>
      </c>
      <c r="BT90" s="46">
        <v>256718.29</v>
      </c>
      <c r="BW90" s="46">
        <v>34386.14</v>
      </c>
      <c r="CB90" s="46">
        <v>1062196.28</v>
      </c>
      <c r="CC90" s="46">
        <v>43490.39</v>
      </c>
      <c r="CE90" s="46">
        <v>852274.13</v>
      </c>
      <c r="CF90" s="46">
        <v>223900.41</v>
      </c>
      <c r="CK90" s="46">
        <v>33541</v>
      </c>
      <c r="CP90" s="46">
        <v>2154447.54</v>
      </c>
      <c r="CQ90" s="46">
        <v>71728.03</v>
      </c>
      <c r="DP90" s="46">
        <v>84191.14</v>
      </c>
      <c r="EH90" s="46">
        <v>284307.55</v>
      </c>
      <c r="EI90" s="46">
        <v>24170.33</v>
      </c>
      <c r="EO90" s="46">
        <v>23688.91</v>
      </c>
      <c r="EP90" s="46">
        <v>481.42</v>
      </c>
      <c r="ET90" s="46">
        <v>115679.54</v>
      </c>
      <c r="EX90" s="46">
        <v>99025.38</v>
      </c>
      <c r="FB90" s="46">
        <v>16654.16</v>
      </c>
      <c r="FD90" s="46">
        <v>278804.71000000002</v>
      </c>
      <c r="FH90" s="46">
        <v>278804.71000000002</v>
      </c>
    </row>
    <row r="91" spans="2:166" x14ac:dyDescent="0.25">
      <c r="B91" s="47" t="s">
        <v>607</v>
      </c>
      <c r="C91" s="47" t="s">
        <v>606</v>
      </c>
      <c r="D91" s="46">
        <v>38117011.799999997</v>
      </c>
      <c r="E91" s="46">
        <v>2600102.2599999998</v>
      </c>
      <c r="F91" s="46">
        <v>2596690.25</v>
      </c>
      <c r="I91" s="46">
        <v>1113.6500000000001</v>
      </c>
      <c r="K91" s="46">
        <v>2298.36</v>
      </c>
      <c r="L91" s="46">
        <v>301132.5</v>
      </c>
      <c r="M91" s="46">
        <v>9377.94</v>
      </c>
      <c r="T91" s="46">
        <v>22484.2</v>
      </c>
      <c r="Y91" s="46">
        <v>153079.67000000001</v>
      </c>
      <c r="AC91" s="46">
        <v>74924.67</v>
      </c>
      <c r="AD91" s="46">
        <v>3105.84</v>
      </c>
      <c r="AE91" s="46">
        <v>10431</v>
      </c>
      <c r="AG91" s="46">
        <v>27729.18</v>
      </c>
      <c r="AJ91" s="46">
        <v>10691503.23</v>
      </c>
      <c r="AK91" s="46">
        <v>10366080.48</v>
      </c>
      <c r="AL91" s="46">
        <v>325422.75</v>
      </c>
      <c r="AP91" s="46">
        <v>3943161.53</v>
      </c>
      <c r="AS91" s="46">
        <v>2247967.2799999998</v>
      </c>
      <c r="AU91" s="46">
        <v>329703.53999999998</v>
      </c>
      <c r="AV91" s="46">
        <v>176844.9</v>
      </c>
      <c r="AW91" s="46">
        <v>319179.33</v>
      </c>
      <c r="AY91" s="46">
        <v>62061.53</v>
      </c>
      <c r="AZ91" s="46">
        <v>33797.82</v>
      </c>
      <c r="BB91" s="46">
        <v>64160.87</v>
      </c>
      <c r="BC91" s="46">
        <v>705405.26</v>
      </c>
      <c r="BD91" s="46">
        <v>4041</v>
      </c>
      <c r="BK91" s="46">
        <v>152825</v>
      </c>
      <c r="BM91" s="46">
        <v>152825</v>
      </c>
      <c r="BR91" s="46">
        <v>1111602.3799999999</v>
      </c>
      <c r="BW91" s="46">
        <v>87547.26</v>
      </c>
      <c r="CB91" s="46">
        <v>144347.37</v>
      </c>
      <c r="CC91" s="46">
        <v>11483.1</v>
      </c>
      <c r="CE91" s="46">
        <v>289461.44</v>
      </c>
      <c r="CF91" s="46">
        <v>34687.89</v>
      </c>
      <c r="CG91" s="46">
        <v>13617.86</v>
      </c>
      <c r="CP91" s="46">
        <v>438858.17</v>
      </c>
      <c r="EF91" s="46">
        <v>4969.41</v>
      </c>
      <c r="EH91" s="46">
        <v>86629.88</v>
      </c>
      <c r="FD91" s="46">
        <v>258179</v>
      </c>
      <c r="FH91" s="46">
        <v>58179</v>
      </c>
      <c r="FJ91" s="46">
        <v>200000</v>
      </c>
    </row>
    <row r="92" spans="2:166" x14ac:dyDescent="0.25">
      <c r="B92" s="47" t="s">
        <v>605</v>
      </c>
      <c r="C92" s="47" t="s">
        <v>604</v>
      </c>
      <c r="D92" s="46">
        <v>42778078.799999997</v>
      </c>
      <c r="E92" s="46">
        <v>3427691.64</v>
      </c>
      <c r="F92" s="46">
        <v>3424237.02</v>
      </c>
      <c r="I92" s="46">
        <v>1787.3</v>
      </c>
      <c r="K92" s="46">
        <v>1667.32</v>
      </c>
      <c r="L92" s="46">
        <v>719779.51</v>
      </c>
      <c r="P92" s="46">
        <v>400</v>
      </c>
      <c r="T92" s="46">
        <v>48536.84</v>
      </c>
      <c r="Y92" s="46">
        <v>133825.43</v>
      </c>
      <c r="Z92" s="46">
        <v>59299.03</v>
      </c>
      <c r="AB92" s="46">
        <v>525.37</v>
      </c>
      <c r="AC92" s="46">
        <v>77058.94</v>
      </c>
      <c r="AD92" s="46">
        <v>444.99</v>
      </c>
      <c r="AE92" s="46">
        <v>396861.36</v>
      </c>
      <c r="AG92" s="46">
        <v>2827.55</v>
      </c>
      <c r="AJ92" s="46">
        <v>12209273.060000001</v>
      </c>
      <c r="AK92" s="46">
        <v>11837009.279999999</v>
      </c>
      <c r="AL92" s="46">
        <v>372263.78</v>
      </c>
      <c r="AP92" s="46">
        <v>3785576.14</v>
      </c>
      <c r="AQ92" s="46">
        <v>1010</v>
      </c>
      <c r="AR92" s="46">
        <v>64947.42</v>
      </c>
      <c r="AS92" s="46">
        <v>2269376.87</v>
      </c>
      <c r="AU92" s="46">
        <v>304558.98</v>
      </c>
      <c r="AW92" s="46">
        <v>130361.12</v>
      </c>
      <c r="AY92" s="46">
        <v>17495.98</v>
      </c>
      <c r="AZ92" s="46">
        <v>40006.15</v>
      </c>
      <c r="BB92" s="46">
        <v>6600.4</v>
      </c>
      <c r="BC92" s="46">
        <v>871147.06</v>
      </c>
      <c r="BD92" s="46">
        <v>62000</v>
      </c>
      <c r="BG92" s="46">
        <v>18072.16</v>
      </c>
      <c r="BR92" s="46">
        <v>1246719.05</v>
      </c>
      <c r="BT92" s="46">
        <v>135046.03</v>
      </c>
      <c r="BW92" s="46">
        <v>15940</v>
      </c>
      <c r="CB92" s="46">
        <v>368004.46</v>
      </c>
      <c r="CE92" s="46">
        <v>321544.15000000002</v>
      </c>
      <c r="CF92" s="46">
        <v>42487.69</v>
      </c>
      <c r="CP92" s="46">
        <v>197450.86</v>
      </c>
      <c r="DY92" s="46">
        <v>5000</v>
      </c>
      <c r="EB92" s="46">
        <v>129361.48</v>
      </c>
      <c r="EH92" s="46">
        <v>31884.38</v>
      </c>
    </row>
    <row r="93" spans="2:166" x14ac:dyDescent="0.25">
      <c r="B93" s="47" t="s">
        <v>603</v>
      </c>
      <c r="C93" s="47" t="s">
        <v>602</v>
      </c>
      <c r="D93" s="46">
        <v>3218659.5200000005</v>
      </c>
      <c r="E93" s="46">
        <v>78714.14</v>
      </c>
      <c r="F93" s="46">
        <v>12859.57</v>
      </c>
      <c r="I93" s="46">
        <v>63645.37</v>
      </c>
      <c r="K93" s="46">
        <v>2209.1999999999998</v>
      </c>
      <c r="L93" s="46">
        <v>75827.520000000004</v>
      </c>
      <c r="Z93" s="46">
        <v>73127.520000000004</v>
      </c>
      <c r="AE93" s="46">
        <v>2700</v>
      </c>
      <c r="AJ93" s="46">
        <v>625073.31000000006</v>
      </c>
      <c r="AK93" s="46">
        <v>616193.93000000005</v>
      </c>
      <c r="AL93" s="46">
        <v>4827.07</v>
      </c>
      <c r="AM93" s="46">
        <v>4052.31</v>
      </c>
      <c r="AP93" s="46">
        <v>175144.16</v>
      </c>
      <c r="AQ93" s="46">
        <v>1010</v>
      </c>
      <c r="AS93" s="46">
        <v>77302.33</v>
      </c>
      <c r="AU93" s="46">
        <v>36224.769999999997</v>
      </c>
      <c r="BB93" s="46">
        <v>1205.94</v>
      </c>
      <c r="BC93" s="46">
        <v>59401.120000000003</v>
      </c>
      <c r="BK93" s="46">
        <v>441023.32</v>
      </c>
      <c r="BM93" s="46">
        <v>429593</v>
      </c>
      <c r="BN93" s="46">
        <v>3605</v>
      </c>
      <c r="BP93" s="46">
        <v>7825.32</v>
      </c>
      <c r="BR93" s="46">
        <v>213547.31</v>
      </c>
      <c r="BW93" s="46">
        <v>84140.47</v>
      </c>
      <c r="CB93" s="46">
        <v>10784</v>
      </c>
      <c r="CE93" s="46">
        <v>53117.599999999999</v>
      </c>
      <c r="CF93" s="46">
        <v>11149.92</v>
      </c>
      <c r="CP93" s="46">
        <v>45380.32</v>
      </c>
      <c r="CZ93" s="46">
        <v>8975</v>
      </c>
    </row>
    <row r="94" spans="2:166" x14ac:dyDescent="0.25">
      <c r="B94" s="47" t="s">
        <v>601</v>
      </c>
      <c r="C94" s="47" t="s">
        <v>600</v>
      </c>
      <c r="D94" s="46">
        <v>3953581.6800000006</v>
      </c>
      <c r="E94" s="46">
        <v>311747.68</v>
      </c>
      <c r="F94" s="46">
        <v>297314.18</v>
      </c>
      <c r="I94" s="46">
        <v>14433.5</v>
      </c>
      <c r="L94" s="46">
        <v>35904.25</v>
      </c>
      <c r="Y94" s="46">
        <v>851</v>
      </c>
      <c r="Z94" s="46">
        <v>25861.99</v>
      </c>
      <c r="AC94" s="46">
        <v>9184.26</v>
      </c>
      <c r="AD94" s="46">
        <v>7</v>
      </c>
      <c r="AJ94" s="46">
        <v>755260.16</v>
      </c>
      <c r="AK94" s="46">
        <v>750314.98</v>
      </c>
      <c r="AL94" s="46">
        <v>4780.55</v>
      </c>
      <c r="AN94" s="46">
        <v>164.63</v>
      </c>
      <c r="AP94" s="46">
        <v>500630.8</v>
      </c>
      <c r="AR94" s="46">
        <v>17887.53</v>
      </c>
      <c r="AS94" s="46">
        <v>124998.31</v>
      </c>
      <c r="AU94" s="46">
        <v>64102.23</v>
      </c>
      <c r="AW94" s="46">
        <v>165353.35</v>
      </c>
      <c r="AZ94" s="46">
        <v>2077.87</v>
      </c>
      <c r="BB94" s="46">
        <v>7841.86</v>
      </c>
      <c r="BC94" s="46">
        <v>118369.65</v>
      </c>
      <c r="BK94" s="46">
        <v>12512.88</v>
      </c>
      <c r="BP94" s="46">
        <v>12512.88</v>
      </c>
      <c r="BR94" s="46">
        <v>360735.07</v>
      </c>
      <c r="BT94" s="46">
        <v>38157.440000000002</v>
      </c>
      <c r="BW94" s="46">
        <v>118145.65</v>
      </c>
      <c r="CB94" s="46">
        <v>24097</v>
      </c>
      <c r="CE94" s="46">
        <v>93604.23</v>
      </c>
      <c r="CF94" s="46">
        <v>4930.95</v>
      </c>
      <c r="CP94" s="46">
        <v>67674.740000000005</v>
      </c>
      <c r="CZ94" s="46">
        <v>2728.82</v>
      </c>
      <c r="EG94" s="46">
        <v>310</v>
      </c>
      <c r="EH94" s="46">
        <v>11086.24</v>
      </c>
    </row>
    <row r="95" spans="2:166" x14ac:dyDescent="0.25">
      <c r="B95" s="47" t="s">
        <v>599</v>
      </c>
      <c r="C95" s="47" t="s">
        <v>598</v>
      </c>
      <c r="D95" s="46">
        <v>20652048.359999999</v>
      </c>
      <c r="E95" s="46">
        <v>631828.34</v>
      </c>
      <c r="F95" s="46">
        <v>596552.02</v>
      </c>
      <c r="I95" s="46">
        <v>23315.94</v>
      </c>
      <c r="K95" s="46">
        <v>11960.38</v>
      </c>
      <c r="L95" s="46">
        <v>105382.21</v>
      </c>
      <c r="M95" s="46">
        <v>6402</v>
      </c>
      <c r="T95" s="46">
        <v>1376.67</v>
      </c>
      <c r="Y95" s="46">
        <v>16344.35</v>
      </c>
      <c r="Z95" s="46">
        <v>65153.29</v>
      </c>
      <c r="AC95" s="46">
        <v>8665.06</v>
      </c>
      <c r="AD95" s="46">
        <v>112.1</v>
      </c>
      <c r="AF95" s="46">
        <v>2844.22</v>
      </c>
      <c r="AG95" s="46">
        <v>4484.5200000000004</v>
      </c>
      <c r="AJ95" s="46">
        <v>7293765.5599999996</v>
      </c>
      <c r="AK95" s="46">
        <v>6947677.7000000002</v>
      </c>
      <c r="AL95" s="46">
        <v>82006.62</v>
      </c>
      <c r="AM95" s="46">
        <v>227249.74</v>
      </c>
      <c r="AN95" s="46">
        <v>36831.5</v>
      </c>
      <c r="AP95" s="46">
        <v>1763105.43</v>
      </c>
      <c r="AQ95" s="46">
        <v>12120</v>
      </c>
      <c r="AS95" s="46">
        <v>844923.01</v>
      </c>
      <c r="AU95" s="46">
        <v>282043.40999999997</v>
      </c>
      <c r="AW95" s="46">
        <v>68019.259999999995</v>
      </c>
      <c r="AZ95" s="46">
        <v>19896.09</v>
      </c>
      <c r="BB95" s="46">
        <v>33271.57</v>
      </c>
      <c r="BC95" s="46">
        <v>476182.96</v>
      </c>
      <c r="BG95" s="46">
        <v>21000</v>
      </c>
      <c r="BI95" s="46">
        <v>5649.13</v>
      </c>
      <c r="BK95" s="46">
        <v>37954.699999999997</v>
      </c>
      <c r="BP95" s="46">
        <v>37954.699999999997</v>
      </c>
      <c r="BR95" s="46">
        <v>388274.22</v>
      </c>
      <c r="BS95" s="46">
        <v>40785.39</v>
      </c>
      <c r="BX95" s="46">
        <v>28206.55</v>
      </c>
      <c r="CB95" s="46">
        <v>102601</v>
      </c>
      <c r="CC95" s="46">
        <v>1159.1199999999999</v>
      </c>
      <c r="CE95" s="46">
        <v>63807.9</v>
      </c>
      <c r="CF95" s="46">
        <v>15891.39</v>
      </c>
      <c r="CP95" s="46">
        <v>135822.87</v>
      </c>
      <c r="EI95" s="46">
        <v>25072.2</v>
      </c>
      <c r="ES95" s="46">
        <v>25072.2</v>
      </c>
      <c r="ET95" s="46">
        <v>36425.94</v>
      </c>
      <c r="EU95" s="46">
        <v>26315</v>
      </c>
      <c r="FA95" s="46">
        <v>10110.94</v>
      </c>
      <c r="FD95" s="46">
        <v>44215.58</v>
      </c>
      <c r="FH95" s="46">
        <v>44215.58</v>
      </c>
    </row>
    <row r="96" spans="2:166" x14ac:dyDescent="0.25">
      <c r="B96" s="47" t="s">
        <v>597</v>
      </c>
      <c r="C96" s="47" t="s">
        <v>596</v>
      </c>
      <c r="D96" s="46">
        <v>31791295.759999998</v>
      </c>
      <c r="E96" s="46">
        <v>2172784.67</v>
      </c>
      <c r="F96" s="46">
        <v>2161785.17</v>
      </c>
      <c r="I96" s="46">
        <v>10183.66</v>
      </c>
      <c r="K96" s="46">
        <v>815.84</v>
      </c>
      <c r="L96" s="46">
        <v>283191.63</v>
      </c>
      <c r="M96" s="46">
        <v>25545</v>
      </c>
      <c r="N96" s="46">
        <v>15</v>
      </c>
      <c r="T96" s="46">
        <v>122.5</v>
      </c>
      <c r="U96" s="46">
        <v>3251</v>
      </c>
      <c r="X96" s="46">
        <v>201.67</v>
      </c>
      <c r="Y96" s="46">
        <v>31568.83</v>
      </c>
      <c r="Z96" s="46">
        <v>114736.4</v>
      </c>
      <c r="AC96" s="46">
        <v>64568.25</v>
      </c>
      <c r="AD96" s="46">
        <v>445.2</v>
      </c>
      <c r="AE96" s="46">
        <v>16067.2</v>
      </c>
      <c r="AG96" s="46">
        <v>19256.810000000001</v>
      </c>
      <c r="AH96" s="46">
        <v>7413.77</v>
      </c>
      <c r="AJ96" s="46">
        <v>7321921.6200000001</v>
      </c>
      <c r="AK96" s="46">
        <v>7068252.71</v>
      </c>
      <c r="AL96" s="46">
        <v>235704.31</v>
      </c>
      <c r="AN96" s="46">
        <v>17964.599999999999</v>
      </c>
      <c r="AP96" s="46">
        <v>3650378.48</v>
      </c>
      <c r="AQ96" s="46">
        <v>123674.94</v>
      </c>
      <c r="AS96" s="46">
        <v>1885539.5</v>
      </c>
      <c r="AU96" s="46">
        <v>420999.11</v>
      </c>
      <c r="AW96" s="46">
        <v>153469.32999999999</v>
      </c>
      <c r="AY96" s="46">
        <v>35399.39</v>
      </c>
      <c r="AZ96" s="46">
        <v>21916.27</v>
      </c>
      <c r="BB96" s="46">
        <v>89353.7</v>
      </c>
      <c r="BC96" s="46">
        <v>920026.24</v>
      </c>
      <c r="BK96" s="46">
        <v>125766.23</v>
      </c>
      <c r="BP96" s="46">
        <v>125766.23</v>
      </c>
      <c r="BR96" s="46">
        <v>1976131.79</v>
      </c>
      <c r="BS96" s="46">
        <v>238829.4</v>
      </c>
      <c r="BW96" s="46">
        <v>645243.5</v>
      </c>
      <c r="BX96" s="46">
        <v>25725.5</v>
      </c>
      <c r="CB96" s="46">
        <v>284806.84999999998</v>
      </c>
      <c r="CE96" s="46">
        <v>371012.4</v>
      </c>
      <c r="CF96" s="46">
        <v>30053.63</v>
      </c>
      <c r="CP96" s="46">
        <v>315731.75</v>
      </c>
      <c r="DP96" s="46">
        <v>41701</v>
      </c>
      <c r="EH96" s="46">
        <v>23027.759999999998</v>
      </c>
      <c r="EI96" s="46">
        <v>308705.11</v>
      </c>
      <c r="EJ96" s="46">
        <v>39407.279999999999</v>
      </c>
      <c r="ER96" s="46">
        <v>267753.33</v>
      </c>
      <c r="ES96" s="46">
        <v>1544.5</v>
      </c>
      <c r="ET96" s="46">
        <v>56768.35</v>
      </c>
      <c r="FB96" s="46">
        <v>56768.35</v>
      </c>
    </row>
    <row r="97" spans="2:166" x14ac:dyDescent="0.25">
      <c r="B97" s="47" t="s">
        <v>595</v>
      </c>
      <c r="C97" s="47" t="s">
        <v>594</v>
      </c>
      <c r="D97" s="46">
        <v>48656394.18</v>
      </c>
      <c r="E97" s="46">
        <v>3480708.93</v>
      </c>
      <c r="F97" s="46">
        <v>3474924.04</v>
      </c>
      <c r="G97" s="46">
        <v>371.53</v>
      </c>
      <c r="I97" s="46">
        <v>5413.36</v>
      </c>
      <c r="L97" s="46">
        <v>809004.73</v>
      </c>
      <c r="M97" s="46">
        <v>14043.76</v>
      </c>
      <c r="N97" s="46">
        <v>1187.5</v>
      </c>
      <c r="T97" s="46">
        <v>5538.49</v>
      </c>
      <c r="X97" s="46">
        <v>35560.21</v>
      </c>
      <c r="Y97" s="46">
        <v>88237.440000000002</v>
      </c>
      <c r="Z97" s="46">
        <v>94521.56</v>
      </c>
      <c r="AC97" s="46">
        <v>212748.65</v>
      </c>
      <c r="AD97" s="46">
        <v>1300.5899999999999</v>
      </c>
      <c r="AE97" s="46">
        <v>37459.949999999997</v>
      </c>
      <c r="AF97" s="46">
        <v>300685.43</v>
      </c>
      <c r="AG97" s="46">
        <v>17721.150000000001</v>
      </c>
      <c r="AJ97" s="46">
        <v>11942416.09</v>
      </c>
      <c r="AK97" s="46">
        <v>11689391.890000001</v>
      </c>
      <c r="AL97" s="46">
        <v>253024.2</v>
      </c>
      <c r="AP97" s="46">
        <v>3834886.56</v>
      </c>
      <c r="AQ97" s="46">
        <v>115256.54</v>
      </c>
      <c r="AS97" s="46">
        <v>2035776.94</v>
      </c>
      <c r="AU97" s="46">
        <v>413196.44</v>
      </c>
      <c r="AW97" s="46">
        <v>217040.29</v>
      </c>
      <c r="AY97" s="46">
        <v>70686.02</v>
      </c>
      <c r="AZ97" s="46">
        <v>38095.32</v>
      </c>
      <c r="BB97" s="46">
        <v>73309.36</v>
      </c>
      <c r="BC97" s="46">
        <v>784147.95</v>
      </c>
      <c r="BD97" s="46">
        <v>12456</v>
      </c>
      <c r="BG97" s="46">
        <v>70801.7</v>
      </c>
      <c r="BI97" s="46">
        <v>4120</v>
      </c>
      <c r="BK97" s="46">
        <v>213656.01</v>
      </c>
      <c r="BP97" s="46">
        <v>213656.01</v>
      </c>
      <c r="BR97" s="46">
        <v>3710930.3</v>
      </c>
      <c r="BS97" s="46">
        <v>242073.06</v>
      </c>
      <c r="BW97" s="46">
        <v>1464273.17</v>
      </c>
      <c r="BX97" s="46">
        <v>313982.78999999998</v>
      </c>
      <c r="CB97" s="46">
        <v>320465.48</v>
      </c>
      <c r="CC97" s="46">
        <v>16181.41</v>
      </c>
      <c r="CE97" s="46">
        <v>513404.51</v>
      </c>
      <c r="CF97" s="46">
        <v>100860.19</v>
      </c>
      <c r="CP97" s="46">
        <v>390002.72</v>
      </c>
      <c r="CQ97" s="46">
        <v>106645.15</v>
      </c>
      <c r="CR97" s="46">
        <v>21307.27</v>
      </c>
      <c r="DD97" s="46">
        <v>2632.39</v>
      </c>
      <c r="DJ97" s="46">
        <v>82643.289999999994</v>
      </c>
      <c r="DP97" s="46">
        <v>40027.699999999997</v>
      </c>
      <c r="EG97" s="46">
        <v>12783.66</v>
      </c>
      <c r="EH97" s="46">
        <v>83647.509999999995</v>
      </c>
      <c r="EI97" s="46">
        <v>120878.01</v>
      </c>
      <c r="EJ97" s="46">
        <v>120878.01</v>
      </c>
      <c r="ET97" s="46">
        <v>19152.080000000002</v>
      </c>
      <c r="FB97" s="46">
        <v>19152.080000000002</v>
      </c>
      <c r="FD97" s="46">
        <v>196564.38</v>
      </c>
      <c r="FI97" s="46">
        <v>196564.38</v>
      </c>
    </row>
    <row r="98" spans="2:166" x14ac:dyDescent="0.25">
      <c r="B98" s="47" t="s">
        <v>593</v>
      </c>
      <c r="C98" s="47" t="s">
        <v>592</v>
      </c>
      <c r="D98" s="46">
        <v>2250671344.0599995</v>
      </c>
      <c r="E98" s="46">
        <v>189277083.72999999</v>
      </c>
      <c r="F98" s="46">
        <v>189277056.83000001</v>
      </c>
      <c r="G98" s="46">
        <v>26.9</v>
      </c>
      <c r="L98" s="46">
        <v>25775009.98</v>
      </c>
      <c r="M98" s="46">
        <v>1384023.56</v>
      </c>
      <c r="Y98" s="46">
        <v>2739315.19</v>
      </c>
      <c r="Z98" s="46">
        <v>5638801</v>
      </c>
      <c r="AC98" s="46">
        <v>8018714.7699999996</v>
      </c>
      <c r="AD98" s="46">
        <v>89579.16</v>
      </c>
      <c r="AE98" s="46">
        <v>3824044.85</v>
      </c>
      <c r="AF98" s="46">
        <v>863046.09</v>
      </c>
      <c r="AG98" s="46">
        <v>3217485.36</v>
      </c>
      <c r="AJ98" s="46">
        <v>541643729.25</v>
      </c>
      <c r="AK98" s="46">
        <v>524934403.23000002</v>
      </c>
      <c r="AL98" s="46">
        <v>16709326.02</v>
      </c>
      <c r="AP98" s="46">
        <v>207352189.13999999</v>
      </c>
      <c r="AQ98" s="46">
        <v>666955</v>
      </c>
      <c r="AS98" s="46">
        <v>120840486.59999999</v>
      </c>
      <c r="AU98" s="46">
        <v>20517581.5</v>
      </c>
      <c r="AV98" s="46">
        <v>882619.66</v>
      </c>
      <c r="AW98" s="46">
        <v>4675960.59</v>
      </c>
      <c r="AY98" s="46">
        <v>13060766.35</v>
      </c>
      <c r="AZ98" s="46">
        <v>1722165.66</v>
      </c>
      <c r="BB98" s="46">
        <v>1850219.82</v>
      </c>
      <c r="BC98" s="46">
        <v>42570252.409999996</v>
      </c>
      <c r="BD98" s="46">
        <v>299899.96000000002</v>
      </c>
      <c r="BE98" s="46">
        <v>117209.33</v>
      </c>
      <c r="BG98" s="46">
        <v>148072.26</v>
      </c>
      <c r="BR98" s="46">
        <v>75933214.680000007</v>
      </c>
      <c r="BS98" s="46">
        <v>71464.84</v>
      </c>
      <c r="BW98" s="46">
        <v>16695450.359999999</v>
      </c>
      <c r="BX98" s="46">
        <v>934261.15</v>
      </c>
      <c r="BY98" s="46">
        <v>1963711.04</v>
      </c>
      <c r="CB98" s="46">
        <v>14554079.939999999</v>
      </c>
      <c r="CC98" s="46">
        <v>557843.06999999995</v>
      </c>
      <c r="CD98" s="46">
        <v>39264</v>
      </c>
      <c r="CE98" s="46">
        <v>13294813.140000001</v>
      </c>
      <c r="CF98" s="46">
        <v>2053867.22</v>
      </c>
      <c r="CG98" s="46">
        <v>112277.29</v>
      </c>
      <c r="CH98" s="46">
        <v>557205.02</v>
      </c>
      <c r="CK98" s="46">
        <v>1406365.03</v>
      </c>
      <c r="CN98" s="46">
        <v>307671.90000000002</v>
      </c>
      <c r="CP98" s="46">
        <v>10450589.18</v>
      </c>
      <c r="CQ98" s="46">
        <v>2883362.32</v>
      </c>
      <c r="CT98" s="46">
        <v>107722.24000000001</v>
      </c>
      <c r="DA98" s="46">
        <v>5726243.6200000001</v>
      </c>
      <c r="DD98" s="46">
        <v>143155.92000000001</v>
      </c>
      <c r="DJ98" s="46">
        <v>1278778</v>
      </c>
      <c r="DK98" s="46">
        <v>202316.11</v>
      </c>
      <c r="DP98" s="46">
        <v>293023.38</v>
      </c>
      <c r="EF98" s="46">
        <v>92905.04</v>
      </c>
      <c r="EG98" s="46">
        <v>29685.06</v>
      </c>
      <c r="EH98" s="46">
        <v>2177159.81</v>
      </c>
      <c r="EI98" s="46">
        <v>720173.66</v>
      </c>
      <c r="EJ98" s="46">
        <v>24976.35</v>
      </c>
      <c r="ER98" s="46">
        <v>695197.31</v>
      </c>
      <c r="ET98" s="46">
        <v>40249469.280000001</v>
      </c>
      <c r="EU98" s="46">
        <v>1380</v>
      </c>
      <c r="EV98" s="46">
        <v>35787534.57</v>
      </c>
      <c r="EY98" s="46">
        <v>208059.83</v>
      </c>
      <c r="EZ98" s="46">
        <v>144265.51</v>
      </c>
      <c r="FA98" s="46">
        <v>4108229.37</v>
      </c>
      <c r="FD98" s="46">
        <v>44384802.310000002</v>
      </c>
      <c r="FF98" s="46">
        <v>66671.14</v>
      </c>
      <c r="FH98" s="46">
        <v>5830549.7400000002</v>
      </c>
      <c r="FJ98" s="46">
        <v>38487581.43</v>
      </c>
    </row>
    <row r="99" spans="2:166" x14ac:dyDescent="0.25">
      <c r="B99" s="47" t="s">
        <v>591</v>
      </c>
      <c r="C99" s="47" t="s">
        <v>590</v>
      </c>
      <c r="D99" s="46">
        <v>824109648.90000021</v>
      </c>
      <c r="E99" s="46">
        <v>40072373.619999997</v>
      </c>
      <c r="F99" s="46">
        <v>40072240.469999999</v>
      </c>
      <c r="G99" s="46">
        <v>133.15</v>
      </c>
      <c r="L99" s="46">
        <v>3945649.2</v>
      </c>
      <c r="M99" s="46">
        <v>68662</v>
      </c>
      <c r="P99" s="46">
        <v>210</v>
      </c>
      <c r="Q99" s="46">
        <v>25</v>
      </c>
      <c r="S99" s="46">
        <v>253335</v>
      </c>
      <c r="T99" s="46">
        <v>66077.320000000007</v>
      </c>
      <c r="U99" s="46">
        <v>36788.5</v>
      </c>
      <c r="X99" s="46">
        <v>250106.76</v>
      </c>
      <c r="Y99" s="46">
        <v>69201.75</v>
      </c>
      <c r="Z99" s="46">
        <v>1397182.91</v>
      </c>
      <c r="AC99" s="46">
        <v>264894.84999999998</v>
      </c>
      <c r="AD99" s="46">
        <v>24720.97</v>
      </c>
      <c r="AE99" s="46">
        <v>220888.95999999999</v>
      </c>
      <c r="AF99" s="46">
        <v>676911.35</v>
      </c>
      <c r="AG99" s="46">
        <v>616643.82999999996</v>
      </c>
      <c r="AJ99" s="46">
        <v>221368909.74000001</v>
      </c>
      <c r="AK99" s="46">
        <v>211439486.12</v>
      </c>
      <c r="AL99" s="46">
        <v>7518580.5599999996</v>
      </c>
      <c r="AM99" s="46">
        <v>2410843.06</v>
      </c>
      <c r="AP99" s="46">
        <v>90901055.170000002</v>
      </c>
      <c r="AQ99" s="46">
        <v>279156</v>
      </c>
      <c r="AR99" s="46">
        <v>390022.91</v>
      </c>
      <c r="AS99" s="46">
        <v>40605265.100000001</v>
      </c>
      <c r="AU99" s="46">
        <v>17732679.52</v>
      </c>
      <c r="AW99" s="46">
        <v>2849402.43</v>
      </c>
      <c r="AY99" s="46">
        <v>11331973.1</v>
      </c>
      <c r="AZ99" s="46">
        <v>687781.03</v>
      </c>
      <c r="BB99" s="46">
        <v>1829749.84</v>
      </c>
      <c r="BC99" s="46">
        <v>15029604.390000001</v>
      </c>
      <c r="BE99" s="46">
        <v>69537.320000000007</v>
      </c>
      <c r="BG99" s="46">
        <v>95120.52</v>
      </c>
      <c r="BJ99" s="46">
        <v>763.01</v>
      </c>
      <c r="BR99" s="46">
        <v>48524066.810000002</v>
      </c>
      <c r="BS99" s="46">
        <v>463265.35</v>
      </c>
      <c r="BT99" s="46">
        <v>820047.85</v>
      </c>
      <c r="BW99" s="46">
        <v>13420624.630000001</v>
      </c>
      <c r="BX99" s="46">
        <v>2046551.65</v>
      </c>
      <c r="CB99" s="46">
        <v>5411913</v>
      </c>
      <c r="CC99" s="46">
        <v>314951.96999999997</v>
      </c>
      <c r="CE99" s="46">
        <v>9674730.1699999999</v>
      </c>
      <c r="CF99" s="46">
        <v>1882535.38</v>
      </c>
      <c r="CK99" s="46">
        <v>855110.07</v>
      </c>
      <c r="CP99" s="46">
        <v>11257936.210000001</v>
      </c>
      <c r="CQ99" s="46">
        <v>165868.35</v>
      </c>
      <c r="DD99" s="46">
        <v>113050.37</v>
      </c>
      <c r="DJ99" s="46">
        <v>382669.6</v>
      </c>
      <c r="DO99" s="46">
        <v>728096.63</v>
      </c>
      <c r="DP99" s="46">
        <v>69537.36</v>
      </c>
      <c r="EH99" s="46">
        <v>917178.22</v>
      </c>
      <c r="EI99" s="46">
        <v>703714.29</v>
      </c>
      <c r="EK99" s="46">
        <v>703714.29</v>
      </c>
      <c r="ET99" s="46">
        <v>6439057.3799999999</v>
      </c>
      <c r="EU99" s="46">
        <v>165687.14000000001</v>
      </c>
      <c r="EW99" s="46">
        <v>5247495.93</v>
      </c>
      <c r="EX99" s="46">
        <v>541821.43000000005</v>
      </c>
      <c r="FA99" s="46">
        <v>122799</v>
      </c>
      <c r="FB99" s="46">
        <v>361253.88</v>
      </c>
      <c r="FD99" s="46">
        <v>99998.24</v>
      </c>
      <c r="FF99" s="46">
        <v>29579.3</v>
      </c>
      <c r="FG99" s="46">
        <v>70418.94</v>
      </c>
    </row>
    <row r="100" spans="2:166" x14ac:dyDescent="0.25">
      <c r="B100" s="47" t="s">
        <v>589</v>
      </c>
      <c r="C100" s="47" t="s">
        <v>588</v>
      </c>
      <c r="D100" s="46">
        <v>159752753.30000001</v>
      </c>
      <c r="E100" s="46">
        <v>12084021.619999999</v>
      </c>
      <c r="F100" s="46">
        <v>11999948.48</v>
      </c>
      <c r="G100" s="46">
        <v>86.75</v>
      </c>
      <c r="H100" s="46">
        <v>6228.81</v>
      </c>
      <c r="I100" s="46">
        <v>77757.58</v>
      </c>
      <c r="L100" s="46">
        <v>1911857.29</v>
      </c>
      <c r="S100" s="46">
        <v>7425</v>
      </c>
      <c r="T100" s="46">
        <v>209681.94</v>
      </c>
      <c r="U100" s="46">
        <v>64773.61</v>
      </c>
      <c r="X100" s="46">
        <v>30635.55</v>
      </c>
      <c r="Y100" s="46">
        <v>845373.3</v>
      </c>
      <c r="Z100" s="46">
        <v>210962.71</v>
      </c>
      <c r="AC100" s="46">
        <v>218161.3</v>
      </c>
      <c r="AD100" s="46">
        <v>10198.43</v>
      </c>
      <c r="AE100" s="46">
        <v>109927.47</v>
      </c>
      <c r="AG100" s="46">
        <v>204717.98</v>
      </c>
      <c r="AJ100" s="46">
        <v>45862539.890000001</v>
      </c>
      <c r="AK100" s="46">
        <v>44217941.670000002</v>
      </c>
      <c r="AL100" s="46">
        <v>1602125.2</v>
      </c>
      <c r="AN100" s="46">
        <v>42473.02</v>
      </c>
      <c r="AP100" s="46">
        <v>15812913.42</v>
      </c>
      <c r="AR100" s="46">
        <v>158684.07999999999</v>
      </c>
      <c r="AS100" s="46">
        <v>9632013.7599999998</v>
      </c>
      <c r="AU100" s="46">
        <v>929439.96</v>
      </c>
      <c r="AW100" s="46">
        <v>364455.89</v>
      </c>
      <c r="AY100" s="46">
        <v>600577</v>
      </c>
      <c r="AZ100" s="46">
        <v>144864.44</v>
      </c>
      <c r="BA100" s="46">
        <v>814669.13</v>
      </c>
      <c r="BB100" s="46">
        <v>31821.95</v>
      </c>
      <c r="BC100" s="46">
        <v>3082859.98</v>
      </c>
      <c r="BE100" s="46">
        <v>30316.720000000001</v>
      </c>
      <c r="BG100" s="46">
        <v>21483.24</v>
      </c>
      <c r="BJ100" s="46">
        <v>1727.27</v>
      </c>
      <c r="BR100" s="46">
        <v>4122605.51</v>
      </c>
      <c r="BT100" s="46">
        <v>339057.91</v>
      </c>
      <c r="BW100" s="46">
        <v>148701.24</v>
      </c>
      <c r="BX100" s="46">
        <v>387616.4</v>
      </c>
      <c r="CA100" s="46">
        <v>63650.94</v>
      </c>
      <c r="CB100" s="46">
        <v>1090921.31</v>
      </c>
      <c r="CE100" s="46">
        <v>585464.24</v>
      </c>
      <c r="CF100" s="46">
        <v>162967.91</v>
      </c>
      <c r="CK100" s="46">
        <v>41022.1</v>
      </c>
      <c r="CP100" s="46">
        <v>879069.07</v>
      </c>
      <c r="DD100" s="46">
        <v>19369</v>
      </c>
      <c r="DJ100" s="46">
        <v>167516.07999999999</v>
      </c>
      <c r="DP100" s="46">
        <v>30316.71</v>
      </c>
      <c r="EH100" s="46">
        <v>206932.6</v>
      </c>
      <c r="EI100" s="46">
        <v>76749.070000000007</v>
      </c>
      <c r="EJ100" s="46">
        <v>38954.57</v>
      </c>
      <c r="ER100" s="46">
        <v>37794.5</v>
      </c>
      <c r="FD100" s="46">
        <v>5689.85</v>
      </c>
      <c r="FF100" s="46">
        <v>5689.85</v>
      </c>
    </row>
    <row r="101" spans="2:166" x14ac:dyDescent="0.25">
      <c r="B101" s="47" t="s">
        <v>587</v>
      </c>
      <c r="C101" s="47" t="s">
        <v>586</v>
      </c>
      <c r="D101" s="46">
        <v>152674328.08000004</v>
      </c>
      <c r="E101" s="46">
        <v>11853454.83</v>
      </c>
      <c r="F101" s="46">
        <v>11853447.710000001</v>
      </c>
      <c r="G101" s="46">
        <v>7.12</v>
      </c>
      <c r="L101" s="46">
        <v>5895429.7599999998</v>
      </c>
      <c r="M101" s="46">
        <v>140625</v>
      </c>
      <c r="Q101" s="46">
        <v>132250</v>
      </c>
      <c r="T101" s="46">
        <v>667298.54</v>
      </c>
      <c r="U101" s="46">
        <v>195685.29</v>
      </c>
      <c r="X101" s="46">
        <v>207099.47</v>
      </c>
      <c r="Y101" s="46">
        <v>1899960.33</v>
      </c>
      <c r="Z101" s="46">
        <v>280592.55</v>
      </c>
      <c r="AC101" s="46">
        <v>1465779.84</v>
      </c>
      <c r="AD101" s="46">
        <v>43351.44</v>
      </c>
      <c r="AE101" s="46">
        <v>138329.5</v>
      </c>
      <c r="AF101" s="46">
        <v>6143.76</v>
      </c>
      <c r="AG101" s="46">
        <v>718314.04</v>
      </c>
      <c r="AJ101" s="46">
        <v>42322678.369999997</v>
      </c>
      <c r="AK101" s="46">
        <v>41564124.600000001</v>
      </c>
      <c r="AL101" s="46">
        <v>758553.77</v>
      </c>
      <c r="AP101" s="46">
        <v>10681372.880000001</v>
      </c>
      <c r="AS101" s="46">
        <v>7719426.8899999997</v>
      </c>
      <c r="AU101" s="46">
        <v>156342.06</v>
      </c>
      <c r="AW101" s="46">
        <v>349562.59</v>
      </c>
      <c r="AY101" s="46">
        <v>347709.35</v>
      </c>
      <c r="AZ101" s="46">
        <v>135913.03</v>
      </c>
      <c r="BB101" s="46">
        <v>1336.4</v>
      </c>
      <c r="BC101" s="46">
        <v>1915645.06</v>
      </c>
      <c r="BG101" s="46">
        <v>55437.5</v>
      </c>
      <c r="BR101" s="46">
        <v>1581995.07</v>
      </c>
      <c r="CB101" s="46">
        <v>1036397</v>
      </c>
      <c r="CC101" s="46">
        <v>27122</v>
      </c>
      <c r="CE101" s="46">
        <v>133665</v>
      </c>
      <c r="CF101" s="46">
        <v>101486</v>
      </c>
      <c r="CK101" s="46">
        <v>25123</v>
      </c>
      <c r="CP101" s="46">
        <v>197429.87</v>
      </c>
      <c r="EH101" s="46">
        <v>60772.2</v>
      </c>
      <c r="ET101" s="46">
        <v>249465.79</v>
      </c>
      <c r="EU101" s="46">
        <v>76892.289999999994</v>
      </c>
      <c r="EX101" s="46">
        <v>172013.5</v>
      </c>
      <c r="FA101" s="46">
        <v>560</v>
      </c>
      <c r="FD101" s="46">
        <v>3752767.34</v>
      </c>
      <c r="FJ101" s="46">
        <v>3752767.34</v>
      </c>
    </row>
    <row r="102" spans="2:166" x14ac:dyDescent="0.25">
      <c r="B102" s="47" t="s">
        <v>585</v>
      </c>
      <c r="C102" s="47" t="s">
        <v>584</v>
      </c>
      <c r="D102" s="46">
        <v>777295994.70000005</v>
      </c>
      <c r="E102" s="46">
        <v>54940126.420000002</v>
      </c>
      <c r="F102" s="46">
        <v>54939714.600000001</v>
      </c>
      <c r="G102" s="46">
        <v>410.99</v>
      </c>
      <c r="I102" s="46">
        <v>0.83</v>
      </c>
      <c r="L102" s="46">
        <v>5202389.6100000003</v>
      </c>
      <c r="M102" s="46">
        <v>504162.05</v>
      </c>
      <c r="O102" s="46">
        <v>957.15</v>
      </c>
      <c r="T102" s="46">
        <v>182459.46</v>
      </c>
      <c r="V102" s="46">
        <v>34778.65</v>
      </c>
      <c r="X102" s="46">
        <v>158957.14000000001</v>
      </c>
      <c r="Y102" s="46">
        <v>23104.58</v>
      </c>
      <c r="Z102" s="46">
        <v>1658168.71</v>
      </c>
      <c r="AC102" s="46">
        <v>262843.08</v>
      </c>
      <c r="AD102" s="46">
        <v>27441.55</v>
      </c>
      <c r="AE102" s="46">
        <v>1073127.78</v>
      </c>
      <c r="AF102" s="46">
        <v>10150.5</v>
      </c>
      <c r="AG102" s="46">
        <v>1138246.8799999999</v>
      </c>
      <c r="AH102" s="46">
        <v>127992.08</v>
      </c>
      <c r="AJ102" s="46">
        <v>191817196.34</v>
      </c>
      <c r="AK102" s="46">
        <v>185413704.05000001</v>
      </c>
      <c r="AL102" s="46">
        <v>6403492.29</v>
      </c>
      <c r="AP102" s="46">
        <v>81672060.709999993</v>
      </c>
      <c r="AQ102" s="46">
        <v>31838.17</v>
      </c>
      <c r="AR102" s="46">
        <v>209499.96</v>
      </c>
      <c r="AS102" s="46">
        <v>37146753.350000001</v>
      </c>
      <c r="AU102" s="46">
        <v>14561922.58</v>
      </c>
      <c r="AW102" s="46">
        <v>3660444.7</v>
      </c>
      <c r="AY102" s="46">
        <v>11948096.41</v>
      </c>
      <c r="AZ102" s="46">
        <v>607222.81999999995</v>
      </c>
      <c r="BB102" s="46">
        <v>1080080.6599999999</v>
      </c>
      <c r="BC102" s="46">
        <v>9318707.3699999992</v>
      </c>
      <c r="BE102" s="46">
        <v>4063.57</v>
      </c>
      <c r="BG102" s="46">
        <v>103626.63</v>
      </c>
      <c r="BH102" s="46">
        <v>2999804.49</v>
      </c>
      <c r="BR102" s="46">
        <v>47724352.229999997</v>
      </c>
      <c r="BS102" s="46">
        <v>276594.90999999997</v>
      </c>
      <c r="BT102" s="46">
        <v>398887.13</v>
      </c>
      <c r="BW102" s="46">
        <v>18303919.289999999</v>
      </c>
      <c r="BX102" s="46">
        <v>1374388.22</v>
      </c>
      <c r="CB102" s="46">
        <v>4838180.2300000004</v>
      </c>
      <c r="CC102" s="46">
        <v>212964.4</v>
      </c>
      <c r="CD102" s="46">
        <v>95680.6</v>
      </c>
      <c r="CE102" s="46">
        <v>8098133.3099999996</v>
      </c>
      <c r="CF102" s="46">
        <v>1214526.03</v>
      </c>
      <c r="CK102" s="46">
        <v>800441.96</v>
      </c>
      <c r="CP102" s="46">
        <v>9062041.7599999998</v>
      </c>
      <c r="CQ102" s="46">
        <v>430443.65</v>
      </c>
      <c r="DD102" s="46">
        <v>119946.95</v>
      </c>
      <c r="DJ102" s="46">
        <v>1274142.47</v>
      </c>
      <c r="DK102" s="46">
        <v>422638.24</v>
      </c>
      <c r="DP102" s="46">
        <v>4063.59</v>
      </c>
      <c r="ED102" s="46">
        <v>38220.03</v>
      </c>
      <c r="EH102" s="46">
        <v>759139.46</v>
      </c>
      <c r="EI102" s="46">
        <v>1071531.5900000001</v>
      </c>
      <c r="EK102" s="46">
        <v>555921.34</v>
      </c>
      <c r="EN102" s="46">
        <v>12325</v>
      </c>
      <c r="ER102" s="46">
        <v>500375.25</v>
      </c>
      <c r="ES102" s="46">
        <v>2910</v>
      </c>
      <c r="ET102" s="46">
        <v>1612074.79</v>
      </c>
      <c r="EU102" s="46">
        <v>1173506.6399999999</v>
      </c>
      <c r="FA102" s="46">
        <v>453160.9</v>
      </c>
      <c r="FB102" s="46">
        <v>-14592.75</v>
      </c>
      <c r="FD102" s="46">
        <v>4608265.66</v>
      </c>
      <c r="FH102" s="46">
        <v>408442.17</v>
      </c>
      <c r="FJ102" s="46">
        <v>4199823.49</v>
      </c>
    </row>
    <row r="103" spans="2:166" x14ac:dyDescent="0.25">
      <c r="B103" s="47" t="s">
        <v>583</v>
      </c>
      <c r="C103" s="47" t="s">
        <v>582</v>
      </c>
      <c r="D103" s="46">
        <v>55117555.700000003</v>
      </c>
      <c r="E103" s="46">
        <v>4529603.88</v>
      </c>
      <c r="F103" s="46">
        <v>4527981.38</v>
      </c>
      <c r="G103" s="46">
        <v>1604.49</v>
      </c>
      <c r="I103" s="46">
        <v>18.010000000000002</v>
      </c>
      <c r="L103" s="46">
        <v>1142746.33</v>
      </c>
      <c r="M103" s="46">
        <v>139794.19</v>
      </c>
      <c r="T103" s="46">
        <v>28075.32</v>
      </c>
      <c r="Y103" s="46">
        <v>500024.91</v>
      </c>
      <c r="Z103" s="46">
        <v>90401.43</v>
      </c>
      <c r="AC103" s="46">
        <v>256577.52</v>
      </c>
      <c r="AD103" s="46">
        <v>6205.68</v>
      </c>
      <c r="AE103" s="46">
        <v>18875.400000000001</v>
      </c>
      <c r="AG103" s="46">
        <v>102791.88</v>
      </c>
      <c r="AJ103" s="46">
        <v>14829459.689999999</v>
      </c>
      <c r="AK103" s="46">
        <v>14540482.619999999</v>
      </c>
      <c r="AL103" s="46">
        <v>288977.07</v>
      </c>
      <c r="AP103" s="46">
        <v>4623394.6500000004</v>
      </c>
      <c r="AQ103" s="46">
        <v>27270</v>
      </c>
      <c r="AS103" s="46">
        <v>2359035.14</v>
      </c>
      <c r="AU103" s="46">
        <v>301642.63</v>
      </c>
      <c r="AW103" s="46">
        <v>68543.87</v>
      </c>
      <c r="AY103" s="46">
        <v>154526.10999999999</v>
      </c>
      <c r="AZ103" s="46">
        <v>48702.02</v>
      </c>
      <c r="BB103" s="46">
        <v>4887.08</v>
      </c>
      <c r="BC103" s="46">
        <v>1322263.71</v>
      </c>
      <c r="BG103" s="46">
        <v>81277.490000000005</v>
      </c>
      <c r="BH103" s="46">
        <v>255246.6</v>
      </c>
      <c r="BR103" s="46">
        <v>1194028.18</v>
      </c>
      <c r="BS103" s="46">
        <v>187352.74</v>
      </c>
      <c r="CB103" s="46">
        <v>332702.49</v>
      </c>
      <c r="CE103" s="46">
        <v>258937</v>
      </c>
      <c r="CF103" s="46">
        <v>24374.41</v>
      </c>
      <c r="CK103" s="46">
        <v>21134.86</v>
      </c>
      <c r="CP103" s="46">
        <v>271693.44</v>
      </c>
      <c r="DP103" s="46">
        <v>4605.3900000000003</v>
      </c>
      <c r="EH103" s="46">
        <v>93227.85</v>
      </c>
      <c r="ET103" s="46">
        <v>294152.28000000003</v>
      </c>
      <c r="EU103" s="46">
        <v>294152.28000000003</v>
      </c>
      <c r="FD103" s="46">
        <v>945392.84</v>
      </c>
      <c r="FF103" s="46">
        <v>8785</v>
      </c>
      <c r="FI103" s="46">
        <v>936607.84</v>
      </c>
    </row>
    <row r="104" spans="2:166" x14ac:dyDescent="0.25">
      <c r="B104" s="47" t="s">
        <v>581</v>
      </c>
      <c r="C104" s="47" t="s">
        <v>580</v>
      </c>
      <c r="D104" s="46">
        <v>598400759.65999985</v>
      </c>
      <c r="E104" s="46">
        <v>41310004.93</v>
      </c>
      <c r="F104" s="46">
        <v>41308486.719999999</v>
      </c>
      <c r="G104" s="46">
        <v>1518.21</v>
      </c>
      <c r="L104" s="46">
        <v>4103584.07</v>
      </c>
      <c r="M104" s="46">
        <v>213907.35</v>
      </c>
      <c r="S104" s="46">
        <v>430916.34</v>
      </c>
      <c r="T104" s="46">
        <v>379881.98</v>
      </c>
      <c r="X104" s="46">
        <v>94657.79</v>
      </c>
      <c r="Y104" s="46">
        <v>244235.46</v>
      </c>
      <c r="Z104" s="46">
        <v>624428.81999999995</v>
      </c>
      <c r="AC104" s="46">
        <v>357492.42</v>
      </c>
      <c r="AD104" s="46">
        <v>336946.39</v>
      </c>
      <c r="AE104" s="46">
        <v>856772.07</v>
      </c>
      <c r="AG104" s="46">
        <v>564345.44999999995</v>
      </c>
      <c r="AJ104" s="46">
        <v>156706754.71000001</v>
      </c>
      <c r="AK104" s="46">
        <v>151234552.78999999</v>
      </c>
      <c r="AL104" s="46">
        <v>5472201.9199999999</v>
      </c>
      <c r="AP104" s="46">
        <v>62409768.009999998</v>
      </c>
      <c r="AQ104" s="46">
        <v>127765</v>
      </c>
      <c r="AS104" s="46">
        <v>32046498.760000002</v>
      </c>
      <c r="AU104" s="46">
        <v>8558075.1899999995</v>
      </c>
      <c r="AW104" s="46">
        <v>1454543.15</v>
      </c>
      <c r="AY104" s="46">
        <v>6565626.3899999997</v>
      </c>
      <c r="AZ104" s="46">
        <v>496785.6</v>
      </c>
      <c r="BB104" s="46">
        <v>1399171</v>
      </c>
      <c r="BC104" s="46">
        <v>9548721.6600000001</v>
      </c>
      <c r="BE104" s="46">
        <v>98541.73</v>
      </c>
      <c r="BG104" s="46">
        <v>313945.13</v>
      </c>
      <c r="BH104" s="46">
        <v>1800094.4</v>
      </c>
      <c r="BR104" s="46">
        <v>32178947.890000001</v>
      </c>
      <c r="BS104" s="46">
        <v>24447.85</v>
      </c>
      <c r="BW104" s="46">
        <v>9160334.9600000009</v>
      </c>
      <c r="BX104" s="46">
        <v>3886867.31</v>
      </c>
      <c r="CB104" s="46">
        <v>3897020.06</v>
      </c>
      <c r="CC104" s="46">
        <v>211544.28</v>
      </c>
      <c r="CE104" s="46">
        <v>5040436.62</v>
      </c>
      <c r="CF104" s="46">
        <v>1446849.53</v>
      </c>
      <c r="CK104" s="46">
        <v>573514.96</v>
      </c>
      <c r="CP104" s="46">
        <v>5847649.2400000002</v>
      </c>
      <c r="DD104" s="46">
        <v>97170</v>
      </c>
      <c r="DJ104" s="46">
        <v>800991.66</v>
      </c>
      <c r="DK104" s="46">
        <v>423617.5</v>
      </c>
      <c r="DP104" s="46">
        <v>98541.72</v>
      </c>
      <c r="EH104" s="46">
        <v>669962.19999999995</v>
      </c>
      <c r="EI104" s="46">
        <v>603850.09</v>
      </c>
      <c r="EK104" s="46">
        <v>528327.41</v>
      </c>
      <c r="ER104" s="46">
        <v>75522.679999999993</v>
      </c>
      <c r="ET104" s="46">
        <v>1101225.1499999999</v>
      </c>
      <c r="EU104" s="46">
        <v>311612.45</v>
      </c>
      <c r="EX104" s="46">
        <v>276.14</v>
      </c>
      <c r="FA104" s="46">
        <v>789336.56</v>
      </c>
      <c r="FD104" s="46">
        <v>786244.98</v>
      </c>
      <c r="FF104" s="46">
        <v>1508.79</v>
      </c>
      <c r="FH104" s="46">
        <v>59325.41</v>
      </c>
      <c r="FJ104" s="46">
        <v>725410.78</v>
      </c>
    </row>
    <row r="105" spans="2:166" x14ac:dyDescent="0.25">
      <c r="B105" s="47" t="s">
        <v>579</v>
      </c>
      <c r="C105" s="47" t="s">
        <v>578</v>
      </c>
      <c r="D105" s="46">
        <v>6118868.9600000009</v>
      </c>
      <c r="E105" s="46">
        <v>141622.35</v>
      </c>
      <c r="F105" s="46">
        <v>124776.09</v>
      </c>
      <c r="I105" s="46">
        <v>16846.259999999998</v>
      </c>
      <c r="L105" s="46">
        <v>66006.240000000005</v>
      </c>
      <c r="M105" s="46">
        <v>3260</v>
      </c>
      <c r="Z105" s="46">
        <v>56082.12</v>
      </c>
      <c r="AC105" s="46">
        <v>1624.4</v>
      </c>
      <c r="AD105" s="46">
        <v>7.98</v>
      </c>
      <c r="AE105" s="46">
        <v>2660</v>
      </c>
      <c r="AG105" s="46">
        <v>2371.7399999999998</v>
      </c>
      <c r="AJ105" s="46">
        <v>2322421.96</v>
      </c>
      <c r="AK105" s="46">
        <v>2308266.4</v>
      </c>
      <c r="AL105" s="46">
        <v>14155.56</v>
      </c>
      <c r="AP105" s="46">
        <v>164426.1</v>
      </c>
      <c r="AQ105" s="46">
        <v>2020</v>
      </c>
      <c r="AS105" s="46">
        <v>89691.21</v>
      </c>
      <c r="AU105" s="46">
        <v>32686.43</v>
      </c>
      <c r="BB105" s="46">
        <v>2388.4299999999998</v>
      </c>
      <c r="BC105" s="46">
        <v>37640.03</v>
      </c>
      <c r="BR105" s="46">
        <v>98543.039999999994</v>
      </c>
      <c r="BW105" s="46">
        <v>45050.48</v>
      </c>
      <c r="CB105" s="46">
        <v>12974</v>
      </c>
      <c r="CP105" s="46">
        <v>40518.559999999998</v>
      </c>
      <c r="ET105" s="46">
        <v>266414.78999999998</v>
      </c>
      <c r="EU105" s="46">
        <v>210772.57</v>
      </c>
      <c r="EW105" s="46">
        <v>55642.22</v>
      </c>
    </row>
    <row r="106" spans="2:166" x14ac:dyDescent="0.25">
      <c r="B106" s="47" t="s">
        <v>577</v>
      </c>
      <c r="C106" s="47" t="s">
        <v>576</v>
      </c>
      <c r="D106" s="46">
        <v>785115085.81999993</v>
      </c>
      <c r="E106" s="46">
        <v>59305098.780000001</v>
      </c>
      <c r="F106" s="46">
        <v>59304861.560000002</v>
      </c>
      <c r="G106" s="46">
        <v>237.22</v>
      </c>
      <c r="L106" s="46">
        <v>21138159.440000001</v>
      </c>
      <c r="M106" s="46">
        <v>2525214.89</v>
      </c>
      <c r="S106" s="46">
        <v>5563450.0700000003</v>
      </c>
      <c r="T106" s="46">
        <v>551259.79</v>
      </c>
      <c r="U106" s="46">
        <v>-343261.39</v>
      </c>
      <c r="X106" s="46">
        <v>485875.31</v>
      </c>
      <c r="Y106" s="46">
        <v>4157564.55</v>
      </c>
      <c r="Z106" s="46">
        <v>2579679.7799999998</v>
      </c>
      <c r="AB106" s="46">
        <v>159951.69</v>
      </c>
      <c r="AC106" s="46">
        <v>3178155.92</v>
      </c>
      <c r="AD106" s="46">
        <v>62116.69</v>
      </c>
      <c r="AE106" s="46">
        <v>1731861.32</v>
      </c>
      <c r="AF106" s="46">
        <v>104948.37</v>
      </c>
      <c r="AG106" s="46">
        <v>243790.25</v>
      </c>
      <c r="AH106" s="46">
        <v>137552.20000000001</v>
      </c>
      <c r="AJ106" s="46">
        <v>204199990.19999999</v>
      </c>
      <c r="AK106" s="46">
        <v>200286257.13</v>
      </c>
      <c r="AL106" s="46">
        <v>3913733.07</v>
      </c>
      <c r="AP106" s="46">
        <v>55969693.880000003</v>
      </c>
      <c r="AQ106" s="46">
        <v>249271.78</v>
      </c>
      <c r="AS106" s="46">
        <v>31198396.120000001</v>
      </c>
      <c r="AU106" s="46">
        <v>3359491.53</v>
      </c>
      <c r="AW106" s="46">
        <v>2534912.23</v>
      </c>
      <c r="AY106" s="46">
        <v>7035129.2699999996</v>
      </c>
      <c r="AZ106" s="46">
        <v>662500.96</v>
      </c>
      <c r="BB106" s="46">
        <v>245588.66</v>
      </c>
      <c r="BC106" s="46">
        <v>6821415.3099999996</v>
      </c>
      <c r="BE106" s="46">
        <v>1887.18</v>
      </c>
      <c r="BH106" s="46">
        <v>3861100.84</v>
      </c>
      <c r="BR106" s="46">
        <v>13827793.460000001</v>
      </c>
      <c r="BW106" s="46">
        <v>167955.47</v>
      </c>
      <c r="BX106" s="46">
        <v>1209346.94</v>
      </c>
      <c r="CB106" s="46">
        <v>4830661.84</v>
      </c>
      <c r="CC106" s="46">
        <v>150750.20000000001</v>
      </c>
      <c r="CE106" s="46">
        <v>2913513.84</v>
      </c>
      <c r="CF106" s="46">
        <v>363617.45</v>
      </c>
      <c r="CK106" s="46">
        <v>532503.07999999996</v>
      </c>
      <c r="CP106" s="46">
        <v>2944816.09</v>
      </c>
      <c r="CT106" s="46">
        <v>35103.17</v>
      </c>
      <c r="DP106" s="46">
        <v>1887.18</v>
      </c>
      <c r="EH106" s="46">
        <v>677638.2</v>
      </c>
      <c r="EI106" s="46">
        <v>1794078</v>
      </c>
      <c r="EJ106" s="46">
        <v>1794078</v>
      </c>
      <c r="ET106" s="46">
        <v>627790.75</v>
      </c>
      <c r="EU106" s="46">
        <v>402142.41</v>
      </c>
      <c r="EW106" s="46">
        <v>182711.6</v>
      </c>
      <c r="FA106" s="46">
        <v>42936.74</v>
      </c>
      <c r="FD106" s="46">
        <v>35694938.399999999</v>
      </c>
      <c r="FF106" s="46">
        <v>24407.75</v>
      </c>
      <c r="FH106" s="46">
        <v>460002.53</v>
      </c>
      <c r="FJ106" s="46">
        <v>35210528.119999997</v>
      </c>
    </row>
    <row r="107" spans="2:166" x14ac:dyDescent="0.25">
      <c r="B107" s="47" t="s">
        <v>575</v>
      </c>
      <c r="C107" s="47" t="s">
        <v>574</v>
      </c>
      <c r="D107" s="46">
        <v>130559841.36000003</v>
      </c>
      <c r="E107" s="46">
        <v>8068627.5099999998</v>
      </c>
      <c r="F107" s="46">
        <v>8068624.4199999999</v>
      </c>
      <c r="G107" s="46">
        <v>3.09</v>
      </c>
      <c r="L107" s="46">
        <v>1856351.34</v>
      </c>
      <c r="T107" s="46">
        <v>634</v>
      </c>
      <c r="X107" s="46">
        <v>2618.84</v>
      </c>
      <c r="Y107" s="46">
        <v>19724.43</v>
      </c>
      <c r="Z107" s="46">
        <v>45850.39</v>
      </c>
      <c r="AC107" s="46">
        <v>151981.24</v>
      </c>
      <c r="AD107" s="46">
        <v>531.21</v>
      </c>
      <c r="AE107" s="46">
        <v>122139.82</v>
      </c>
      <c r="AF107" s="46">
        <v>1369732.73</v>
      </c>
      <c r="AG107" s="46">
        <v>143138.68</v>
      </c>
      <c r="AJ107" s="46">
        <v>29935248.77</v>
      </c>
      <c r="AK107" s="46">
        <v>29025967.100000001</v>
      </c>
      <c r="AL107" s="46">
        <v>909281.67</v>
      </c>
      <c r="AP107" s="46">
        <v>13077086.289999999</v>
      </c>
      <c r="AQ107" s="46">
        <v>51182</v>
      </c>
      <c r="AS107" s="46">
        <v>5399213.7199999997</v>
      </c>
      <c r="AU107" s="46">
        <v>2330830.5</v>
      </c>
      <c r="AW107" s="46">
        <v>711432.16</v>
      </c>
      <c r="AY107" s="46">
        <v>2172387.46</v>
      </c>
      <c r="AZ107" s="46">
        <v>95055</v>
      </c>
      <c r="BB107" s="46">
        <v>64343.53</v>
      </c>
      <c r="BC107" s="46">
        <v>1167953.3400000001</v>
      </c>
      <c r="BD107" s="46">
        <v>179126.26</v>
      </c>
      <c r="BG107" s="46">
        <v>-39679.61</v>
      </c>
      <c r="BH107" s="46">
        <v>945241.93</v>
      </c>
      <c r="BR107" s="46">
        <v>12182392.74</v>
      </c>
      <c r="BS107" s="46">
        <v>8263.0300000000007</v>
      </c>
      <c r="BW107" s="46">
        <v>5257182.3499999996</v>
      </c>
      <c r="BX107" s="46">
        <v>763154.7</v>
      </c>
      <c r="CB107" s="46">
        <v>694579</v>
      </c>
      <c r="CC107" s="46">
        <v>37333.699999999997</v>
      </c>
      <c r="CE107" s="46">
        <v>1193494.07</v>
      </c>
      <c r="CF107" s="46">
        <v>836505.71</v>
      </c>
      <c r="CK107" s="46">
        <v>166108.82999999999</v>
      </c>
      <c r="CP107" s="46">
        <v>2182294.63</v>
      </c>
      <c r="DJ107" s="46">
        <v>410836.94</v>
      </c>
      <c r="DK107" s="46">
        <v>56453.98</v>
      </c>
      <c r="DX107" s="46">
        <v>432528.61</v>
      </c>
      <c r="EH107" s="46">
        <v>143657.19</v>
      </c>
      <c r="EI107" s="46">
        <v>132048.63</v>
      </c>
      <c r="EJ107" s="46">
        <v>128448.63</v>
      </c>
      <c r="ER107" s="46">
        <v>3600</v>
      </c>
      <c r="ET107" s="46">
        <v>5000</v>
      </c>
      <c r="FA107" s="46">
        <v>5000</v>
      </c>
      <c r="FD107" s="46">
        <v>23165.4</v>
      </c>
      <c r="FH107" s="46">
        <v>23165.4</v>
      </c>
    </row>
    <row r="108" spans="2:166" x14ac:dyDescent="0.25">
      <c r="B108" s="47" t="s">
        <v>573</v>
      </c>
      <c r="C108" s="47" t="s">
        <v>572</v>
      </c>
      <c r="D108" s="46">
        <v>111509967.77999997</v>
      </c>
      <c r="E108" s="46">
        <v>8867977.0099999998</v>
      </c>
      <c r="F108" s="46">
        <v>8848211.7200000007</v>
      </c>
      <c r="G108" s="46">
        <v>47.39</v>
      </c>
      <c r="I108" s="46">
        <v>19717.900000000001</v>
      </c>
      <c r="L108" s="46">
        <v>2475703.96</v>
      </c>
      <c r="M108" s="46">
        <v>83961.5</v>
      </c>
      <c r="Q108" s="46">
        <v>150</v>
      </c>
      <c r="S108" s="46">
        <v>513858.19</v>
      </c>
      <c r="T108" s="46">
        <v>441383.91</v>
      </c>
      <c r="U108" s="46">
        <v>1853</v>
      </c>
      <c r="Y108" s="46">
        <v>702221.91</v>
      </c>
      <c r="Z108" s="46">
        <v>280165.56</v>
      </c>
      <c r="AC108" s="46">
        <v>270266.07</v>
      </c>
      <c r="AD108" s="46">
        <v>5808.55</v>
      </c>
      <c r="AE108" s="46">
        <v>79204.95</v>
      </c>
      <c r="AF108" s="46">
        <v>43092.08</v>
      </c>
      <c r="AG108" s="46">
        <v>53738.239999999998</v>
      </c>
      <c r="AJ108" s="46">
        <v>33064954.41</v>
      </c>
      <c r="AK108" s="46">
        <v>32350333.52</v>
      </c>
      <c r="AL108" s="46">
        <v>616787.54</v>
      </c>
      <c r="AN108" s="46">
        <v>97833.35</v>
      </c>
      <c r="AP108" s="46">
        <v>8451568.1199999992</v>
      </c>
      <c r="AQ108" s="46">
        <v>14240</v>
      </c>
      <c r="AS108" s="46">
        <v>4634914.3899999997</v>
      </c>
      <c r="AU108" s="46">
        <v>358348.96</v>
      </c>
      <c r="AW108" s="46">
        <v>231115</v>
      </c>
      <c r="AY108" s="46">
        <v>398360.39</v>
      </c>
      <c r="AZ108" s="46">
        <v>105269.51</v>
      </c>
      <c r="BB108" s="46">
        <v>9254.61</v>
      </c>
      <c r="BC108" s="46">
        <v>2654338.66</v>
      </c>
      <c r="BG108" s="46">
        <v>45726.6</v>
      </c>
      <c r="BR108" s="46">
        <v>1873935.69</v>
      </c>
      <c r="BW108" s="46">
        <v>97021.13</v>
      </c>
      <c r="CB108" s="46">
        <v>814142</v>
      </c>
      <c r="CE108" s="46">
        <v>294642.43</v>
      </c>
      <c r="CF108" s="46">
        <v>70562.11</v>
      </c>
      <c r="CK108" s="46">
        <v>36078.230000000003</v>
      </c>
      <c r="CP108" s="46">
        <v>456769.84</v>
      </c>
      <c r="EH108" s="46">
        <v>104719.95</v>
      </c>
      <c r="FD108" s="46">
        <v>1020844.7</v>
      </c>
      <c r="FF108" s="46">
        <v>20844.7</v>
      </c>
      <c r="FI108" s="46">
        <v>1000000</v>
      </c>
    </row>
    <row r="109" spans="2:166" x14ac:dyDescent="0.25">
      <c r="B109" s="47" t="s">
        <v>571</v>
      </c>
      <c r="C109" s="47" t="s">
        <v>570</v>
      </c>
      <c r="D109" s="46">
        <v>677234476.76000011</v>
      </c>
      <c r="E109" s="46">
        <v>46842536.909999996</v>
      </c>
      <c r="F109" s="46">
        <v>46842301.460000001</v>
      </c>
      <c r="G109" s="46">
        <v>99.97</v>
      </c>
      <c r="I109" s="46">
        <v>135.47999999999999</v>
      </c>
      <c r="L109" s="46">
        <v>3659788.1</v>
      </c>
      <c r="M109" s="46">
        <v>35347</v>
      </c>
      <c r="Q109" s="46">
        <v>75</v>
      </c>
      <c r="T109" s="46">
        <v>102446.27</v>
      </c>
      <c r="U109" s="46">
        <v>1394.93</v>
      </c>
      <c r="X109" s="46">
        <v>563443.64</v>
      </c>
      <c r="Y109" s="46">
        <v>-66735.56</v>
      </c>
      <c r="Z109" s="46">
        <v>1535358.25</v>
      </c>
      <c r="AC109" s="46">
        <v>278294.11</v>
      </c>
      <c r="AD109" s="46">
        <v>83029.919999999998</v>
      </c>
      <c r="AE109" s="46">
        <v>358317.59</v>
      </c>
      <c r="AF109" s="46">
        <v>89699.1</v>
      </c>
      <c r="AG109" s="46">
        <v>679117.85</v>
      </c>
      <c r="AJ109" s="46">
        <v>185659621</v>
      </c>
      <c r="AK109" s="46">
        <v>178317386.41</v>
      </c>
      <c r="AL109" s="46">
        <v>4729053.43</v>
      </c>
      <c r="AM109" s="46">
        <v>2613159.16</v>
      </c>
      <c r="AO109" s="46">
        <v>22</v>
      </c>
      <c r="AP109" s="46">
        <v>68751938.099999994</v>
      </c>
      <c r="AQ109" s="46">
        <v>407120.25</v>
      </c>
      <c r="AR109" s="46">
        <v>544181.25</v>
      </c>
      <c r="AS109" s="46">
        <v>28271103.140000001</v>
      </c>
      <c r="AU109" s="46">
        <v>11605143.449999999</v>
      </c>
      <c r="AW109" s="46">
        <v>1660318.51</v>
      </c>
      <c r="AY109" s="46">
        <v>9315948.8900000006</v>
      </c>
      <c r="AZ109" s="46">
        <v>578881.37</v>
      </c>
      <c r="BB109" s="46">
        <v>2091451.56</v>
      </c>
      <c r="BC109" s="46">
        <v>11457284.99</v>
      </c>
      <c r="BD109" s="46">
        <v>70806.05</v>
      </c>
      <c r="BG109" s="46">
        <v>2226.04</v>
      </c>
      <c r="BH109" s="46">
        <v>2747472.6</v>
      </c>
      <c r="BK109" s="46">
        <v>177898</v>
      </c>
      <c r="BM109" s="46">
        <v>163817</v>
      </c>
      <c r="BN109" s="46">
        <v>14081</v>
      </c>
      <c r="BR109" s="46">
        <v>32147377.449999999</v>
      </c>
      <c r="BS109" s="46">
        <v>222009.42</v>
      </c>
      <c r="BT109" s="46">
        <v>1153399.03</v>
      </c>
      <c r="BW109" s="46">
        <v>164056.20000000001</v>
      </c>
      <c r="BX109" s="46">
        <v>2890748.63</v>
      </c>
      <c r="CB109" s="46">
        <v>4290219.2699999996</v>
      </c>
      <c r="CC109" s="46">
        <v>232167.01</v>
      </c>
      <c r="CE109" s="46">
        <v>6841968.4100000001</v>
      </c>
      <c r="CF109" s="46">
        <v>952973.46</v>
      </c>
      <c r="CI109" s="46">
        <v>232000</v>
      </c>
      <c r="CK109" s="46">
        <v>1010807.38</v>
      </c>
      <c r="CP109" s="46">
        <v>10785833.59</v>
      </c>
      <c r="CR109" s="46">
        <v>389941.44</v>
      </c>
      <c r="DD109" s="46">
        <v>125953.51</v>
      </c>
      <c r="DJ109" s="46">
        <v>1246052.76</v>
      </c>
      <c r="DK109" s="46">
        <v>365378.93</v>
      </c>
      <c r="DP109" s="46">
        <v>330588.90999999997</v>
      </c>
      <c r="DV109" s="46">
        <v>2500</v>
      </c>
      <c r="EH109" s="46">
        <v>910779.5</v>
      </c>
      <c r="EI109" s="46">
        <v>650667.26</v>
      </c>
      <c r="EJ109" s="46">
        <v>32173.35</v>
      </c>
      <c r="EK109" s="46">
        <v>600</v>
      </c>
      <c r="ER109" s="46">
        <v>4886.6899999999996</v>
      </c>
      <c r="ES109" s="46">
        <v>613007.22</v>
      </c>
      <c r="ET109" s="46">
        <v>472537.28</v>
      </c>
      <c r="EU109" s="46">
        <v>472537.28</v>
      </c>
      <c r="FD109" s="46">
        <v>254874.28</v>
      </c>
      <c r="FF109" s="46">
        <v>46416.28</v>
      </c>
      <c r="FJ109" s="46">
        <v>208458</v>
      </c>
    </row>
    <row r="110" spans="2:166" x14ac:dyDescent="0.25">
      <c r="B110" s="47" t="s">
        <v>569</v>
      </c>
      <c r="C110" s="47" t="s">
        <v>568</v>
      </c>
      <c r="D110" s="46">
        <v>319995487.08000004</v>
      </c>
      <c r="E110" s="46">
        <v>20254602.129999999</v>
      </c>
      <c r="F110" s="46">
        <v>20241167.219999999</v>
      </c>
      <c r="G110" s="46">
        <v>214.27</v>
      </c>
      <c r="H110" s="46">
        <v>113.14</v>
      </c>
      <c r="I110" s="46">
        <v>13107.5</v>
      </c>
      <c r="L110" s="46">
        <v>5184542.7</v>
      </c>
      <c r="M110" s="46">
        <v>380849.91</v>
      </c>
      <c r="Q110" s="46">
        <v>10250</v>
      </c>
      <c r="S110" s="46">
        <v>1517299.89</v>
      </c>
      <c r="T110" s="46">
        <v>77318.83</v>
      </c>
      <c r="X110" s="46">
        <v>20387.55</v>
      </c>
      <c r="Y110" s="46">
        <v>1133854.81</v>
      </c>
      <c r="Z110" s="46">
        <v>946531.64</v>
      </c>
      <c r="AC110" s="46">
        <v>244867.82</v>
      </c>
      <c r="AD110" s="46">
        <v>88153.17</v>
      </c>
      <c r="AE110" s="46">
        <v>165101.29</v>
      </c>
      <c r="AF110" s="46">
        <v>269860.18</v>
      </c>
      <c r="AG110" s="46">
        <v>330067.61</v>
      </c>
      <c r="AJ110" s="46">
        <v>99212757.25</v>
      </c>
      <c r="AK110" s="46">
        <v>96178083.590000004</v>
      </c>
      <c r="AL110" s="46">
        <v>2435980.91</v>
      </c>
      <c r="AM110" s="46">
        <v>598659.17000000004</v>
      </c>
      <c r="AN110" s="46">
        <v>33.58</v>
      </c>
      <c r="AP110" s="46">
        <v>28642614.07</v>
      </c>
      <c r="AQ110" s="46">
        <v>125745</v>
      </c>
      <c r="AR110" s="46">
        <v>73776.31</v>
      </c>
      <c r="AS110" s="46">
        <v>18329939.949999999</v>
      </c>
      <c r="AU110" s="46">
        <v>1221726.1499999999</v>
      </c>
      <c r="AW110" s="46">
        <v>753038.82</v>
      </c>
      <c r="AY110" s="46">
        <v>983405.69</v>
      </c>
      <c r="AZ110" s="46">
        <v>318334.46999999997</v>
      </c>
      <c r="BB110" s="46">
        <v>24378.9</v>
      </c>
      <c r="BC110" s="46">
        <v>6662625.5599999996</v>
      </c>
      <c r="BE110" s="46">
        <v>1087.3399999999999</v>
      </c>
      <c r="BH110" s="46">
        <v>148555.88</v>
      </c>
      <c r="BR110" s="46">
        <v>4437095.2</v>
      </c>
      <c r="BT110" s="46">
        <v>121289.99</v>
      </c>
      <c r="BW110" s="46">
        <v>291491.61</v>
      </c>
      <c r="BX110" s="46">
        <v>338311</v>
      </c>
      <c r="CA110" s="46">
        <v>85286.33</v>
      </c>
      <c r="CB110" s="46">
        <v>1765206.46</v>
      </c>
      <c r="CC110" s="46">
        <v>53423</v>
      </c>
      <c r="CE110" s="46">
        <v>319956.77</v>
      </c>
      <c r="CF110" s="46">
        <v>166481.94</v>
      </c>
      <c r="CK110" s="46">
        <v>99028.11</v>
      </c>
      <c r="CP110" s="46">
        <v>1019086.15</v>
      </c>
      <c r="DP110" s="46">
        <v>1087.3399999999999</v>
      </c>
      <c r="EH110" s="46">
        <v>176446.5</v>
      </c>
      <c r="ET110" s="46">
        <v>266410.58</v>
      </c>
      <c r="EU110" s="46">
        <v>266410.58</v>
      </c>
      <c r="FD110" s="46">
        <v>1999721.61</v>
      </c>
      <c r="FF110" s="46">
        <v>11519.04</v>
      </c>
      <c r="FJ110" s="46">
        <v>1988202.57</v>
      </c>
    </row>
    <row r="111" spans="2:166" x14ac:dyDescent="0.25">
      <c r="B111" s="47" t="s">
        <v>567</v>
      </c>
      <c r="C111" s="47" t="s">
        <v>566</v>
      </c>
      <c r="D111" s="46">
        <v>263292747.63999999</v>
      </c>
      <c r="E111" s="46">
        <v>21000899.289999999</v>
      </c>
      <c r="F111" s="46">
        <v>20938833.210000001</v>
      </c>
      <c r="G111" s="46">
        <v>217.37</v>
      </c>
      <c r="H111" s="46">
        <v>29130.11</v>
      </c>
      <c r="I111" s="46">
        <v>32718.6</v>
      </c>
      <c r="L111" s="46">
        <v>3870923.73</v>
      </c>
      <c r="M111" s="46">
        <v>409426.6</v>
      </c>
      <c r="P111" s="46">
        <v>54960</v>
      </c>
      <c r="Q111" s="46">
        <v>800</v>
      </c>
      <c r="S111" s="46">
        <v>164920</v>
      </c>
      <c r="T111" s="46">
        <v>165202.5</v>
      </c>
      <c r="U111" s="46">
        <v>5.5</v>
      </c>
      <c r="X111" s="46">
        <v>277463.15999999997</v>
      </c>
      <c r="Y111" s="46">
        <v>1461284.62</v>
      </c>
      <c r="Z111" s="46">
        <v>408755.81</v>
      </c>
      <c r="AC111" s="46">
        <v>266449.19</v>
      </c>
      <c r="AD111" s="46">
        <v>57946.65</v>
      </c>
      <c r="AE111" s="46">
        <v>331566.45</v>
      </c>
      <c r="AF111" s="46">
        <v>12809.54</v>
      </c>
      <c r="AG111" s="46">
        <v>259333.71</v>
      </c>
      <c r="AJ111" s="46">
        <v>76286842.379999995</v>
      </c>
      <c r="AK111" s="46">
        <v>74798549.409999996</v>
      </c>
      <c r="AL111" s="46">
        <v>1483443.72</v>
      </c>
      <c r="AN111" s="46">
        <v>4849.25</v>
      </c>
      <c r="AP111" s="46">
        <v>19239928.760000002</v>
      </c>
      <c r="AQ111" s="46">
        <v>51380</v>
      </c>
      <c r="AR111" s="46">
        <v>28932.21</v>
      </c>
      <c r="AS111" s="46">
        <v>12891549.73</v>
      </c>
      <c r="AU111" s="46">
        <v>661419.43000000005</v>
      </c>
      <c r="AW111" s="46">
        <v>434289</v>
      </c>
      <c r="AY111" s="46">
        <v>592551.63</v>
      </c>
      <c r="AZ111" s="46">
        <v>244186.83</v>
      </c>
      <c r="BB111" s="46">
        <v>11153.71</v>
      </c>
      <c r="BC111" s="46">
        <v>4209871.59</v>
      </c>
      <c r="BG111" s="46">
        <v>114594.63</v>
      </c>
      <c r="BR111" s="46">
        <v>6449691.46</v>
      </c>
      <c r="BT111" s="46">
        <v>56260.93</v>
      </c>
      <c r="BW111" s="46">
        <v>1861647.09</v>
      </c>
      <c r="CB111" s="46">
        <v>1557077.29</v>
      </c>
      <c r="CC111" s="46">
        <v>63696.52</v>
      </c>
      <c r="CE111" s="46">
        <v>577661.17000000004</v>
      </c>
      <c r="CF111" s="46">
        <v>135837.07999999999</v>
      </c>
      <c r="CK111" s="46">
        <v>56061.71</v>
      </c>
      <c r="CP111" s="46">
        <v>681104.57</v>
      </c>
      <c r="CQ111" s="46">
        <v>1009564.94</v>
      </c>
      <c r="CT111" s="46">
        <v>288843.2</v>
      </c>
      <c r="DP111" s="46">
        <v>4585.1000000000004</v>
      </c>
      <c r="EH111" s="46">
        <v>157351.85999999999</v>
      </c>
      <c r="EI111" s="46">
        <v>10500</v>
      </c>
      <c r="EL111" s="46">
        <v>10500</v>
      </c>
      <c r="ET111" s="46">
        <v>287588.2</v>
      </c>
      <c r="EU111" s="46">
        <v>194642.3</v>
      </c>
      <c r="FA111" s="46">
        <v>92945.9</v>
      </c>
      <c r="FD111" s="46">
        <v>4500000</v>
      </c>
      <c r="FJ111" s="46">
        <v>4500000</v>
      </c>
    </row>
    <row r="112" spans="2:166" x14ac:dyDescent="0.25">
      <c r="B112" s="47" t="s">
        <v>565</v>
      </c>
      <c r="C112" s="47" t="s">
        <v>564</v>
      </c>
      <c r="D112" s="46">
        <v>730724875.03999996</v>
      </c>
      <c r="E112" s="46">
        <v>60549462.43</v>
      </c>
      <c r="F112" s="46">
        <v>60519078.990000002</v>
      </c>
      <c r="G112" s="46">
        <v>25.27</v>
      </c>
      <c r="H112" s="46">
        <v>26310.78</v>
      </c>
      <c r="I112" s="46">
        <v>4047.39</v>
      </c>
      <c r="L112" s="46">
        <v>21493171.68</v>
      </c>
      <c r="M112" s="46">
        <v>1286677.5</v>
      </c>
      <c r="Q112" s="46">
        <v>149570</v>
      </c>
      <c r="S112" s="46">
        <v>9689415.7100000009</v>
      </c>
      <c r="T112" s="46">
        <v>1721942.73</v>
      </c>
      <c r="Y112" s="46">
        <v>4864028.45</v>
      </c>
      <c r="Z112" s="46">
        <v>1541592.12</v>
      </c>
      <c r="AB112" s="46">
        <v>21654.49</v>
      </c>
      <c r="AC112" s="46">
        <v>777304.7</v>
      </c>
      <c r="AD112" s="46">
        <v>74960.25</v>
      </c>
      <c r="AE112" s="46">
        <v>375806.12</v>
      </c>
      <c r="AF112" s="46">
        <v>292423.02</v>
      </c>
      <c r="AG112" s="46">
        <v>697796.59</v>
      </c>
      <c r="AJ112" s="46">
        <v>204563904.81</v>
      </c>
      <c r="AK112" s="46">
        <v>200378858.78</v>
      </c>
      <c r="AL112" s="46">
        <v>4164129.28</v>
      </c>
      <c r="AN112" s="46">
        <v>20916.75</v>
      </c>
      <c r="AP112" s="46">
        <v>53638991.950000003</v>
      </c>
      <c r="AQ112" s="46">
        <v>50500</v>
      </c>
      <c r="AR112" s="46">
        <v>173765.2</v>
      </c>
      <c r="AS112" s="46">
        <v>29329790.68</v>
      </c>
      <c r="AU112" s="46">
        <v>1773839.41</v>
      </c>
      <c r="AV112" s="46">
        <v>2454075.65</v>
      </c>
      <c r="AW112" s="46">
        <v>1291805.95</v>
      </c>
      <c r="AY112" s="46">
        <v>2912375.81</v>
      </c>
      <c r="AZ112" s="46">
        <v>659376.53</v>
      </c>
      <c r="BB112" s="46">
        <v>27400.37</v>
      </c>
      <c r="BC112" s="46">
        <v>14854068.1</v>
      </c>
      <c r="BD112" s="46">
        <v>3105.7</v>
      </c>
      <c r="BG112" s="46">
        <v>108888.55</v>
      </c>
      <c r="BR112" s="46">
        <v>9438086.9700000007</v>
      </c>
      <c r="BT112" s="46">
        <v>374080.25</v>
      </c>
      <c r="BW112" s="46">
        <v>37085.54</v>
      </c>
      <c r="CB112" s="46">
        <v>4183796.06</v>
      </c>
      <c r="CC112" s="46">
        <v>185042.27</v>
      </c>
      <c r="CE112" s="46">
        <v>805756.75</v>
      </c>
      <c r="CF112" s="46">
        <v>382987.44</v>
      </c>
      <c r="CH112" s="46">
        <v>634143.25</v>
      </c>
      <c r="CK112" s="46">
        <v>144562.42000000001</v>
      </c>
      <c r="CP112" s="46">
        <v>1900919</v>
      </c>
      <c r="CR112" s="46">
        <v>154902.18</v>
      </c>
      <c r="DJ112" s="46">
        <v>168115.16</v>
      </c>
      <c r="DP112" s="46">
        <v>25508.1</v>
      </c>
      <c r="EH112" s="46">
        <v>441188.55</v>
      </c>
      <c r="EI112" s="46">
        <v>31600</v>
      </c>
      <c r="EK112" s="46">
        <v>31600</v>
      </c>
      <c r="ET112" s="46">
        <v>1054618.6299999999</v>
      </c>
      <c r="EU112" s="46">
        <v>268726.95</v>
      </c>
      <c r="EV112" s="46">
        <v>11523.37</v>
      </c>
      <c r="EW112" s="46">
        <v>704197.31</v>
      </c>
      <c r="EX112" s="46">
        <v>70171</v>
      </c>
      <c r="FD112" s="46">
        <v>14592601.050000001</v>
      </c>
      <c r="FH112" s="46">
        <v>1441318.53</v>
      </c>
      <c r="FJ112" s="46">
        <v>13151282.52</v>
      </c>
    </row>
    <row r="113" spans="2:166" x14ac:dyDescent="0.25">
      <c r="B113" s="47" t="s">
        <v>563</v>
      </c>
      <c r="C113" s="47" t="s">
        <v>562</v>
      </c>
      <c r="D113" s="46">
        <v>343431993.31999981</v>
      </c>
      <c r="E113" s="46">
        <v>26035157.120000001</v>
      </c>
      <c r="F113" s="46">
        <v>26034326.530000001</v>
      </c>
      <c r="G113" s="46">
        <v>830.57</v>
      </c>
      <c r="I113" s="46">
        <v>0.02</v>
      </c>
      <c r="L113" s="46">
        <v>7820600.7000000002</v>
      </c>
      <c r="M113" s="46">
        <v>788175.2</v>
      </c>
      <c r="Q113" s="46">
        <v>3525</v>
      </c>
      <c r="S113" s="46">
        <v>3105621.86</v>
      </c>
      <c r="T113" s="46">
        <v>204203.68</v>
      </c>
      <c r="W113" s="46">
        <v>51900</v>
      </c>
      <c r="X113" s="46">
        <v>338512.01</v>
      </c>
      <c r="Y113" s="46">
        <v>1468939.71</v>
      </c>
      <c r="Z113" s="46">
        <v>438139.65</v>
      </c>
      <c r="AC113" s="46">
        <v>471335.95</v>
      </c>
      <c r="AD113" s="46">
        <v>40374.03</v>
      </c>
      <c r="AE113" s="46">
        <v>690201.22</v>
      </c>
      <c r="AF113" s="46">
        <v>115291.12</v>
      </c>
      <c r="AG113" s="46">
        <v>104381.27</v>
      </c>
      <c r="AJ113" s="46">
        <v>98002570.969999999</v>
      </c>
      <c r="AK113" s="46">
        <v>95369008.689999998</v>
      </c>
      <c r="AL113" s="46">
        <v>2633562.2799999998</v>
      </c>
      <c r="AP113" s="46">
        <v>28859835.670000002</v>
      </c>
      <c r="AS113" s="46">
        <v>18651491.109999999</v>
      </c>
      <c r="AT113" s="46">
        <v>11054.31</v>
      </c>
      <c r="AU113" s="46">
        <v>1820174.87</v>
      </c>
      <c r="AW113" s="46">
        <v>696518.9</v>
      </c>
      <c r="AY113" s="46">
        <v>1924437.19</v>
      </c>
      <c r="AZ113" s="46">
        <v>313349.87</v>
      </c>
      <c r="BB113" s="46">
        <v>151264.81</v>
      </c>
      <c r="BC113" s="46">
        <v>5078048.13</v>
      </c>
      <c r="BE113" s="46">
        <v>14046.56</v>
      </c>
      <c r="BH113" s="46">
        <v>180472.13</v>
      </c>
      <c r="BI113" s="46">
        <v>18977.79</v>
      </c>
      <c r="BR113" s="46">
        <v>8148476.6500000004</v>
      </c>
      <c r="BS113" s="46">
        <v>13062.32</v>
      </c>
      <c r="BW113" s="46">
        <v>40747.629999999997</v>
      </c>
      <c r="CB113" s="46">
        <v>2699056.92</v>
      </c>
      <c r="CC113" s="46">
        <v>85432.08</v>
      </c>
      <c r="CE113" s="46">
        <v>1392765.52</v>
      </c>
      <c r="CF113" s="46">
        <v>94992.23</v>
      </c>
      <c r="CK113" s="46">
        <v>83205.59</v>
      </c>
      <c r="CP113" s="46">
        <v>2047856.78</v>
      </c>
      <c r="DP113" s="46">
        <v>18023.22</v>
      </c>
      <c r="DX113" s="46">
        <v>1597433.36</v>
      </c>
      <c r="EH113" s="46">
        <v>75901</v>
      </c>
      <c r="ET113" s="46">
        <v>17286.259999999998</v>
      </c>
      <c r="EU113" s="46">
        <v>15446.58</v>
      </c>
      <c r="FB113" s="46">
        <v>1839.68</v>
      </c>
      <c r="FD113" s="46">
        <v>2832069.29</v>
      </c>
      <c r="FF113" s="46">
        <v>3129.18</v>
      </c>
      <c r="FJ113" s="46">
        <v>2828940.11</v>
      </c>
    </row>
    <row r="114" spans="2:166" x14ac:dyDescent="0.25">
      <c r="B114" s="47" t="s">
        <v>561</v>
      </c>
      <c r="C114" s="47" t="s">
        <v>560</v>
      </c>
      <c r="D114" s="46">
        <v>1091651618.2400002</v>
      </c>
      <c r="E114" s="46">
        <v>87316422.150000006</v>
      </c>
      <c r="F114" s="46">
        <v>87312165.069999993</v>
      </c>
      <c r="G114" s="46">
        <v>4232.3100000000004</v>
      </c>
      <c r="I114" s="46">
        <v>24.77</v>
      </c>
      <c r="L114" s="46">
        <v>20341415.710000001</v>
      </c>
      <c r="M114" s="46">
        <v>3880547.12</v>
      </c>
      <c r="O114" s="46">
        <v>6709</v>
      </c>
      <c r="Q114" s="46">
        <v>63961.95</v>
      </c>
      <c r="S114" s="46">
        <v>2401879.94</v>
      </c>
      <c r="T114" s="46">
        <v>1497554.31</v>
      </c>
      <c r="U114" s="46">
        <v>60153.06</v>
      </c>
      <c r="X114" s="46">
        <v>461047.74</v>
      </c>
      <c r="Y114" s="46">
        <v>6107598.6100000003</v>
      </c>
      <c r="Z114" s="46">
        <v>2850053.71</v>
      </c>
      <c r="AC114" s="46">
        <v>1679978.09</v>
      </c>
      <c r="AD114" s="46">
        <v>71103.740000000005</v>
      </c>
      <c r="AE114" s="46">
        <v>863411</v>
      </c>
      <c r="AG114" s="46">
        <v>397417.44</v>
      </c>
      <c r="AJ114" s="46">
        <v>333959230.41000003</v>
      </c>
      <c r="AK114" s="46">
        <v>328240308.51999998</v>
      </c>
      <c r="AL114" s="46">
        <v>5718921.8899999997</v>
      </c>
      <c r="AP114" s="46">
        <v>80053585.709999993</v>
      </c>
      <c r="AS114" s="46">
        <v>47635998.850000001</v>
      </c>
      <c r="AU114" s="46">
        <v>2833985.17</v>
      </c>
      <c r="AW114" s="46">
        <v>2855748.98</v>
      </c>
      <c r="AY114" s="46">
        <v>7676407.25</v>
      </c>
      <c r="AZ114" s="46">
        <v>1060746.97</v>
      </c>
      <c r="BB114" s="46">
        <v>42040.3</v>
      </c>
      <c r="BC114" s="46">
        <v>17652827.600000001</v>
      </c>
      <c r="BD114" s="46">
        <v>-1163.4100000000001</v>
      </c>
      <c r="BG114" s="46">
        <v>296994</v>
      </c>
      <c r="BR114" s="46">
        <v>13157767.4</v>
      </c>
      <c r="BW114" s="46">
        <v>-90139.839999999997</v>
      </c>
      <c r="BX114" s="46">
        <v>12049.61</v>
      </c>
      <c r="CB114" s="46">
        <v>7017560.0899999999</v>
      </c>
      <c r="CC114" s="46">
        <v>204596.54</v>
      </c>
      <c r="CD114" s="46">
        <v>54382.46</v>
      </c>
      <c r="CE114" s="46">
        <v>977523.25</v>
      </c>
      <c r="CF114" s="46">
        <v>384977.81</v>
      </c>
      <c r="CK114" s="46">
        <v>628681.12</v>
      </c>
      <c r="CP114" s="46">
        <v>2201978.75</v>
      </c>
      <c r="DA114" s="46">
        <v>741562.1</v>
      </c>
      <c r="DD114" s="46">
        <v>85225</v>
      </c>
      <c r="DJ114" s="46">
        <v>21500</v>
      </c>
      <c r="DP114" s="46">
        <v>83691.38</v>
      </c>
      <c r="EH114" s="46">
        <v>834179.13</v>
      </c>
      <c r="EI114" s="46">
        <v>163289</v>
      </c>
      <c r="EJ114" s="46">
        <v>143215</v>
      </c>
      <c r="EM114" s="46">
        <v>20074</v>
      </c>
      <c r="ET114" s="46">
        <v>64797.08</v>
      </c>
      <c r="EU114" s="46">
        <v>24517.08</v>
      </c>
      <c r="FA114" s="46">
        <v>40000</v>
      </c>
      <c r="FB114" s="46">
        <v>280</v>
      </c>
      <c r="FD114" s="46">
        <v>10769301.66</v>
      </c>
      <c r="FF114" s="46">
        <v>405.72</v>
      </c>
      <c r="FH114" s="46">
        <v>1687844.55</v>
      </c>
      <c r="FJ114" s="46">
        <v>9081051.3900000006</v>
      </c>
    </row>
    <row r="115" spans="2:166" x14ac:dyDescent="0.25">
      <c r="B115" s="47" t="s">
        <v>559</v>
      </c>
      <c r="C115" s="47" t="s">
        <v>558</v>
      </c>
      <c r="D115" s="46">
        <v>1049538524.3400003</v>
      </c>
      <c r="E115" s="46">
        <v>75800736.859999999</v>
      </c>
      <c r="F115" s="46">
        <v>75800206.329999998</v>
      </c>
      <c r="G115" s="46">
        <v>416.93</v>
      </c>
      <c r="I115" s="46">
        <v>113.6</v>
      </c>
      <c r="L115" s="46">
        <v>5305758.47</v>
      </c>
      <c r="M115" s="46">
        <v>89783.73</v>
      </c>
      <c r="S115" s="46">
        <v>195259.07</v>
      </c>
      <c r="T115" s="46">
        <v>15972.85</v>
      </c>
      <c r="U115" s="46">
        <v>9633.5</v>
      </c>
      <c r="X115" s="46">
        <v>164075.35</v>
      </c>
      <c r="Y115" s="46">
        <v>701169.71</v>
      </c>
      <c r="Z115" s="46">
        <v>2642837.41</v>
      </c>
      <c r="AC115" s="46">
        <v>279035.05</v>
      </c>
      <c r="AD115" s="46">
        <v>16710.18</v>
      </c>
      <c r="AE115" s="46">
        <v>593684.35</v>
      </c>
      <c r="AF115" s="46">
        <v>97144.44</v>
      </c>
      <c r="AG115" s="46">
        <v>500452.83</v>
      </c>
      <c r="AJ115" s="46">
        <v>275788041.54000002</v>
      </c>
      <c r="AK115" s="46">
        <v>267013488.49000001</v>
      </c>
      <c r="AL115" s="46">
        <v>8774553.0500000007</v>
      </c>
      <c r="AP115" s="46">
        <v>102016886.93000001</v>
      </c>
      <c r="AQ115" s="46">
        <v>924.22</v>
      </c>
      <c r="AS115" s="46">
        <v>49544960.020000003</v>
      </c>
      <c r="AU115" s="46">
        <v>15302895</v>
      </c>
      <c r="AW115" s="46">
        <v>2709568.88</v>
      </c>
      <c r="AY115" s="46">
        <v>13333030.470000001</v>
      </c>
      <c r="AZ115" s="46">
        <v>877125.8</v>
      </c>
      <c r="BB115" s="46">
        <v>2543101.9300000002</v>
      </c>
      <c r="BC115" s="46">
        <v>16720094.34</v>
      </c>
      <c r="BD115" s="46">
        <v>85372.22</v>
      </c>
      <c r="BE115" s="46">
        <v>11359.19</v>
      </c>
      <c r="BG115" s="46">
        <v>862886.01</v>
      </c>
      <c r="BJ115" s="46">
        <v>25568.85</v>
      </c>
      <c r="BR115" s="46">
        <v>64086848.189999998</v>
      </c>
      <c r="BS115" s="46">
        <v>1145412.18</v>
      </c>
      <c r="BW115" s="46">
        <v>20122158.879999999</v>
      </c>
      <c r="BX115" s="46">
        <v>11467295.880000001</v>
      </c>
      <c r="CB115" s="46">
        <v>6254003.0899999999</v>
      </c>
      <c r="CC115" s="46">
        <v>388512.33</v>
      </c>
      <c r="CE115" s="46">
        <v>9181934.4299999997</v>
      </c>
      <c r="CF115" s="46">
        <v>1891736.73</v>
      </c>
      <c r="CK115" s="46">
        <v>1164091.29</v>
      </c>
      <c r="CP115" s="46">
        <v>9803816.5999999996</v>
      </c>
      <c r="CQ115" s="46">
        <v>17162.55</v>
      </c>
      <c r="CR115" s="46">
        <v>638762.47</v>
      </c>
      <c r="DD115" s="46">
        <v>63264.63</v>
      </c>
      <c r="DJ115" s="46">
        <v>936723.79</v>
      </c>
      <c r="DP115" s="46">
        <v>11359.2</v>
      </c>
      <c r="EH115" s="46">
        <v>1000614.14</v>
      </c>
      <c r="EI115" s="46">
        <v>86689.3</v>
      </c>
      <c r="ER115" s="46">
        <v>86689.3</v>
      </c>
      <c r="ET115" s="46">
        <v>722763.36</v>
      </c>
      <c r="EU115" s="46">
        <v>621766.22</v>
      </c>
      <c r="FA115" s="46">
        <v>96911.49</v>
      </c>
      <c r="FB115" s="46">
        <v>4085.65</v>
      </c>
      <c r="FD115" s="46">
        <v>961537.52</v>
      </c>
      <c r="FF115" s="46">
        <v>32945.050000000003</v>
      </c>
      <c r="FH115" s="46">
        <v>256552.55</v>
      </c>
      <c r="FJ115" s="46">
        <v>672039.92</v>
      </c>
    </row>
    <row r="116" spans="2:166" x14ac:dyDescent="0.25">
      <c r="B116" s="47" t="s">
        <v>557</v>
      </c>
      <c r="C116" s="47" t="s">
        <v>556</v>
      </c>
      <c r="D116" s="46">
        <v>834559489.56000018</v>
      </c>
      <c r="E116" s="46">
        <v>63489830.280000001</v>
      </c>
      <c r="F116" s="46">
        <v>63488232.399999999</v>
      </c>
      <c r="G116" s="46">
        <v>1439.33</v>
      </c>
      <c r="I116" s="46">
        <v>158.55000000000001</v>
      </c>
      <c r="L116" s="46">
        <v>12843811.359999999</v>
      </c>
      <c r="M116" s="46">
        <v>2180584.34</v>
      </c>
      <c r="Q116" s="46">
        <v>121100</v>
      </c>
      <c r="T116" s="46">
        <v>811036.23</v>
      </c>
      <c r="U116" s="46">
        <v>257476.82</v>
      </c>
      <c r="X116" s="46">
        <v>106651.38</v>
      </c>
      <c r="Y116" s="46">
        <v>5715569.4400000004</v>
      </c>
      <c r="Z116" s="46">
        <v>566103.42000000004</v>
      </c>
      <c r="AB116" s="46">
        <v>383.44</v>
      </c>
      <c r="AC116" s="46">
        <v>730791.96</v>
      </c>
      <c r="AD116" s="46">
        <v>101000.11</v>
      </c>
      <c r="AE116" s="46">
        <v>1517951.23</v>
      </c>
      <c r="AF116" s="46">
        <v>417611.15</v>
      </c>
      <c r="AG116" s="46">
        <v>317551.84000000003</v>
      </c>
      <c r="AJ116" s="46">
        <v>241226270.68000001</v>
      </c>
      <c r="AK116" s="46">
        <v>235473698.77000001</v>
      </c>
      <c r="AL116" s="46">
        <v>5752571.9100000001</v>
      </c>
      <c r="AP116" s="46">
        <v>71496852.950000003</v>
      </c>
      <c r="AQ116" s="46">
        <v>583.04999999999995</v>
      </c>
      <c r="AS116" s="46">
        <v>47209128.340000004</v>
      </c>
      <c r="AU116" s="46">
        <v>2793848.15</v>
      </c>
      <c r="AV116" s="46">
        <v>163722.28</v>
      </c>
      <c r="AW116" s="46">
        <v>1750617.56</v>
      </c>
      <c r="AY116" s="46">
        <v>4722117.42</v>
      </c>
      <c r="AZ116" s="46">
        <v>775341.24</v>
      </c>
      <c r="BB116" s="46">
        <v>132667.17000000001</v>
      </c>
      <c r="BC116" s="46">
        <v>13568594.26</v>
      </c>
      <c r="BD116" s="46">
        <v>10000</v>
      </c>
      <c r="BE116" s="46">
        <v>31971.98</v>
      </c>
      <c r="BG116" s="46">
        <v>338261.5</v>
      </c>
      <c r="BK116" s="46">
        <v>1250729.28</v>
      </c>
      <c r="BQ116" s="46">
        <v>1250729.28</v>
      </c>
      <c r="BR116" s="46">
        <v>12591329.66</v>
      </c>
      <c r="BW116" s="46">
        <v>134547.57</v>
      </c>
      <c r="CB116" s="46">
        <v>5567977.2800000003</v>
      </c>
      <c r="CE116" s="46">
        <v>721550.18</v>
      </c>
      <c r="CF116" s="46">
        <v>310390.75</v>
      </c>
      <c r="CH116" s="46">
        <v>75850.94</v>
      </c>
      <c r="CK116" s="46">
        <v>404165.53</v>
      </c>
      <c r="CP116" s="46">
        <v>3073295.43</v>
      </c>
      <c r="DP116" s="46">
        <v>31972.04</v>
      </c>
      <c r="DX116" s="46">
        <v>1393795.07</v>
      </c>
      <c r="EH116" s="46">
        <v>877784.87</v>
      </c>
      <c r="EI116" s="46">
        <v>614824</v>
      </c>
      <c r="EJ116" s="46">
        <v>614824</v>
      </c>
      <c r="ET116" s="46">
        <v>1551431.56</v>
      </c>
      <c r="EU116" s="46">
        <v>39243.64</v>
      </c>
      <c r="EV116" s="46">
        <v>1010435.25</v>
      </c>
      <c r="EX116" s="46">
        <v>408286.15</v>
      </c>
      <c r="EZ116" s="46">
        <v>2004.8</v>
      </c>
      <c r="FA116" s="46">
        <v>91461.72</v>
      </c>
      <c r="FD116" s="46">
        <v>12214665.01</v>
      </c>
      <c r="FF116" s="46">
        <v>219976.22</v>
      </c>
      <c r="FH116" s="46">
        <v>94688.79</v>
      </c>
      <c r="FJ116" s="46">
        <v>11900000</v>
      </c>
    </row>
    <row r="117" spans="2:166" x14ac:dyDescent="0.25">
      <c r="B117" s="47" t="s">
        <v>555</v>
      </c>
      <c r="C117" s="47" t="s">
        <v>554</v>
      </c>
      <c r="D117" s="46">
        <v>9878034.7200000007</v>
      </c>
      <c r="L117" s="46">
        <v>19740</v>
      </c>
      <c r="T117" s="46">
        <v>8750.89</v>
      </c>
      <c r="Y117" s="46">
        <v>10989.11</v>
      </c>
      <c r="AJ117" s="46">
        <v>2604497.0299999998</v>
      </c>
      <c r="AK117" s="46">
        <v>2191505.96</v>
      </c>
      <c r="AL117" s="46">
        <v>56846.07</v>
      </c>
      <c r="AM117" s="46">
        <v>356145</v>
      </c>
      <c r="AP117" s="46">
        <v>710314.05</v>
      </c>
      <c r="AS117" s="46">
        <v>374077.81</v>
      </c>
      <c r="AU117" s="46">
        <v>57802.1</v>
      </c>
      <c r="AW117" s="46">
        <v>28779.5</v>
      </c>
      <c r="AY117" s="46">
        <v>31618.5</v>
      </c>
      <c r="AZ117" s="46">
        <v>7690.93</v>
      </c>
      <c r="BB117" s="46">
        <v>834.92</v>
      </c>
      <c r="BC117" s="46">
        <v>209510.29</v>
      </c>
      <c r="BR117" s="46">
        <v>174720.35</v>
      </c>
      <c r="CB117" s="46">
        <v>45737</v>
      </c>
      <c r="CE117" s="46">
        <v>93323</v>
      </c>
      <c r="CP117" s="46">
        <v>35660.35</v>
      </c>
      <c r="ET117" s="46">
        <v>1429745.93</v>
      </c>
      <c r="FA117" s="46">
        <v>1429745.93</v>
      </c>
    </row>
    <row r="118" spans="2:166" x14ac:dyDescent="0.25">
      <c r="B118" s="47" t="s">
        <v>553</v>
      </c>
      <c r="C118" s="47" t="s">
        <v>552</v>
      </c>
      <c r="D118" s="46">
        <v>18387831.340000004</v>
      </c>
      <c r="AJ118" s="46">
        <v>7323506.9000000004</v>
      </c>
      <c r="AK118" s="46">
        <v>6071988.29</v>
      </c>
      <c r="AL118" s="46">
        <v>202567.65</v>
      </c>
      <c r="AM118" s="46">
        <v>1048950.96</v>
      </c>
      <c r="AP118" s="46">
        <v>1786661.24</v>
      </c>
      <c r="AS118" s="46">
        <v>682622.99</v>
      </c>
      <c r="AU118" s="46">
        <v>472062.9</v>
      </c>
      <c r="AW118" s="46">
        <v>91296</v>
      </c>
      <c r="BC118" s="46">
        <v>540679.35</v>
      </c>
      <c r="BR118" s="46">
        <v>83747.53</v>
      </c>
      <c r="CP118" s="46">
        <v>83747.53</v>
      </c>
    </row>
    <row r="119" spans="2:166" x14ac:dyDescent="0.25">
      <c r="B119" s="47" t="s">
        <v>551</v>
      </c>
      <c r="C119" s="47" t="s">
        <v>550</v>
      </c>
      <c r="D119" s="46">
        <v>21037330.259999998</v>
      </c>
      <c r="L119" s="46">
        <v>25599.63</v>
      </c>
      <c r="Y119" s="46">
        <v>25599.63</v>
      </c>
      <c r="AJ119" s="46">
        <v>5744970.1600000001</v>
      </c>
      <c r="AK119" s="46">
        <v>4929934.1100000003</v>
      </c>
      <c r="AL119" s="46">
        <v>111206.05</v>
      </c>
      <c r="AM119" s="46">
        <v>703830</v>
      </c>
      <c r="AP119" s="46">
        <v>1770930.76</v>
      </c>
      <c r="AS119" s="46">
        <v>927825.77</v>
      </c>
      <c r="AU119" s="46">
        <v>147569.59</v>
      </c>
      <c r="AY119" s="46">
        <v>44349.1</v>
      </c>
      <c r="AZ119" s="46">
        <v>18506.3</v>
      </c>
      <c r="BB119" s="46">
        <v>1883.63</v>
      </c>
      <c r="BC119" s="46">
        <v>630796.37</v>
      </c>
      <c r="BR119" s="46">
        <v>453074.13</v>
      </c>
      <c r="CB119" s="46">
        <v>149360</v>
      </c>
      <c r="CE119" s="46">
        <v>231922</v>
      </c>
      <c r="CP119" s="46">
        <v>71792.13</v>
      </c>
      <c r="ET119" s="46">
        <v>2524090.4500000002</v>
      </c>
      <c r="FA119" s="46">
        <v>2524090.4500000002</v>
      </c>
    </row>
    <row r="120" spans="2:166" x14ac:dyDescent="0.25">
      <c r="B120" s="47" t="s">
        <v>549</v>
      </c>
      <c r="C120" s="47" t="s">
        <v>548</v>
      </c>
      <c r="D120" s="46">
        <v>14225468.420000002</v>
      </c>
      <c r="L120" s="46">
        <v>1044494.26</v>
      </c>
      <c r="Z120" s="46">
        <v>140476.71</v>
      </c>
      <c r="AC120" s="46">
        <v>897139.05</v>
      </c>
      <c r="AH120" s="46">
        <v>6878.5</v>
      </c>
      <c r="AJ120" s="46">
        <v>3737116.32</v>
      </c>
      <c r="AK120" s="46">
        <v>3214174.85</v>
      </c>
      <c r="AL120" s="46">
        <v>24341.47</v>
      </c>
      <c r="AM120" s="46">
        <v>498600</v>
      </c>
      <c r="AP120" s="46">
        <v>1029175.96</v>
      </c>
      <c r="AS120" s="46">
        <v>145863.1</v>
      </c>
      <c r="AU120" s="46">
        <v>311722.76</v>
      </c>
      <c r="AY120" s="46">
        <v>224165.46</v>
      </c>
      <c r="BB120" s="46">
        <v>35448.22</v>
      </c>
      <c r="BC120" s="46">
        <v>298828.42</v>
      </c>
      <c r="BD120" s="46">
        <v>13148</v>
      </c>
      <c r="BR120" s="46">
        <v>1256756.83</v>
      </c>
      <c r="BV120" s="46">
        <v>14009.45</v>
      </c>
      <c r="BW120" s="46">
        <v>652802.30000000005</v>
      </c>
      <c r="BX120" s="46">
        <v>183936</v>
      </c>
      <c r="BY120" s="46">
        <v>15202</v>
      </c>
      <c r="CB120" s="46">
        <v>64693</v>
      </c>
      <c r="CE120" s="46">
        <v>135750</v>
      </c>
      <c r="CF120" s="46">
        <v>23365</v>
      </c>
      <c r="CK120" s="46">
        <v>19776</v>
      </c>
      <c r="CP120" s="46">
        <v>147223.07999999999</v>
      </c>
      <c r="ET120" s="46">
        <v>2496.29</v>
      </c>
      <c r="EU120" s="46">
        <v>2496.29</v>
      </c>
      <c r="FD120" s="46">
        <v>42694.55</v>
      </c>
      <c r="FJ120" s="46">
        <v>42694.55</v>
      </c>
    </row>
    <row r="121" spans="2:166" x14ac:dyDescent="0.25">
      <c r="B121" s="47" t="s">
        <v>547</v>
      </c>
      <c r="C121" s="47" t="s">
        <v>546</v>
      </c>
      <c r="D121" s="46">
        <v>12424941.840000002</v>
      </c>
      <c r="L121" s="46">
        <v>43299.05</v>
      </c>
      <c r="Z121" s="46">
        <v>6727.55</v>
      </c>
      <c r="AC121" s="46">
        <v>25477.02</v>
      </c>
      <c r="AE121" s="46">
        <v>11094.48</v>
      </c>
      <c r="AJ121" s="46">
        <v>2809401.94</v>
      </c>
      <c r="AK121" s="46">
        <v>2770116.72</v>
      </c>
      <c r="AL121" s="46">
        <v>39285.22</v>
      </c>
      <c r="AP121" s="46">
        <v>506183.78</v>
      </c>
      <c r="AS121" s="46">
        <v>250200.01</v>
      </c>
      <c r="AU121" s="46">
        <v>138076.12</v>
      </c>
      <c r="AY121" s="46">
        <v>29871.119999999999</v>
      </c>
      <c r="AZ121" s="46">
        <v>5167.33</v>
      </c>
      <c r="BB121" s="46">
        <v>1304.8</v>
      </c>
      <c r="BD121" s="46">
        <v>81564.399999999994</v>
      </c>
      <c r="BR121" s="46">
        <v>1171014.26</v>
      </c>
      <c r="BW121" s="46">
        <v>395381.12</v>
      </c>
      <c r="BX121" s="46">
        <v>117372</v>
      </c>
      <c r="CB121" s="46">
        <v>93025</v>
      </c>
      <c r="CE121" s="46">
        <v>153291</v>
      </c>
      <c r="CF121" s="46">
        <v>185413.53</v>
      </c>
      <c r="CK121" s="46">
        <v>5325</v>
      </c>
      <c r="CP121" s="46">
        <v>21830.18</v>
      </c>
      <c r="EC121" s="46">
        <v>199376.43</v>
      </c>
      <c r="ET121" s="46">
        <v>1682571.89</v>
      </c>
      <c r="FA121" s="46">
        <v>1682571.89</v>
      </c>
    </row>
    <row r="122" spans="2:166" x14ac:dyDescent="0.25">
      <c r="B122" s="47" t="s">
        <v>545</v>
      </c>
      <c r="C122" s="47" t="s">
        <v>544</v>
      </c>
      <c r="D122" s="46">
        <v>19950246.839999996</v>
      </c>
      <c r="L122" s="46">
        <v>156245.81</v>
      </c>
      <c r="Z122" s="46">
        <v>126817.66</v>
      </c>
      <c r="AC122" s="46">
        <v>29428.15</v>
      </c>
      <c r="AJ122" s="46">
        <v>6664919.3499999996</v>
      </c>
      <c r="AK122" s="46">
        <v>5727841.1200000001</v>
      </c>
      <c r="AL122" s="46">
        <v>46078.23</v>
      </c>
      <c r="AM122" s="46">
        <v>891000</v>
      </c>
      <c r="AP122" s="46">
        <v>1834968.8</v>
      </c>
      <c r="AQ122" s="46">
        <v>1515</v>
      </c>
      <c r="AS122" s="46">
        <v>727741.66</v>
      </c>
      <c r="AU122" s="46">
        <v>490777.06</v>
      </c>
      <c r="AW122" s="46">
        <v>41031.370000000003</v>
      </c>
      <c r="AY122" s="46">
        <v>230747.26</v>
      </c>
      <c r="AZ122" s="46">
        <v>16590.41</v>
      </c>
      <c r="BB122" s="46">
        <v>76545.600000000006</v>
      </c>
      <c r="BC122" s="46">
        <v>250020.44</v>
      </c>
      <c r="BR122" s="46">
        <v>1318989.46</v>
      </c>
      <c r="BW122" s="46">
        <v>492356.93</v>
      </c>
      <c r="BY122" s="46">
        <v>85360</v>
      </c>
      <c r="CB122" s="46">
        <v>109979</v>
      </c>
      <c r="CE122" s="46">
        <v>207155</v>
      </c>
      <c r="CF122" s="46">
        <v>67976</v>
      </c>
      <c r="CK122" s="46">
        <v>20233</v>
      </c>
      <c r="CP122" s="46">
        <v>330640.26</v>
      </c>
      <c r="CR122" s="46">
        <v>5289.27</v>
      </c>
    </row>
    <row r="123" spans="2:166" x14ac:dyDescent="0.25">
      <c r="B123" s="47" t="s">
        <v>543</v>
      </c>
      <c r="C123" s="47" t="s">
        <v>542</v>
      </c>
      <c r="D123" s="46">
        <v>11901197.219999999</v>
      </c>
      <c r="L123" s="46">
        <v>69101.03</v>
      </c>
      <c r="Y123" s="46">
        <v>500</v>
      </c>
      <c r="Z123" s="46">
        <v>62104.25</v>
      </c>
      <c r="AC123" s="46">
        <v>146.78</v>
      </c>
      <c r="AE123" s="46">
        <v>6350</v>
      </c>
      <c r="AJ123" s="46">
        <v>4383928.8600000003</v>
      </c>
      <c r="AK123" s="46">
        <v>3870823.51</v>
      </c>
      <c r="AL123" s="46">
        <v>14205.35</v>
      </c>
      <c r="AM123" s="46">
        <v>498900</v>
      </c>
      <c r="AP123" s="46">
        <v>829429.93</v>
      </c>
      <c r="AQ123" s="46">
        <v>1010</v>
      </c>
      <c r="AS123" s="46">
        <v>253655.15</v>
      </c>
      <c r="AU123" s="46">
        <v>264375.5</v>
      </c>
      <c r="AW123" s="46">
        <v>27106.63</v>
      </c>
      <c r="AY123" s="46">
        <v>100697.47</v>
      </c>
      <c r="AZ123" s="46">
        <v>10815.36</v>
      </c>
      <c r="BB123" s="46">
        <v>51327.74</v>
      </c>
      <c r="BC123" s="46">
        <v>120442.08</v>
      </c>
      <c r="BR123" s="46">
        <v>661254.02</v>
      </c>
      <c r="BS123" s="46">
        <v>188550.84</v>
      </c>
      <c r="BY123" s="46">
        <v>83728</v>
      </c>
      <c r="CB123" s="46">
        <v>58336</v>
      </c>
      <c r="CE123" s="46">
        <v>74940</v>
      </c>
      <c r="CF123" s="46">
        <v>22529</v>
      </c>
      <c r="CK123" s="46">
        <v>10100</v>
      </c>
      <c r="CP123" s="46">
        <v>219956.64</v>
      </c>
      <c r="CR123" s="46">
        <v>3113.54</v>
      </c>
      <c r="EI123" s="46">
        <v>6884.77</v>
      </c>
      <c r="ER123" s="46">
        <v>6884.77</v>
      </c>
    </row>
    <row r="124" spans="2:166" x14ac:dyDescent="0.25">
      <c r="B124" s="47" t="s">
        <v>541</v>
      </c>
      <c r="C124" s="47" t="s">
        <v>540</v>
      </c>
      <c r="D124" s="46">
        <v>7497478.7399999993</v>
      </c>
      <c r="L124" s="46">
        <v>11452.65</v>
      </c>
      <c r="T124" s="46">
        <v>20</v>
      </c>
      <c r="Z124" s="46">
        <v>3263.3</v>
      </c>
      <c r="AC124" s="46">
        <v>6597.21</v>
      </c>
      <c r="AF124" s="46">
        <v>1572.14</v>
      </c>
      <c r="AJ124" s="46">
        <v>2461383.58</v>
      </c>
      <c r="AK124" s="46">
        <v>2202277.23</v>
      </c>
      <c r="AL124" s="46">
        <v>46811.35</v>
      </c>
      <c r="AM124" s="46">
        <v>212295</v>
      </c>
      <c r="AP124" s="46">
        <v>377329.84</v>
      </c>
      <c r="AS124" s="46">
        <v>279491.43</v>
      </c>
      <c r="AU124" s="46">
        <v>74625.97</v>
      </c>
      <c r="BB124" s="46">
        <v>1370</v>
      </c>
      <c r="BC124" s="46">
        <v>21842.44</v>
      </c>
      <c r="BR124" s="46">
        <v>357684.95</v>
      </c>
      <c r="CB124" s="46">
        <v>37273</v>
      </c>
      <c r="CE124" s="46">
        <v>63796</v>
      </c>
      <c r="CF124" s="46">
        <v>15527</v>
      </c>
      <c r="CP124" s="46">
        <v>26394.69</v>
      </c>
      <c r="CR124" s="46">
        <v>13344</v>
      </c>
      <c r="DJ124" s="46">
        <v>201350.26</v>
      </c>
      <c r="ET124" s="46">
        <v>540888.35</v>
      </c>
      <c r="FA124" s="46">
        <v>540888.35</v>
      </c>
    </row>
    <row r="125" spans="2:166" x14ac:dyDescent="0.25">
      <c r="B125" s="47" t="s">
        <v>934</v>
      </c>
      <c r="C125" s="47" t="s">
        <v>933</v>
      </c>
      <c r="D125" s="46">
        <v>7598612.2599999998</v>
      </c>
      <c r="L125" s="46">
        <v>918878.07</v>
      </c>
      <c r="Y125" s="46">
        <v>1900.46</v>
      </c>
      <c r="AC125" s="46">
        <v>910500</v>
      </c>
      <c r="AE125" s="46">
        <v>6477.61</v>
      </c>
      <c r="AJ125" s="46">
        <v>1929831.13</v>
      </c>
      <c r="AK125" s="46">
        <v>1693004.58</v>
      </c>
      <c r="AL125" s="46">
        <v>46026.55</v>
      </c>
      <c r="AM125" s="46">
        <v>190800</v>
      </c>
      <c r="AP125" s="46">
        <v>381939.03</v>
      </c>
      <c r="AS125" s="46">
        <v>199998.37</v>
      </c>
      <c r="AU125" s="46">
        <v>61527.39</v>
      </c>
      <c r="AW125" s="46">
        <v>21660.5</v>
      </c>
      <c r="AY125" s="46">
        <v>38135.879999999997</v>
      </c>
      <c r="AZ125" s="46">
        <v>4326.1400000000003</v>
      </c>
      <c r="BB125" s="46">
        <v>3325.2</v>
      </c>
      <c r="BC125" s="46">
        <v>52965.55</v>
      </c>
      <c r="BR125" s="46">
        <v>568657.9</v>
      </c>
      <c r="BS125" s="46">
        <v>353548.78</v>
      </c>
      <c r="CB125" s="46">
        <v>28485</v>
      </c>
      <c r="CE125" s="46">
        <v>52907</v>
      </c>
      <c r="CF125" s="46">
        <v>6999</v>
      </c>
      <c r="CK125" s="46">
        <v>10886</v>
      </c>
      <c r="CP125" s="46">
        <v>76913.119999999995</v>
      </c>
      <c r="CR125" s="46">
        <v>38919</v>
      </c>
    </row>
    <row r="126" spans="2:166" x14ac:dyDescent="0.25">
      <c r="B126" s="47" t="s">
        <v>539</v>
      </c>
      <c r="C126" s="47" t="s">
        <v>538</v>
      </c>
      <c r="D126" s="46">
        <v>188425852.61999997</v>
      </c>
      <c r="E126" s="46">
        <v>13919975.84</v>
      </c>
      <c r="F126" s="46">
        <v>13919142.470000001</v>
      </c>
      <c r="I126" s="46">
        <v>833.37</v>
      </c>
      <c r="L126" s="46">
        <v>1654604.06</v>
      </c>
      <c r="M126" s="46">
        <v>77164.490000000005</v>
      </c>
      <c r="O126" s="46">
        <v>331187.98</v>
      </c>
      <c r="T126" s="46">
        <v>15990.73</v>
      </c>
      <c r="U126" s="46">
        <v>30964.98</v>
      </c>
      <c r="V126" s="46">
        <v>56192.06</v>
      </c>
      <c r="X126" s="46">
        <v>82999</v>
      </c>
      <c r="Y126" s="46">
        <v>298508.15000000002</v>
      </c>
      <c r="Z126" s="46">
        <v>379182.66</v>
      </c>
      <c r="AC126" s="46">
        <v>124387.71</v>
      </c>
      <c r="AD126" s="46">
        <v>4488.79</v>
      </c>
      <c r="AE126" s="46">
        <v>75039.600000000006</v>
      </c>
      <c r="AG126" s="46">
        <v>178497.91</v>
      </c>
      <c r="AJ126" s="46">
        <v>48749404.960000001</v>
      </c>
      <c r="AK126" s="46">
        <v>46931817.340000004</v>
      </c>
      <c r="AL126" s="46">
        <v>1817587.62</v>
      </c>
      <c r="AP126" s="46">
        <v>19134732.449999999</v>
      </c>
      <c r="AQ126" s="46">
        <v>85345</v>
      </c>
      <c r="AS126" s="46">
        <v>9666832.0299999993</v>
      </c>
      <c r="AU126" s="46">
        <v>3523524.54</v>
      </c>
      <c r="AW126" s="46">
        <v>772625.85</v>
      </c>
      <c r="AY126" s="46">
        <v>1011840.13</v>
      </c>
      <c r="AZ126" s="46">
        <v>153818.48000000001</v>
      </c>
      <c r="BB126" s="46">
        <v>139183.24</v>
      </c>
      <c r="BC126" s="46">
        <v>2609187.9500000002</v>
      </c>
      <c r="BD126" s="46">
        <v>1099412.43</v>
      </c>
      <c r="BG126" s="46">
        <v>72962.8</v>
      </c>
      <c r="BK126" s="46">
        <v>434175.89</v>
      </c>
      <c r="BM126" s="46">
        <v>405681.89</v>
      </c>
      <c r="BN126" s="46">
        <v>28494</v>
      </c>
      <c r="BR126" s="46">
        <v>10108191.84</v>
      </c>
      <c r="BW126" s="46">
        <v>2610372.98</v>
      </c>
      <c r="BX126" s="46">
        <v>371994.73</v>
      </c>
      <c r="CB126" s="46">
        <v>1475330.38</v>
      </c>
      <c r="CC126" s="46">
        <v>61836.63</v>
      </c>
      <c r="CD126" s="46">
        <v>49300.66</v>
      </c>
      <c r="CE126" s="46">
        <v>1891040.23</v>
      </c>
      <c r="CF126" s="46">
        <v>163120.66</v>
      </c>
      <c r="CK126" s="46">
        <v>14753.58</v>
      </c>
      <c r="CP126" s="46">
        <v>3072630.03</v>
      </c>
      <c r="CQ126" s="46">
        <v>206528.96</v>
      </c>
      <c r="DD126" s="46">
        <v>10653</v>
      </c>
      <c r="EH126" s="46">
        <v>180630</v>
      </c>
      <c r="EI126" s="46">
        <v>16600</v>
      </c>
      <c r="EM126" s="46">
        <v>16600</v>
      </c>
      <c r="FD126" s="46">
        <v>195241.27</v>
      </c>
      <c r="FE126" s="46">
        <v>105964.67</v>
      </c>
      <c r="FF126" s="46">
        <v>2</v>
      </c>
      <c r="FH126" s="46">
        <v>89274.6</v>
      </c>
    </row>
    <row r="127" spans="2:166" x14ac:dyDescent="0.25">
      <c r="B127" s="47" t="s">
        <v>537</v>
      </c>
      <c r="C127" s="47" t="s">
        <v>536</v>
      </c>
      <c r="D127" s="46">
        <v>127206642.69999999</v>
      </c>
      <c r="E127" s="46">
        <v>10335100.710000001</v>
      </c>
      <c r="F127" s="46">
        <v>10334059.91</v>
      </c>
      <c r="I127" s="46">
        <v>1040.8</v>
      </c>
      <c r="L127" s="46">
        <v>3055585.33</v>
      </c>
      <c r="M127" s="46">
        <v>536460.29</v>
      </c>
      <c r="T127" s="46">
        <v>15912.82</v>
      </c>
      <c r="U127" s="46">
        <v>25</v>
      </c>
      <c r="X127" s="46">
        <v>17125.02</v>
      </c>
      <c r="Y127" s="46">
        <v>1056545.25</v>
      </c>
      <c r="Z127" s="46">
        <v>29253.62</v>
      </c>
      <c r="AC127" s="46">
        <v>958368.95</v>
      </c>
      <c r="AD127" s="46">
        <v>21741.24</v>
      </c>
      <c r="AE127" s="46">
        <v>277799.62</v>
      </c>
      <c r="AF127" s="46">
        <v>65904.87</v>
      </c>
      <c r="AG127" s="46">
        <v>76448.649999999994</v>
      </c>
      <c r="AJ127" s="46">
        <v>38027921.299999997</v>
      </c>
      <c r="AK127" s="46">
        <v>37210666.979999997</v>
      </c>
      <c r="AL127" s="46">
        <v>817254.32</v>
      </c>
      <c r="AP127" s="46">
        <v>9951492.7100000009</v>
      </c>
      <c r="AQ127" s="46">
        <v>8585</v>
      </c>
      <c r="AS127" s="46">
        <v>7243574.3700000001</v>
      </c>
      <c r="AU127" s="46">
        <v>244939.34</v>
      </c>
      <c r="AW127" s="46">
        <v>404914.03</v>
      </c>
      <c r="AY127" s="46">
        <v>78069.31</v>
      </c>
      <c r="AZ127" s="46">
        <v>123521.7</v>
      </c>
      <c r="BB127" s="46">
        <v>4870.09</v>
      </c>
      <c r="BC127" s="46">
        <v>1842555.27</v>
      </c>
      <c r="BE127" s="46">
        <v>463.6</v>
      </c>
      <c r="BK127" s="46">
        <v>194786</v>
      </c>
      <c r="BL127" s="46">
        <v>194786</v>
      </c>
      <c r="BR127" s="46">
        <v>1778335.3</v>
      </c>
      <c r="BW127" s="46">
        <v>10000</v>
      </c>
      <c r="CB127" s="46">
        <v>1085480</v>
      </c>
      <c r="CC127" s="46">
        <v>22675.37</v>
      </c>
      <c r="CE127" s="46">
        <v>116127</v>
      </c>
      <c r="CF127" s="46">
        <v>68895</v>
      </c>
      <c r="CP127" s="46">
        <v>331608.19</v>
      </c>
      <c r="DD127" s="46">
        <v>10008</v>
      </c>
      <c r="DZ127" s="46">
        <v>4484</v>
      </c>
      <c r="EH127" s="46">
        <v>129057.74</v>
      </c>
      <c r="FD127" s="46">
        <v>260100</v>
      </c>
      <c r="FH127" s="46">
        <v>260100</v>
      </c>
    </row>
    <row r="128" spans="2:166" x14ac:dyDescent="0.25">
      <c r="B128" s="47" t="s">
        <v>535</v>
      </c>
      <c r="C128" s="47" t="s">
        <v>534</v>
      </c>
      <c r="D128" s="46">
        <v>203735871.72</v>
      </c>
      <c r="E128" s="46">
        <v>16667929.75</v>
      </c>
      <c r="F128" s="46">
        <v>16660945.75</v>
      </c>
      <c r="G128" s="46">
        <v>1656.59</v>
      </c>
      <c r="I128" s="46">
        <v>5327.41</v>
      </c>
      <c r="L128" s="46">
        <v>2473107.38</v>
      </c>
      <c r="M128" s="46">
        <v>67349.62</v>
      </c>
      <c r="R128" s="46">
        <v>56414</v>
      </c>
      <c r="T128" s="46">
        <v>6756.9</v>
      </c>
      <c r="U128" s="46">
        <v>32953.24</v>
      </c>
      <c r="X128" s="46">
        <v>231260.43</v>
      </c>
      <c r="Y128" s="46">
        <v>743404.65</v>
      </c>
      <c r="Z128" s="46">
        <v>329547.53999999998</v>
      </c>
      <c r="AC128" s="46">
        <v>209372</v>
      </c>
      <c r="AD128" s="46">
        <v>18478.68</v>
      </c>
      <c r="AE128" s="46">
        <v>169569.63</v>
      </c>
      <c r="AF128" s="46">
        <v>51984.959999999999</v>
      </c>
      <c r="AG128" s="46">
        <v>41201.279999999999</v>
      </c>
      <c r="AH128" s="46">
        <v>514814.45</v>
      </c>
      <c r="AJ128" s="46">
        <v>58204442.009999998</v>
      </c>
      <c r="AK128" s="46">
        <v>56953494.789999999</v>
      </c>
      <c r="AL128" s="46">
        <v>1250947.22</v>
      </c>
      <c r="AP128" s="46">
        <v>17209701.780000001</v>
      </c>
      <c r="AQ128" s="46">
        <v>168370</v>
      </c>
      <c r="AS128" s="46">
        <v>10234592.859999999</v>
      </c>
      <c r="AU128" s="46">
        <v>1572116.87</v>
      </c>
      <c r="AW128" s="46">
        <v>377139.04</v>
      </c>
      <c r="AY128" s="46">
        <v>537121.68000000005</v>
      </c>
      <c r="AZ128" s="46">
        <v>188624.32</v>
      </c>
      <c r="BB128" s="46">
        <v>82443.350000000006</v>
      </c>
      <c r="BC128" s="46">
        <v>3872430.41</v>
      </c>
      <c r="BE128" s="46">
        <v>75107.95</v>
      </c>
      <c r="BG128" s="46">
        <v>101755.3</v>
      </c>
      <c r="BK128" s="46">
        <v>2380942.61</v>
      </c>
      <c r="BM128" s="46">
        <v>2172219.85</v>
      </c>
      <c r="BN128" s="46">
        <v>208722.76</v>
      </c>
      <c r="BR128" s="46">
        <v>4892800.9400000004</v>
      </c>
      <c r="BW128" s="46">
        <v>30165.96</v>
      </c>
      <c r="CB128" s="46">
        <v>1357613.85</v>
      </c>
      <c r="CC128" s="46">
        <v>40842.39</v>
      </c>
      <c r="CE128" s="46">
        <v>1053744.17</v>
      </c>
      <c r="CF128" s="46">
        <v>199341.31</v>
      </c>
      <c r="CK128" s="46">
        <v>37215.18</v>
      </c>
      <c r="CP128" s="46">
        <v>1322053.1599999999</v>
      </c>
      <c r="DB128" s="46">
        <v>299626.83</v>
      </c>
      <c r="DD128" s="46">
        <v>132002.22</v>
      </c>
      <c r="DK128" s="46">
        <v>138703.4</v>
      </c>
      <c r="DO128" s="46">
        <v>5339.23</v>
      </c>
      <c r="DP128" s="46">
        <v>76118.92</v>
      </c>
      <c r="EH128" s="46">
        <v>200034.32</v>
      </c>
      <c r="EI128" s="46">
        <v>39011.39</v>
      </c>
      <c r="ER128" s="46">
        <v>39011.39</v>
      </c>
    </row>
    <row r="129" spans="2:166" x14ac:dyDescent="0.25">
      <c r="B129" s="47" t="s">
        <v>533</v>
      </c>
      <c r="C129" s="47" t="s">
        <v>532</v>
      </c>
      <c r="D129" s="46">
        <v>400240457.52000004</v>
      </c>
      <c r="E129" s="46">
        <v>19759432.039999999</v>
      </c>
      <c r="F129" s="46">
        <v>19725907.399999999</v>
      </c>
      <c r="G129" s="46">
        <v>4242.17</v>
      </c>
      <c r="H129" s="46">
        <v>16304.29</v>
      </c>
      <c r="I129" s="46">
        <v>12978.18</v>
      </c>
      <c r="L129" s="46">
        <v>3030733.49</v>
      </c>
      <c r="M129" s="46">
        <v>31936.22</v>
      </c>
      <c r="Q129" s="46">
        <v>2500</v>
      </c>
      <c r="R129" s="46">
        <v>98768</v>
      </c>
      <c r="T129" s="46">
        <v>269084.65000000002</v>
      </c>
      <c r="U129" s="46">
        <v>1270</v>
      </c>
      <c r="X129" s="46">
        <v>268014.08000000002</v>
      </c>
      <c r="Y129" s="46">
        <v>1002829.34</v>
      </c>
      <c r="Z129" s="46">
        <v>496710.94</v>
      </c>
      <c r="AB129" s="46">
        <v>560.65</v>
      </c>
      <c r="AC129" s="46">
        <v>275028.61</v>
      </c>
      <c r="AD129" s="46">
        <v>30339.49</v>
      </c>
      <c r="AE129" s="46">
        <v>551018.28</v>
      </c>
      <c r="AF129" s="46">
        <v>2673.23</v>
      </c>
      <c r="AJ129" s="46">
        <v>119892887.98</v>
      </c>
      <c r="AK129" s="46">
        <v>114793326.43000001</v>
      </c>
      <c r="AL129" s="46">
        <v>4453657.08</v>
      </c>
      <c r="AM129" s="46">
        <v>621406.64</v>
      </c>
      <c r="AN129" s="46">
        <v>24497.83</v>
      </c>
      <c r="AP129" s="46">
        <v>37799515.560000002</v>
      </c>
      <c r="AQ129" s="46">
        <v>200485</v>
      </c>
      <c r="AR129" s="46">
        <v>228668.92</v>
      </c>
      <c r="AS129" s="46">
        <v>23877576.890000001</v>
      </c>
      <c r="AU129" s="46">
        <v>3999479.16</v>
      </c>
      <c r="AW129" s="46">
        <v>613749.96</v>
      </c>
      <c r="AY129" s="46">
        <v>987783.42</v>
      </c>
      <c r="AZ129" s="46">
        <v>385788.72</v>
      </c>
      <c r="BB129" s="46">
        <v>438570.95</v>
      </c>
      <c r="BC129" s="46">
        <v>7060412.54</v>
      </c>
      <c r="BG129" s="46">
        <v>7000</v>
      </c>
      <c r="BK129" s="46">
        <v>5539420.9900000002</v>
      </c>
      <c r="BM129" s="46">
        <v>4697088</v>
      </c>
      <c r="BN129" s="46">
        <v>842332.99</v>
      </c>
      <c r="BR129" s="46">
        <v>13680550.550000001</v>
      </c>
      <c r="BT129" s="46">
        <v>379660.37</v>
      </c>
      <c r="BW129" s="46">
        <v>4103822.3</v>
      </c>
      <c r="CB129" s="46">
        <v>2893014.9</v>
      </c>
      <c r="CE129" s="46">
        <v>1582422.56</v>
      </c>
      <c r="CF129" s="46">
        <v>335955.13</v>
      </c>
      <c r="CK129" s="46">
        <v>77721.45</v>
      </c>
      <c r="CP129" s="46">
        <v>2789372.46</v>
      </c>
      <c r="CQ129" s="46">
        <v>771523.43</v>
      </c>
      <c r="CR129" s="46">
        <v>54914.67</v>
      </c>
      <c r="DD129" s="46">
        <v>67147</v>
      </c>
      <c r="DK129" s="46">
        <v>125117.29</v>
      </c>
      <c r="EH129" s="46">
        <v>499878.99</v>
      </c>
      <c r="EI129" s="46">
        <v>228560.27</v>
      </c>
      <c r="ER129" s="46">
        <v>228560.27</v>
      </c>
      <c r="ET129" s="46">
        <v>16430</v>
      </c>
      <c r="EU129" s="46">
        <v>16430</v>
      </c>
      <c r="FD129" s="46">
        <v>172697.88</v>
      </c>
      <c r="FF129" s="46">
        <v>22901.73</v>
      </c>
      <c r="FH129" s="46">
        <v>149796.15</v>
      </c>
    </row>
    <row r="130" spans="2:166" x14ac:dyDescent="0.25">
      <c r="B130" s="47" t="s">
        <v>531</v>
      </c>
      <c r="C130" s="47" t="s">
        <v>530</v>
      </c>
      <c r="D130" s="46">
        <v>349551707.94000006</v>
      </c>
      <c r="E130" s="46">
        <v>28721926.350000001</v>
      </c>
      <c r="F130" s="46">
        <v>28706258.609999999</v>
      </c>
      <c r="G130" s="46">
        <v>880.25</v>
      </c>
      <c r="I130" s="46">
        <v>14787.49</v>
      </c>
      <c r="L130" s="46">
        <v>2674573.06</v>
      </c>
      <c r="M130" s="46">
        <v>174970.43</v>
      </c>
      <c r="T130" s="46">
        <v>213967.57</v>
      </c>
      <c r="X130" s="46">
        <v>141912.98000000001</v>
      </c>
      <c r="Y130" s="46">
        <v>872396.33</v>
      </c>
      <c r="Z130" s="46">
        <v>483751.48</v>
      </c>
      <c r="AC130" s="46">
        <v>318383.82</v>
      </c>
      <c r="AD130" s="46">
        <v>60828.88</v>
      </c>
      <c r="AE130" s="46">
        <v>135913.89000000001</v>
      </c>
      <c r="AF130" s="46">
        <v>141063.32</v>
      </c>
      <c r="AG130" s="46">
        <v>131384.35999999999</v>
      </c>
      <c r="AJ130" s="46">
        <v>100200093.06</v>
      </c>
      <c r="AK130" s="46">
        <v>96201168.659999996</v>
      </c>
      <c r="AL130" s="46">
        <v>3998924.4</v>
      </c>
      <c r="AP130" s="46">
        <v>32678952.399999999</v>
      </c>
      <c r="AQ130" s="46">
        <v>94940</v>
      </c>
      <c r="AS130" s="46">
        <v>19035230.34</v>
      </c>
      <c r="AU130" s="46">
        <v>3196894.44</v>
      </c>
      <c r="AW130" s="46">
        <v>1290802.9099999999</v>
      </c>
      <c r="AY130" s="46">
        <v>529887.81000000006</v>
      </c>
      <c r="AZ130" s="46">
        <v>317130.42</v>
      </c>
      <c r="BB130" s="46">
        <v>319248.37</v>
      </c>
      <c r="BC130" s="46">
        <v>7721833.7599999998</v>
      </c>
      <c r="BG130" s="46">
        <v>172984.35</v>
      </c>
      <c r="BK130" s="46">
        <v>101158</v>
      </c>
      <c r="BM130" s="46">
        <v>74793</v>
      </c>
      <c r="BN130" s="46">
        <v>26365</v>
      </c>
      <c r="BR130" s="46">
        <v>9857065.1699999999</v>
      </c>
      <c r="BW130" s="46">
        <v>67859.23</v>
      </c>
      <c r="CB130" s="46">
        <v>2295517</v>
      </c>
      <c r="CC130" s="46">
        <v>97112.2</v>
      </c>
      <c r="CE130" s="46">
        <v>2077919.93</v>
      </c>
      <c r="CF130" s="46">
        <v>502954.8</v>
      </c>
      <c r="CK130" s="46">
        <v>50551.12</v>
      </c>
      <c r="CP130" s="46">
        <v>3129554.62</v>
      </c>
      <c r="CQ130" s="46">
        <v>104725.97</v>
      </c>
      <c r="CR130" s="46">
        <v>70456.960000000006</v>
      </c>
      <c r="DD130" s="46">
        <v>50683</v>
      </c>
      <c r="DJ130" s="46">
        <v>483900.41</v>
      </c>
      <c r="DK130" s="46">
        <v>70103.05</v>
      </c>
      <c r="DV130" s="46">
        <v>392169.92</v>
      </c>
      <c r="EH130" s="46">
        <v>463556.96</v>
      </c>
      <c r="EI130" s="46">
        <v>92702.56</v>
      </c>
      <c r="ER130" s="46">
        <v>92702.56</v>
      </c>
      <c r="ET130" s="46">
        <v>260888.85</v>
      </c>
      <c r="EU130" s="46">
        <v>65591.42</v>
      </c>
      <c r="FA130" s="46">
        <v>170297.43</v>
      </c>
      <c r="FB130" s="46">
        <v>25000</v>
      </c>
      <c r="FD130" s="46">
        <v>188494.52</v>
      </c>
      <c r="FF130" s="46">
        <v>21129.64</v>
      </c>
      <c r="FH130" s="46">
        <v>167364.88</v>
      </c>
    </row>
    <row r="131" spans="2:166" x14ac:dyDescent="0.25">
      <c r="B131" s="47" t="s">
        <v>529</v>
      </c>
      <c r="C131" s="47" t="s">
        <v>528</v>
      </c>
      <c r="D131" s="46">
        <v>16539162.68</v>
      </c>
      <c r="L131" s="46">
        <v>0.01</v>
      </c>
      <c r="AC131" s="46">
        <v>0.01</v>
      </c>
      <c r="AJ131" s="46">
        <v>6036653.2400000002</v>
      </c>
      <c r="AK131" s="46">
        <v>5315843.29</v>
      </c>
      <c r="AL131" s="46">
        <v>62309.95</v>
      </c>
      <c r="AM131" s="46">
        <v>658500</v>
      </c>
      <c r="AP131" s="46">
        <v>1448370.95</v>
      </c>
      <c r="AQ131" s="46">
        <v>27270</v>
      </c>
      <c r="AS131" s="46">
        <v>799409.31</v>
      </c>
      <c r="AU131" s="46">
        <v>162831.28</v>
      </c>
      <c r="AW131" s="46">
        <v>40359.99</v>
      </c>
      <c r="AZ131" s="46">
        <v>16583.55</v>
      </c>
      <c r="BB131" s="46">
        <v>89493.96</v>
      </c>
      <c r="BC131" s="46">
        <v>262422.86</v>
      </c>
      <c r="BD131" s="46">
        <v>50000</v>
      </c>
      <c r="BR131" s="46">
        <v>712557.14</v>
      </c>
      <c r="BW131" s="46">
        <v>30000</v>
      </c>
      <c r="CB131" s="46">
        <v>79251.03</v>
      </c>
      <c r="CE131" s="46">
        <v>116118.7</v>
      </c>
      <c r="CF131" s="46">
        <v>18758.23</v>
      </c>
      <c r="CP131" s="46">
        <v>131342.54999999999</v>
      </c>
      <c r="CR131" s="46">
        <v>5124.4799999999996</v>
      </c>
      <c r="DJ131" s="46">
        <v>331962.15000000002</v>
      </c>
      <c r="ET131" s="46">
        <v>72000</v>
      </c>
      <c r="FA131" s="46">
        <v>72000</v>
      </c>
    </row>
    <row r="132" spans="2:166" x14ac:dyDescent="0.25">
      <c r="B132" s="47" t="s">
        <v>527</v>
      </c>
      <c r="C132" s="47" t="s">
        <v>526</v>
      </c>
      <c r="D132" s="46">
        <v>6056501.3000000007</v>
      </c>
      <c r="AJ132" s="46">
        <v>2519978.37</v>
      </c>
      <c r="AK132" s="46">
        <v>2342130.64</v>
      </c>
      <c r="AL132" s="46">
        <v>27359.77</v>
      </c>
      <c r="AM132" s="46">
        <v>150487.96</v>
      </c>
      <c r="AP132" s="46">
        <v>253837.11</v>
      </c>
      <c r="AS132" s="46">
        <v>124975.23</v>
      </c>
      <c r="AU132" s="46">
        <v>67175.429999999993</v>
      </c>
      <c r="BC132" s="46">
        <v>61686.45</v>
      </c>
      <c r="BR132" s="46">
        <v>254435.17</v>
      </c>
      <c r="BW132" s="46">
        <v>105441.17</v>
      </c>
      <c r="CB132" s="46">
        <v>62225</v>
      </c>
      <c r="CC132" s="46">
        <v>1455</v>
      </c>
      <c r="CE132" s="46">
        <v>74245</v>
      </c>
      <c r="CF132" s="46">
        <v>11069</v>
      </c>
    </row>
    <row r="133" spans="2:166" x14ac:dyDescent="0.25">
      <c r="B133" s="47" t="s">
        <v>525</v>
      </c>
      <c r="C133" s="47" t="s">
        <v>524</v>
      </c>
      <c r="D133" s="46">
        <v>1407199.4600000002</v>
      </c>
      <c r="E133" s="46">
        <v>132050.94</v>
      </c>
      <c r="F133" s="46">
        <v>130469.35</v>
      </c>
      <c r="H133" s="46">
        <v>1581.59</v>
      </c>
      <c r="L133" s="46">
        <v>18941.77</v>
      </c>
      <c r="Z133" s="46">
        <v>16541.77</v>
      </c>
      <c r="AE133" s="46">
        <v>2400</v>
      </c>
      <c r="AJ133" s="46">
        <v>472295.55</v>
      </c>
      <c r="AK133" s="46">
        <v>467389.74</v>
      </c>
      <c r="AL133" s="46">
        <v>4905.8100000000004</v>
      </c>
      <c r="AP133" s="46">
        <v>70602.600000000006</v>
      </c>
      <c r="AS133" s="46">
        <v>70602.600000000006</v>
      </c>
      <c r="BK133" s="46">
        <v>9708.8700000000008</v>
      </c>
      <c r="BL133" s="46">
        <v>7540.29</v>
      </c>
      <c r="BP133" s="46">
        <v>2168.58</v>
      </c>
    </row>
    <row r="134" spans="2:166" x14ac:dyDescent="0.25">
      <c r="B134" s="47" t="s">
        <v>523</v>
      </c>
      <c r="C134" s="47" t="s">
        <v>522</v>
      </c>
      <c r="D134" s="46">
        <v>6371716.4399999995</v>
      </c>
      <c r="E134" s="46">
        <v>277772.23</v>
      </c>
      <c r="F134" s="46">
        <v>273297.31</v>
      </c>
      <c r="H134" s="46">
        <v>2237.96</v>
      </c>
      <c r="I134" s="46">
        <v>2236.96</v>
      </c>
      <c r="L134" s="46">
        <v>21052.66</v>
      </c>
      <c r="Y134" s="46">
        <v>221.25</v>
      </c>
      <c r="Z134" s="46">
        <v>3672.55</v>
      </c>
      <c r="AC134" s="46">
        <v>10204.02</v>
      </c>
      <c r="AD134" s="46">
        <v>385</v>
      </c>
      <c r="AE134" s="46">
        <v>3400</v>
      </c>
      <c r="AG134" s="46">
        <v>3169.84</v>
      </c>
      <c r="AJ134" s="46">
        <v>2254928.4300000002</v>
      </c>
      <c r="AK134" s="46">
        <v>2232403.27</v>
      </c>
      <c r="AL134" s="46">
        <v>22525.16</v>
      </c>
      <c r="AP134" s="46">
        <v>427428.83</v>
      </c>
      <c r="AQ134" s="46">
        <v>505</v>
      </c>
      <c r="AS134" s="46">
        <v>152079.99</v>
      </c>
      <c r="AU134" s="46">
        <v>57601.96</v>
      </c>
      <c r="AW134" s="46">
        <v>56189.09</v>
      </c>
      <c r="BB134" s="46">
        <v>18751.650000000001</v>
      </c>
      <c r="BC134" s="46">
        <v>142301.14000000001</v>
      </c>
      <c r="BK134" s="46">
        <v>4170.2700000000004</v>
      </c>
      <c r="BP134" s="46">
        <v>4170.2700000000004</v>
      </c>
      <c r="BR134" s="46">
        <v>167046.16</v>
      </c>
      <c r="CB134" s="46">
        <v>22401</v>
      </c>
      <c r="CE134" s="46">
        <v>20286</v>
      </c>
      <c r="CF134" s="46">
        <v>25355.93</v>
      </c>
      <c r="CP134" s="46">
        <v>61375.37</v>
      </c>
      <c r="CZ134" s="46">
        <v>13251.44</v>
      </c>
      <c r="DV134" s="46">
        <v>6917.75</v>
      </c>
      <c r="EF134" s="46">
        <v>10500</v>
      </c>
      <c r="EH134" s="46">
        <v>6958.67</v>
      </c>
      <c r="ET134" s="46">
        <v>11323</v>
      </c>
      <c r="FB134" s="46">
        <v>11323</v>
      </c>
      <c r="FD134" s="46">
        <v>22136.639999999999</v>
      </c>
      <c r="FH134" s="46">
        <v>22136.639999999999</v>
      </c>
    </row>
    <row r="135" spans="2:166" x14ac:dyDescent="0.25">
      <c r="B135" s="47" t="s">
        <v>521</v>
      </c>
      <c r="C135" s="47" t="s">
        <v>520</v>
      </c>
      <c r="D135" s="46">
        <v>11634329.199999999</v>
      </c>
      <c r="E135" s="46">
        <v>776391.6</v>
      </c>
      <c r="F135" s="46">
        <v>772163.05</v>
      </c>
      <c r="I135" s="46">
        <v>4228.55</v>
      </c>
      <c r="L135" s="46">
        <v>114087.21</v>
      </c>
      <c r="M135" s="46">
        <v>11066.13</v>
      </c>
      <c r="Y135" s="46">
        <v>4789.6000000000004</v>
      </c>
      <c r="Z135" s="46">
        <v>26235.48</v>
      </c>
      <c r="AC135" s="46">
        <v>44923.77</v>
      </c>
      <c r="AD135" s="46">
        <v>1681.66</v>
      </c>
      <c r="AF135" s="46">
        <v>14091.03</v>
      </c>
      <c r="AG135" s="46">
        <v>11299.54</v>
      </c>
      <c r="AJ135" s="46">
        <v>3588072.88</v>
      </c>
      <c r="AK135" s="46">
        <v>3547184.65</v>
      </c>
      <c r="AL135" s="46">
        <v>40888.230000000003</v>
      </c>
      <c r="AP135" s="46">
        <v>891706.98</v>
      </c>
      <c r="AQ135" s="46">
        <v>8585</v>
      </c>
      <c r="AR135" s="46">
        <v>61148.24</v>
      </c>
      <c r="AS135" s="46">
        <v>463164.97</v>
      </c>
      <c r="AU135" s="46">
        <v>79912.31</v>
      </c>
      <c r="AW135" s="46">
        <v>20260.47</v>
      </c>
      <c r="AY135" s="46">
        <v>6014.73</v>
      </c>
      <c r="BB135" s="46">
        <v>33364.61</v>
      </c>
      <c r="BC135" s="46">
        <v>219256.65</v>
      </c>
      <c r="BK135" s="46">
        <v>11584.95</v>
      </c>
      <c r="BP135" s="46">
        <v>11584.95</v>
      </c>
      <c r="BR135" s="46">
        <v>435320.98</v>
      </c>
      <c r="BS135" s="46">
        <v>137529.73000000001</v>
      </c>
      <c r="BW135" s="46">
        <v>31411.5</v>
      </c>
      <c r="CB135" s="46">
        <v>35393.75</v>
      </c>
      <c r="CE135" s="46">
        <v>40880.129999999997</v>
      </c>
      <c r="CF135" s="46">
        <v>9795.91</v>
      </c>
      <c r="CP135" s="46">
        <v>106558.1</v>
      </c>
      <c r="CZ135" s="46">
        <v>29112</v>
      </c>
      <c r="DJ135" s="46">
        <v>37516.86</v>
      </c>
      <c r="EH135" s="46">
        <v>7123</v>
      </c>
    </row>
    <row r="136" spans="2:166" x14ac:dyDescent="0.25">
      <c r="B136" s="47" t="s">
        <v>519</v>
      </c>
      <c r="C136" s="47" t="s">
        <v>518</v>
      </c>
      <c r="D136" s="46">
        <v>116492817.08</v>
      </c>
      <c r="E136" s="46">
        <v>9715397.0500000007</v>
      </c>
      <c r="F136" s="46">
        <v>9705897.4199999999</v>
      </c>
      <c r="I136" s="46">
        <v>9499.6299999999992</v>
      </c>
      <c r="L136" s="46">
        <v>964025.53</v>
      </c>
      <c r="M136" s="46">
        <v>875</v>
      </c>
      <c r="R136" s="46">
        <v>30671.29</v>
      </c>
      <c r="S136" s="46">
        <v>43260</v>
      </c>
      <c r="X136" s="46">
        <v>60770.65</v>
      </c>
      <c r="Y136" s="46">
        <v>325211.5</v>
      </c>
      <c r="Z136" s="46">
        <v>200536.6</v>
      </c>
      <c r="AC136" s="46">
        <v>74894.02</v>
      </c>
      <c r="AD136" s="46">
        <v>7738.87</v>
      </c>
      <c r="AF136" s="46">
        <v>120783.44</v>
      </c>
      <c r="AG136" s="46">
        <v>56326.83</v>
      </c>
      <c r="AH136" s="46">
        <v>42957.33</v>
      </c>
      <c r="AJ136" s="46">
        <v>31225104.010000002</v>
      </c>
      <c r="AK136" s="46">
        <v>30336265.690000001</v>
      </c>
      <c r="AL136" s="46">
        <v>888838.32</v>
      </c>
      <c r="AP136" s="46">
        <v>9636208.0600000005</v>
      </c>
      <c r="AR136" s="46">
        <v>129252.09</v>
      </c>
      <c r="AS136" s="46">
        <v>5087879.3600000003</v>
      </c>
      <c r="AU136" s="46">
        <v>1121302.83</v>
      </c>
      <c r="AW136" s="46">
        <v>404174.13</v>
      </c>
      <c r="AY136" s="46">
        <v>392071.05</v>
      </c>
      <c r="AZ136" s="46">
        <v>96724.74</v>
      </c>
      <c r="BA136" s="46">
        <v>97760</v>
      </c>
      <c r="BB136" s="46">
        <v>186474.94</v>
      </c>
      <c r="BC136" s="46">
        <v>2060063.45</v>
      </c>
      <c r="BD136" s="46">
        <v>641.29999999999995</v>
      </c>
      <c r="BG136" s="46">
        <v>59864.17</v>
      </c>
      <c r="BK136" s="46">
        <v>276579.12</v>
      </c>
      <c r="BO136" s="46">
        <v>122161.26</v>
      </c>
      <c r="BP136" s="46">
        <v>154417.85999999999</v>
      </c>
      <c r="BR136" s="46">
        <v>5000792.17</v>
      </c>
      <c r="BT136" s="46">
        <v>268034.59000000003</v>
      </c>
      <c r="BW136" s="46">
        <v>1368592.09</v>
      </c>
      <c r="CB136" s="46">
        <v>746473.26</v>
      </c>
      <c r="CC136" s="46">
        <v>39594.730000000003</v>
      </c>
      <c r="CE136" s="46">
        <v>911293.54</v>
      </c>
      <c r="CF136" s="46">
        <v>122700.85</v>
      </c>
      <c r="CK136" s="46">
        <v>28818.28</v>
      </c>
      <c r="CP136" s="46">
        <v>1208182.8600000001</v>
      </c>
      <c r="DI136" s="46">
        <v>104226.8</v>
      </c>
      <c r="DJ136" s="46">
        <v>32235.33</v>
      </c>
      <c r="DP136" s="46">
        <v>22447.06</v>
      </c>
      <c r="EH136" s="46">
        <v>148192.78</v>
      </c>
      <c r="EI136" s="46">
        <v>40460.6</v>
      </c>
      <c r="EO136" s="46">
        <v>260</v>
      </c>
      <c r="ES136" s="46">
        <v>40200.6</v>
      </c>
      <c r="ET136" s="46">
        <v>84500</v>
      </c>
      <c r="FA136" s="46">
        <v>84500</v>
      </c>
      <c r="FD136" s="46">
        <v>1303342</v>
      </c>
      <c r="FF136" s="46">
        <v>3342</v>
      </c>
      <c r="FJ136" s="46">
        <v>1300000</v>
      </c>
    </row>
    <row r="137" spans="2:166" x14ac:dyDescent="0.25">
      <c r="B137" s="47" t="s">
        <v>517</v>
      </c>
      <c r="C137" s="47" t="s">
        <v>516</v>
      </c>
      <c r="D137" s="46">
        <v>21975598.400000002</v>
      </c>
      <c r="E137" s="46">
        <v>1799390.02</v>
      </c>
      <c r="F137" s="46">
        <v>1798997.6</v>
      </c>
      <c r="I137" s="46">
        <v>392.42</v>
      </c>
      <c r="L137" s="46">
        <v>882199.96</v>
      </c>
      <c r="X137" s="46">
        <v>113.64</v>
      </c>
      <c r="Y137" s="46">
        <v>21321.11</v>
      </c>
      <c r="Z137" s="46">
        <v>11367.87</v>
      </c>
      <c r="AC137" s="46">
        <v>52830.45</v>
      </c>
      <c r="AD137" s="46">
        <v>957.22</v>
      </c>
      <c r="AE137" s="46">
        <v>80165</v>
      </c>
      <c r="AF137" s="46">
        <v>646353.43999999994</v>
      </c>
      <c r="AG137" s="46">
        <v>69091.23</v>
      </c>
      <c r="AJ137" s="46">
        <v>5652371.4900000002</v>
      </c>
      <c r="AK137" s="46">
        <v>5515814.54</v>
      </c>
      <c r="AL137" s="46">
        <v>136556.95000000001</v>
      </c>
      <c r="AP137" s="46">
        <v>1845049.94</v>
      </c>
      <c r="AR137" s="46">
        <v>62361.69</v>
      </c>
      <c r="AS137" s="46">
        <v>801436</v>
      </c>
      <c r="AU137" s="46">
        <v>302225.87</v>
      </c>
      <c r="AV137" s="46">
        <v>147698.13</v>
      </c>
      <c r="AW137" s="46">
        <v>11546.92</v>
      </c>
      <c r="AY137" s="46">
        <v>65430.239999999998</v>
      </c>
      <c r="AZ137" s="46">
        <v>5622.23</v>
      </c>
      <c r="BB137" s="46">
        <v>28402.15</v>
      </c>
      <c r="BC137" s="46">
        <v>420326.71</v>
      </c>
      <c r="BK137" s="46">
        <v>118944.89</v>
      </c>
      <c r="BO137" s="46">
        <v>92674.93</v>
      </c>
      <c r="BP137" s="46">
        <v>26269.96</v>
      </c>
      <c r="BR137" s="46">
        <v>689842.9</v>
      </c>
      <c r="BT137" s="46">
        <v>133448.67000000001</v>
      </c>
      <c r="BV137" s="46">
        <v>26400.44</v>
      </c>
      <c r="BW137" s="46">
        <v>20572</v>
      </c>
      <c r="BX137" s="46">
        <v>93376.11</v>
      </c>
      <c r="CB137" s="46">
        <v>89771.69</v>
      </c>
      <c r="CE137" s="46">
        <v>25959.31</v>
      </c>
      <c r="CF137" s="46">
        <v>421.92</v>
      </c>
      <c r="CH137" s="46">
        <v>13355</v>
      </c>
      <c r="CP137" s="46">
        <v>256977.05</v>
      </c>
      <c r="EH137" s="46">
        <v>29560.71</v>
      </c>
    </row>
    <row r="138" spans="2:166" x14ac:dyDescent="0.25">
      <c r="B138" s="47" t="s">
        <v>515</v>
      </c>
      <c r="C138" s="47" t="s">
        <v>514</v>
      </c>
      <c r="D138" s="46">
        <v>34103610.399999999</v>
      </c>
      <c r="E138" s="46">
        <v>2776616.69</v>
      </c>
      <c r="F138" s="46">
        <v>2718613.51</v>
      </c>
      <c r="H138" s="46">
        <v>53742.96</v>
      </c>
      <c r="I138" s="46">
        <v>4260.22</v>
      </c>
      <c r="L138" s="46">
        <v>249946.6</v>
      </c>
      <c r="M138" s="46">
        <v>8116</v>
      </c>
      <c r="T138" s="46">
        <v>8555.35</v>
      </c>
      <c r="Y138" s="46">
        <v>82756.88</v>
      </c>
      <c r="Z138" s="46">
        <v>46375.15</v>
      </c>
      <c r="AC138" s="46">
        <v>76905.84</v>
      </c>
      <c r="AD138" s="46">
        <v>3333.57</v>
      </c>
      <c r="AE138" s="46">
        <v>4017.5</v>
      </c>
      <c r="AF138" s="46">
        <v>17566.16</v>
      </c>
      <c r="AG138" s="46">
        <v>2320.15</v>
      </c>
      <c r="AJ138" s="46">
        <v>8863818.2599999998</v>
      </c>
      <c r="AK138" s="46">
        <v>8661231.2599999998</v>
      </c>
      <c r="AL138" s="46">
        <v>202587</v>
      </c>
      <c r="AP138" s="46">
        <v>3022835.25</v>
      </c>
      <c r="AQ138" s="46">
        <v>24645</v>
      </c>
      <c r="AR138" s="46">
        <v>168235.48</v>
      </c>
      <c r="AS138" s="46">
        <v>1641602.96</v>
      </c>
      <c r="AU138" s="46">
        <v>222901.76000000001</v>
      </c>
      <c r="AW138" s="46">
        <v>196917.9</v>
      </c>
      <c r="AY138" s="46">
        <v>32436.639999999999</v>
      </c>
      <c r="AZ138" s="46">
        <v>28422.98</v>
      </c>
      <c r="BB138" s="46">
        <v>4454.4799999999996</v>
      </c>
      <c r="BC138" s="46">
        <v>703159.57</v>
      </c>
      <c r="BE138" s="46">
        <v>58.48</v>
      </c>
      <c r="BK138" s="46">
        <v>43326.48</v>
      </c>
      <c r="BP138" s="46">
        <v>43326.48</v>
      </c>
      <c r="BR138" s="46">
        <v>2095261.92</v>
      </c>
      <c r="BT138" s="46">
        <v>278293.3</v>
      </c>
      <c r="BW138" s="46">
        <v>794523.29</v>
      </c>
      <c r="BX138" s="46">
        <v>185034.67</v>
      </c>
      <c r="BY138" s="46">
        <v>23012.41</v>
      </c>
      <c r="CB138" s="46">
        <v>240010.6</v>
      </c>
      <c r="CC138" s="46">
        <v>11650</v>
      </c>
      <c r="CE138" s="46">
        <v>335969</v>
      </c>
      <c r="CF138" s="46">
        <v>55257.57</v>
      </c>
      <c r="CP138" s="46">
        <v>141462.12</v>
      </c>
      <c r="DJ138" s="46">
        <v>4666.67</v>
      </c>
      <c r="DP138" s="46">
        <v>51.08</v>
      </c>
      <c r="EH138" s="46">
        <v>25331.21</v>
      </c>
    </row>
    <row r="139" spans="2:166" x14ac:dyDescent="0.25">
      <c r="B139" s="47" t="s">
        <v>513</v>
      </c>
      <c r="C139" s="47" t="s">
        <v>512</v>
      </c>
      <c r="D139" s="46">
        <v>5638339.4800000004</v>
      </c>
      <c r="E139" s="46">
        <v>79776.28</v>
      </c>
      <c r="F139" s="46">
        <v>74772.800000000003</v>
      </c>
      <c r="G139" s="46">
        <v>5003.4799999999996</v>
      </c>
      <c r="L139" s="46">
        <v>19540.990000000002</v>
      </c>
      <c r="M139" s="46">
        <v>35</v>
      </c>
      <c r="Y139" s="46">
        <v>10911</v>
      </c>
      <c r="Z139" s="46">
        <v>8579.99</v>
      </c>
      <c r="AD139" s="46">
        <v>15</v>
      </c>
      <c r="AJ139" s="46">
        <v>2233165.2599999998</v>
      </c>
      <c r="AK139" s="46">
        <v>2184451.5</v>
      </c>
      <c r="AL139" s="46">
        <v>22688.12</v>
      </c>
      <c r="AM139" s="46">
        <v>26025.64</v>
      </c>
      <c r="AP139" s="46">
        <v>361121.5</v>
      </c>
      <c r="AQ139" s="46">
        <v>1515</v>
      </c>
      <c r="AS139" s="46">
        <v>168771.49</v>
      </c>
      <c r="AU139" s="46">
        <v>62336.03</v>
      </c>
      <c r="AW139" s="46">
        <v>4035.68</v>
      </c>
      <c r="BB139" s="46">
        <v>1222.49</v>
      </c>
      <c r="BC139" s="46">
        <v>123240.81</v>
      </c>
      <c r="BK139" s="46">
        <v>851.31</v>
      </c>
      <c r="BP139" s="46">
        <v>851.31</v>
      </c>
      <c r="BR139" s="46">
        <v>114589.29</v>
      </c>
      <c r="CE139" s="46">
        <v>33070.089999999997</v>
      </c>
      <c r="CF139" s="46">
        <v>8186</v>
      </c>
      <c r="CP139" s="46">
        <v>67784.13</v>
      </c>
      <c r="EH139" s="46">
        <v>5549.07</v>
      </c>
      <c r="ET139" s="46">
        <v>10125.11</v>
      </c>
      <c r="FA139" s="46">
        <v>330</v>
      </c>
      <c r="FB139" s="46">
        <v>9795.11</v>
      </c>
    </row>
    <row r="140" spans="2:166" x14ac:dyDescent="0.25">
      <c r="B140" s="47" t="s">
        <v>511</v>
      </c>
      <c r="C140" s="47" t="s">
        <v>510</v>
      </c>
      <c r="D140" s="46">
        <v>5930367.0199999986</v>
      </c>
      <c r="E140" s="46">
        <v>277104.51</v>
      </c>
      <c r="F140" s="46">
        <v>276565.21999999997</v>
      </c>
      <c r="I140" s="46">
        <v>539.29</v>
      </c>
      <c r="L140" s="46">
        <v>98516.58</v>
      </c>
      <c r="T140" s="46">
        <v>1085.43</v>
      </c>
      <c r="Z140" s="46">
        <v>68082.009999999995</v>
      </c>
      <c r="AE140" s="46">
        <v>16800</v>
      </c>
      <c r="AG140" s="46">
        <v>12549.14</v>
      </c>
      <c r="AJ140" s="46">
        <v>2168080.23</v>
      </c>
      <c r="AK140" s="46">
        <v>2146016.36</v>
      </c>
      <c r="AL140" s="46">
        <v>22063.87</v>
      </c>
      <c r="AP140" s="46">
        <v>387291.31</v>
      </c>
      <c r="AQ140" s="46">
        <v>1515</v>
      </c>
      <c r="AS140" s="46">
        <v>158468.51999999999</v>
      </c>
      <c r="AZ140" s="46">
        <v>2909.02</v>
      </c>
      <c r="BC140" s="46">
        <v>224398.77</v>
      </c>
      <c r="BK140" s="46">
        <v>893.88</v>
      </c>
      <c r="BP140" s="46">
        <v>893.88</v>
      </c>
      <c r="BR140" s="46">
        <v>20647.09</v>
      </c>
      <c r="CF140" s="46">
        <v>20647.09</v>
      </c>
      <c r="ET140" s="46">
        <v>12649.91</v>
      </c>
      <c r="FB140" s="46">
        <v>12649.91</v>
      </c>
    </row>
    <row r="141" spans="2:166" x14ac:dyDescent="0.25">
      <c r="B141" s="47" t="s">
        <v>509</v>
      </c>
      <c r="C141" s="47" t="s">
        <v>508</v>
      </c>
      <c r="D141" s="46">
        <v>3735023.0199999996</v>
      </c>
      <c r="E141" s="46">
        <v>297421.12</v>
      </c>
      <c r="F141" s="46">
        <v>296395.74</v>
      </c>
      <c r="I141" s="46">
        <v>1025.3800000000001</v>
      </c>
      <c r="L141" s="46">
        <v>57314.42</v>
      </c>
      <c r="Y141" s="46">
        <v>23611.67</v>
      </c>
      <c r="Z141" s="46">
        <v>29428.15</v>
      </c>
      <c r="AC141" s="46">
        <v>2411</v>
      </c>
      <c r="AG141" s="46">
        <v>1863.6</v>
      </c>
      <c r="AJ141" s="46">
        <v>1024277.07</v>
      </c>
      <c r="AK141" s="46">
        <v>1009092.19</v>
      </c>
      <c r="AL141" s="46">
        <v>15184.88</v>
      </c>
      <c r="AP141" s="46">
        <v>318590.89</v>
      </c>
      <c r="AQ141" s="46">
        <v>5050</v>
      </c>
      <c r="AS141" s="46">
        <v>106122.35</v>
      </c>
      <c r="AU141" s="46">
        <v>24732.09</v>
      </c>
      <c r="AW141" s="46">
        <v>2262</v>
      </c>
      <c r="AZ141" s="46">
        <v>2748.01</v>
      </c>
      <c r="BB141" s="46">
        <v>878.7</v>
      </c>
      <c r="BC141" s="46">
        <v>176797.74</v>
      </c>
      <c r="BK141" s="46">
        <v>757.67</v>
      </c>
      <c r="BP141" s="46">
        <v>757.67</v>
      </c>
      <c r="BR141" s="46">
        <v>164583.09</v>
      </c>
      <c r="BV141" s="46">
        <v>8800.34</v>
      </c>
      <c r="BW141" s="46">
        <v>74713.679999999993</v>
      </c>
      <c r="BX141" s="46">
        <v>13522.62</v>
      </c>
      <c r="CE141" s="46">
        <v>23042.17</v>
      </c>
      <c r="CF141" s="46">
        <v>6490.21</v>
      </c>
      <c r="CP141" s="46">
        <v>29414.3</v>
      </c>
      <c r="CR141" s="46">
        <v>3576.35</v>
      </c>
      <c r="EH141" s="46">
        <v>5023.42</v>
      </c>
      <c r="ET141" s="46">
        <v>4567.25</v>
      </c>
      <c r="FB141" s="46">
        <v>4567.25</v>
      </c>
    </row>
    <row r="142" spans="2:166" x14ac:dyDescent="0.25">
      <c r="B142" s="47" t="s">
        <v>507</v>
      </c>
      <c r="C142" s="47" t="s">
        <v>506</v>
      </c>
      <c r="D142" s="46">
        <v>9015587.5800000001</v>
      </c>
      <c r="E142" s="46">
        <v>596776.68000000005</v>
      </c>
      <c r="F142" s="46">
        <v>545686.01</v>
      </c>
      <c r="I142" s="46">
        <v>51090.67</v>
      </c>
      <c r="L142" s="46">
        <v>160292.17000000001</v>
      </c>
      <c r="M142" s="46">
        <v>16218.98</v>
      </c>
      <c r="T142" s="46">
        <v>3278.61</v>
      </c>
      <c r="Z142" s="46">
        <v>46224.3</v>
      </c>
      <c r="AC142" s="46">
        <v>1658.1</v>
      </c>
      <c r="AD142" s="46">
        <v>880</v>
      </c>
      <c r="AF142" s="46">
        <v>12718.4</v>
      </c>
      <c r="AG142" s="46">
        <v>79313.78</v>
      </c>
      <c r="AJ142" s="46">
        <v>2910489.74</v>
      </c>
      <c r="AK142" s="46">
        <v>2825808.26</v>
      </c>
      <c r="AL142" s="46">
        <v>31369.32</v>
      </c>
      <c r="AN142" s="46">
        <v>53312.160000000003</v>
      </c>
      <c r="AP142" s="46">
        <v>527766.37</v>
      </c>
      <c r="AQ142" s="46">
        <v>37450</v>
      </c>
      <c r="AS142" s="46">
        <v>219353.17</v>
      </c>
      <c r="AU142" s="46">
        <v>43219.65</v>
      </c>
      <c r="AW142" s="46">
        <v>7575.66</v>
      </c>
      <c r="AY142" s="46">
        <v>25722.959999999999</v>
      </c>
      <c r="AZ142" s="46">
        <v>6129.7</v>
      </c>
      <c r="BC142" s="46">
        <v>140501.57999999999</v>
      </c>
      <c r="BG142" s="46">
        <v>47813.65</v>
      </c>
      <c r="BK142" s="46">
        <v>1719.31</v>
      </c>
      <c r="BP142" s="46">
        <v>1719.31</v>
      </c>
      <c r="BR142" s="46">
        <v>203336.51</v>
      </c>
      <c r="BW142" s="46">
        <v>39856.06</v>
      </c>
      <c r="BX142" s="46">
        <v>17229.060000000001</v>
      </c>
      <c r="CE142" s="46">
        <v>97549.54</v>
      </c>
      <c r="CF142" s="46">
        <v>28691.95</v>
      </c>
      <c r="CS142" s="46">
        <v>18750</v>
      </c>
      <c r="CZ142" s="46">
        <v>1259.9000000000001</v>
      </c>
      <c r="ET142" s="46">
        <v>87198.01</v>
      </c>
      <c r="FB142" s="46">
        <v>87198.01</v>
      </c>
      <c r="FD142" s="46">
        <v>20215</v>
      </c>
      <c r="FH142" s="46">
        <v>20215</v>
      </c>
    </row>
    <row r="143" spans="2:166" x14ac:dyDescent="0.25">
      <c r="B143" s="47" t="s">
        <v>505</v>
      </c>
      <c r="C143" s="47" t="s">
        <v>504</v>
      </c>
      <c r="D143" s="46">
        <v>5539936.1599999992</v>
      </c>
      <c r="E143" s="46">
        <v>110614.78</v>
      </c>
      <c r="F143" s="46">
        <v>77734.02</v>
      </c>
      <c r="I143" s="46">
        <v>32880.76</v>
      </c>
      <c r="L143" s="46">
        <v>36049.96</v>
      </c>
      <c r="T143" s="46">
        <v>6020.62</v>
      </c>
      <c r="Y143" s="46">
        <v>5811.6</v>
      </c>
      <c r="Z143" s="46">
        <v>17801.849999999999</v>
      </c>
      <c r="AC143" s="46">
        <v>6334.82</v>
      </c>
      <c r="AD143" s="46">
        <v>37</v>
      </c>
      <c r="AG143" s="46">
        <v>44.07</v>
      </c>
      <c r="AJ143" s="46">
        <v>2111493.64</v>
      </c>
      <c r="AK143" s="46">
        <v>2078567.15</v>
      </c>
      <c r="AL143" s="46">
        <v>14981.11</v>
      </c>
      <c r="AM143" s="46">
        <v>17945.38</v>
      </c>
      <c r="AP143" s="46">
        <v>269772.46000000002</v>
      </c>
      <c r="AQ143" s="46">
        <v>9959.7099999999991</v>
      </c>
      <c r="AS143" s="46">
        <v>121645.56</v>
      </c>
      <c r="AU143" s="46">
        <v>25670.7</v>
      </c>
      <c r="BB143" s="46">
        <v>9102.9500000000007</v>
      </c>
      <c r="BC143" s="46">
        <v>103393.54</v>
      </c>
      <c r="BK143" s="46">
        <v>76696.320000000007</v>
      </c>
      <c r="BM143" s="46">
        <v>58778</v>
      </c>
      <c r="BO143" s="46">
        <v>17399.02</v>
      </c>
      <c r="BP143" s="46">
        <v>519.29999999999995</v>
      </c>
      <c r="BR143" s="46">
        <v>153362.22</v>
      </c>
      <c r="BW143" s="46">
        <v>18698.189999999999</v>
      </c>
      <c r="CE143" s="46">
        <v>31678.07</v>
      </c>
      <c r="CP143" s="46">
        <v>43188.58</v>
      </c>
      <c r="CQ143" s="46">
        <v>56065.48</v>
      </c>
      <c r="DD143" s="46">
        <v>2325.2600000000002</v>
      </c>
      <c r="EH143" s="46">
        <v>1406.64</v>
      </c>
      <c r="ET143" s="46">
        <v>11978.7</v>
      </c>
      <c r="EU143" s="46">
        <v>11360.03</v>
      </c>
      <c r="FB143" s="46">
        <v>618.66999999999996</v>
      </c>
    </row>
    <row r="144" spans="2:166" x14ac:dyDescent="0.25">
      <c r="B144" s="47" t="s">
        <v>503</v>
      </c>
      <c r="C144" s="47" t="s">
        <v>502</v>
      </c>
      <c r="D144" s="46">
        <v>5991824.8200000012</v>
      </c>
      <c r="E144" s="46">
        <v>114696.01</v>
      </c>
      <c r="F144" s="46">
        <v>106895.48</v>
      </c>
      <c r="I144" s="46">
        <v>7800.53</v>
      </c>
      <c r="L144" s="46">
        <v>105559.07</v>
      </c>
      <c r="M144" s="46">
        <v>491.9</v>
      </c>
      <c r="T144" s="46">
        <v>900</v>
      </c>
      <c r="Y144" s="46">
        <v>25882.43</v>
      </c>
      <c r="Z144" s="46">
        <v>67990.399999999994</v>
      </c>
      <c r="AC144" s="46">
        <v>4000</v>
      </c>
      <c r="AD144" s="46">
        <v>15</v>
      </c>
      <c r="AE144" s="46">
        <v>1055</v>
      </c>
      <c r="AG144" s="46">
        <v>5224.34</v>
      </c>
      <c r="AJ144" s="46">
        <v>2234601.9900000002</v>
      </c>
      <c r="AK144" s="46">
        <v>2136741.54</v>
      </c>
      <c r="AL144" s="46">
        <v>15519.78</v>
      </c>
      <c r="AM144" s="46">
        <v>82340.67</v>
      </c>
      <c r="AP144" s="46">
        <v>387147.62</v>
      </c>
      <c r="AS144" s="46">
        <v>114591.53</v>
      </c>
      <c r="AU144" s="46">
        <v>31710.12</v>
      </c>
      <c r="AW144" s="46">
        <v>1680</v>
      </c>
      <c r="BB144" s="46">
        <v>8713.2999999999993</v>
      </c>
      <c r="BC144" s="46">
        <v>187902.43</v>
      </c>
      <c r="BD144" s="46">
        <v>42550.239999999998</v>
      </c>
      <c r="BK144" s="46">
        <v>692.63</v>
      </c>
      <c r="BP144" s="46">
        <v>692.63</v>
      </c>
      <c r="BR144" s="46">
        <v>129803.5</v>
      </c>
      <c r="CE144" s="46">
        <v>35822.78</v>
      </c>
      <c r="CF144" s="46">
        <v>12779</v>
      </c>
      <c r="CP144" s="46">
        <v>64804.47</v>
      </c>
      <c r="CZ144" s="46">
        <v>8101.28</v>
      </c>
      <c r="EG144" s="46">
        <v>3000</v>
      </c>
      <c r="EH144" s="46">
        <v>5295.97</v>
      </c>
      <c r="EI144" s="46">
        <v>14498.15</v>
      </c>
      <c r="EJ144" s="46">
        <v>14498.15</v>
      </c>
      <c r="ET144" s="46">
        <v>8913.44</v>
      </c>
      <c r="FB144" s="46">
        <v>8913.44</v>
      </c>
    </row>
    <row r="145" spans="2:165" x14ac:dyDescent="0.25">
      <c r="B145" s="47" t="s">
        <v>501</v>
      </c>
      <c r="C145" s="47" t="s">
        <v>500</v>
      </c>
      <c r="D145" s="46">
        <v>1536407.6399999997</v>
      </c>
      <c r="E145" s="46">
        <v>66796.41</v>
      </c>
      <c r="F145" s="46">
        <v>66796.41</v>
      </c>
      <c r="L145" s="46">
        <v>10896.39</v>
      </c>
      <c r="Z145" s="46">
        <v>10896.39</v>
      </c>
      <c r="AJ145" s="46">
        <v>455989.33</v>
      </c>
      <c r="AK145" s="46">
        <v>450242.49</v>
      </c>
      <c r="AL145" s="46">
        <v>5746.84</v>
      </c>
      <c r="AP145" s="46">
        <v>165946.54</v>
      </c>
      <c r="AQ145" s="46">
        <v>505</v>
      </c>
      <c r="AS145" s="46">
        <v>36966.300000000003</v>
      </c>
      <c r="AW145" s="46">
        <v>529.65</v>
      </c>
      <c r="BC145" s="46">
        <v>127945.59</v>
      </c>
      <c r="BK145" s="46">
        <v>221.34</v>
      </c>
      <c r="BP145" s="46">
        <v>221.34</v>
      </c>
      <c r="BR145" s="46">
        <v>68353.81</v>
      </c>
      <c r="BY145" s="46">
        <v>5534.71</v>
      </c>
      <c r="CE145" s="46">
        <v>19537.82</v>
      </c>
      <c r="CF145" s="46">
        <v>19644.48</v>
      </c>
      <c r="CG145" s="46">
        <v>23636.799999999999</v>
      </c>
    </row>
    <row r="146" spans="2:165" x14ac:dyDescent="0.25">
      <c r="B146" s="47" t="s">
        <v>499</v>
      </c>
      <c r="C146" s="47" t="s">
        <v>498</v>
      </c>
      <c r="D146" s="46">
        <v>88912374.900000006</v>
      </c>
      <c r="E146" s="46">
        <v>2667369.56</v>
      </c>
      <c r="F146" s="46">
        <v>2598716.33</v>
      </c>
      <c r="G146" s="46">
        <v>4882.9799999999996</v>
      </c>
      <c r="I146" s="46">
        <v>63770.25</v>
      </c>
      <c r="L146" s="46">
        <v>337376.69</v>
      </c>
      <c r="T146" s="46">
        <v>48787.1</v>
      </c>
      <c r="Y146" s="46">
        <v>1707.12</v>
      </c>
      <c r="Z146" s="46">
        <v>74288.800000000003</v>
      </c>
      <c r="AC146" s="46">
        <v>82211.17</v>
      </c>
      <c r="AD146" s="46">
        <v>500</v>
      </c>
      <c r="AF146" s="46">
        <v>127853.6</v>
      </c>
      <c r="AG146" s="46">
        <v>2028.9</v>
      </c>
      <c r="AJ146" s="46">
        <v>31396462.219999999</v>
      </c>
      <c r="AK146" s="46">
        <v>27366385.960000001</v>
      </c>
      <c r="AL146" s="46">
        <v>853542.68</v>
      </c>
      <c r="AM146" s="46">
        <v>3176533.58</v>
      </c>
      <c r="AP146" s="46">
        <v>7430283.8600000003</v>
      </c>
      <c r="AQ146" s="46">
        <v>16160</v>
      </c>
      <c r="AS146" s="46">
        <v>4910126.1900000004</v>
      </c>
      <c r="AU146" s="46">
        <v>1160800.8799999999</v>
      </c>
      <c r="AW146" s="46">
        <v>217637.25</v>
      </c>
      <c r="AY146" s="46">
        <v>198434.32</v>
      </c>
      <c r="AZ146" s="46">
        <v>63422.17</v>
      </c>
      <c r="BB146" s="46">
        <v>88590.02</v>
      </c>
      <c r="BC146" s="46">
        <v>724240.76</v>
      </c>
      <c r="BD146" s="46">
        <v>50872.27</v>
      </c>
      <c r="BK146" s="46">
        <v>7556.58</v>
      </c>
      <c r="BP146" s="46">
        <v>7556.58</v>
      </c>
      <c r="BR146" s="46">
        <v>1509114.98</v>
      </c>
      <c r="BY146" s="46">
        <v>5901.48</v>
      </c>
      <c r="CC146" s="46">
        <v>23328.69</v>
      </c>
      <c r="CE146" s="46">
        <v>519595.05</v>
      </c>
      <c r="CF146" s="46">
        <v>162602.32</v>
      </c>
      <c r="CG146" s="46">
        <v>73264.600000000006</v>
      </c>
      <c r="CP146" s="46">
        <v>444438.33</v>
      </c>
      <c r="DJ146" s="46">
        <v>240833.18</v>
      </c>
      <c r="EH146" s="46">
        <v>39151.33</v>
      </c>
      <c r="EI146" s="46">
        <v>34745.58</v>
      </c>
      <c r="ES146" s="46">
        <v>34745.58</v>
      </c>
      <c r="ET146" s="46">
        <v>1073277.98</v>
      </c>
      <c r="FA146" s="46">
        <v>121295.35</v>
      </c>
      <c r="FB146" s="46">
        <v>951982.63</v>
      </c>
    </row>
    <row r="147" spans="2:165" x14ac:dyDescent="0.25">
      <c r="B147" s="47" t="s">
        <v>497</v>
      </c>
      <c r="C147" s="47" t="s">
        <v>496</v>
      </c>
      <c r="D147" s="46">
        <v>42020535.140000015</v>
      </c>
      <c r="E147" s="46">
        <v>3472868.66</v>
      </c>
      <c r="F147" s="46">
        <v>3415836.43</v>
      </c>
      <c r="I147" s="46">
        <v>18864.45</v>
      </c>
      <c r="J147" s="46">
        <v>38167.78</v>
      </c>
      <c r="L147" s="46">
        <v>263836.52</v>
      </c>
      <c r="M147" s="46">
        <v>25656</v>
      </c>
      <c r="T147" s="46">
        <v>21734.11</v>
      </c>
      <c r="U147" s="46">
        <v>4415</v>
      </c>
      <c r="X147" s="46">
        <v>2032.43</v>
      </c>
      <c r="Y147" s="46">
        <v>48874.1</v>
      </c>
      <c r="Z147" s="46">
        <v>49407.44</v>
      </c>
      <c r="AC147" s="46">
        <v>65305.24</v>
      </c>
      <c r="AD147" s="46">
        <v>1294.18</v>
      </c>
      <c r="AE147" s="46">
        <v>18740</v>
      </c>
      <c r="AG147" s="46">
        <v>26378.02</v>
      </c>
      <c r="AJ147" s="46">
        <v>10802347.83</v>
      </c>
      <c r="AK147" s="46">
        <v>10276736.92</v>
      </c>
      <c r="AL147" s="46">
        <v>259008.48</v>
      </c>
      <c r="AN147" s="46">
        <v>266602.43</v>
      </c>
      <c r="AP147" s="46">
        <v>4239695.91</v>
      </c>
      <c r="AQ147" s="46">
        <v>6186</v>
      </c>
      <c r="AS147" s="46">
        <v>1701631.51</v>
      </c>
      <c r="AU147" s="46">
        <v>349456.32</v>
      </c>
      <c r="AW147" s="46">
        <v>120907.26</v>
      </c>
      <c r="AY147" s="46">
        <v>285782.92</v>
      </c>
      <c r="AZ147" s="46">
        <v>33537.5</v>
      </c>
      <c r="BB147" s="46">
        <v>30008.89</v>
      </c>
      <c r="BC147" s="46">
        <v>1408563.91</v>
      </c>
      <c r="BD147" s="46">
        <v>271746.59999999998</v>
      </c>
      <c r="BG147" s="46">
        <v>31875</v>
      </c>
      <c r="BK147" s="46">
        <v>9092.85</v>
      </c>
      <c r="BP147" s="46">
        <v>9092.85</v>
      </c>
      <c r="BR147" s="46">
        <v>1506896.39</v>
      </c>
      <c r="BW147" s="46">
        <v>309124.73</v>
      </c>
      <c r="CE147" s="46">
        <v>253514.09</v>
      </c>
      <c r="CF147" s="46">
        <v>550321.68000000005</v>
      </c>
      <c r="CK147" s="46">
        <v>22448.080000000002</v>
      </c>
      <c r="CP147" s="46">
        <v>311431.45</v>
      </c>
      <c r="CR147" s="46">
        <v>10789.9</v>
      </c>
      <c r="DK147" s="46">
        <v>17295.29</v>
      </c>
      <c r="EH147" s="46">
        <v>31971.17</v>
      </c>
      <c r="ET147" s="46">
        <v>715529.41</v>
      </c>
      <c r="EX147" s="46">
        <v>258317.47</v>
      </c>
      <c r="EZ147" s="46">
        <v>80497.8</v>
      </c>
      <c r="FB147" s="46">
        <v>376714.14</v>
      </c>
    </row>
    <row r="148" spans="2:165" x14ac:dyDescent="0.25">
      <c r="B148" s="47" t="s">
        <v>495</v>
      </c>
      <c r="C148" s="47" t="s">
        <v>494</v>
      </c>
      <c r="D148" s="46">
        <v>12026695.159999998</v>
      </c>
      <c r="E148" s="46">
        <v>656620.92000000004</v>
      </c>
      <c r="F148" s="46">
        <v>639869.67000000004</v>
      </c>
      <c r="I148" s="46">
        <v>16751.25</v>
      </c>
      <c r="L148" s="46">
        <v>91989.48</v>
      </c>
      <c r="M148" s="46">
        <v>19170</v>
      </c>
      <c r="T148" s="46">
        <v>816.43</v>
      </c>
      <c r="Y148" s="46">
        <v>211.75</v>
      </c>
      <c r="Z148" s="46">
        <v>56175.68</v>
      </c>
      <c r="AC148" s="46">
        <v>12494.84</v>
      </c>
      <c r="AD148" s="46">
        <v>25</v>
      </c>
      <c r="AH148" s="46">
        <v>3095.78</v>
      </c>
      <c r="AJ148" s="46">
        <v>2891786.21</v>
      </c>
      <c r="AK148" s="46">
        <v>2838135.27</v>
      </c>
      <c r="AL148" s="46">
        <v>53650.94</v>
      </c>
      <c r="AP148" s="46">
        <v>659757.09</v>
      </c>
      <c r="AR148" s="46">
        <v>14249.62</v>
      </c>
      <c r="AS148" s="46">
        <v>335928.95</v>
      </c>
      <c r="AU148" s="46">
        <v>45281.62</v>
      </c>
      <c r="AW148" s="46">
        <v>1787.63</v>
      </c>
      <c r="AZ148" s="46">
        <v>1764.09</v>
      </c>
      <c r="BB148" s="46">
        <v>9666.98</v>
      </c>
      <c r="BC148" s="46">
        <v>205142.54</v>
      </c>
      <c r="BG148" s="46">
        <v>45935.66</v>
      </c>
      <c r="BK148" s="46">
        <v>1628.21</v>
      </c>
      <c r="BP148" s="46">
        <v>1628.21</v>
      </c>
      <c r="BR148" s="46">
        <v>1595554.37</v>
      </c>
      <c r="BT148" s="46">
        <v>40743.69</v>
      </c>
      <c r="BW148" s="46">
        <v>958452.08</v>
      </c>
      <c r="BX148" s="46">
        <v>203376.22</v>
      </c>
      <c r="CE148" s="46">
        <v>257878.67</v>
      </c>
      <c r="CF148" s="46">
        <v>9498.11</v>
      </c>
      <c r="CP148" s="46">
        <v>117875.22</v>
      </c>
      <c r="EH148" s="46">
        <v>7730.38</v>
      </c>
      <c r="EI148" s="46">
        <v>91214.67</v>
      </c>
      <c r="ER148" s="46">
        <v>91214.67</v>
      </c>
      <c r="ET148" s="46">
        <v>24796.63</v>
      </c>
      <c r="EZ148" s="46">
        <v>8723.32</v>
      </c>
      <c r="FB148" s="46">
        <v>16073.31</v>
      </c>
    </row>
    <row r="149" spans="2:165" x14ac:dyDescent="0.25">
      <c r="B149" s="47" t="s">
        <v>493</v>
      </c>
      <c r="C149" s="47" t="s">
        <v>492</v>
      </c>
      <c r="D149" s="46">
        <v>24977976.439999998</v>
      </c>
      <c r="E149" s="46">
        <v>1112427.3899999999</v>
      </c>
      <c r="F149" s="46">
        <v>1106931.9099999999</v>
      </c>
      <c r="I149" s="46">
        <v>5495.48</v>
      </c>
      <c r="L149" s="46">
        <v>178533.15</v>
      </c>
      <c r="M149" s="46">
        <v>956</v>
      </c>
      <c r="T149" s="46">
        <v>432.81</v>
      </c>
      <c r="U149" s="46">
        <v>8830.8799999999992</v>
      </c>
      <c r="Y149" s="46">
        <v>24941.71</v>
      </c>
      <c r="Z149" s="46">
        <v>92050.97</v>
      </c>
      <c r="AC149" s="46">
        <v>48708</v>
      </c>
      <c r="AD149" s="46">
        <v>942.41</v>
      </c>
      <c r="AE149" s="46">
        <v>450</v>
      </c>
      <c r="AG149" s="46">
        <v>1220.3699999999999</v>
      </c>
      <c r="AJ149" s="46">
        <v>8148969.0199999996</v>
      </c>
      <c r="AK149" s="46">
        <v>7819345.7999999998</v>
      </c>
      <c r="AL149" s="46">
        <v>120998.07</v>
      </c>
      <c r="AM149" s="46">
        <v>208625.15</v>
      </c>
      <c r="AP149" s="46">
        <v>2134428.89</v>
      </c>
      <c r="AQ149" s="46">
        <v>10100</v>
      </c>
      <c r="AS149" s="46">
        <v>1322760.6299999999</v>
      </c>
      <c r="AU149" s="46">
        <v>243422.22</v>
      </c>
      <c r="AW149" s="46">
        <v>18862.28</v>
      </c>
      <c r="AY149" s="46">
        <v>43484.05</v>
      </c>
      <c r="AZ149" s="46">
        <v>24207.17</v>
      </c>
      <c r="BB149" s="46">
        <v>45996.38</v>
      </c>
      <c r="BC149" s="46">
        <v>420715.78</v>
      </c>
      <c r="BD149" s="46">
        <v>23</v>
      </c>
      <c r="BE149" s="46">
        <v>4857.38</v>
      </c>
      <c r="BK149" s="46">
        <v>48149.46</v>
      </c>
      <c r="BP149" s="46">
        <v>48149.46</v>
      </c>
      <c r="BR149" s="46">
        <v>769987.71</v>
      </c>
      <c r="BX149" s="46">
        <v>8034.12</v>
      </c>
      <c r="CB149" s="46">
        <v>207377.36</v>
      </c>
      <c r="CC149" s="46">
        <v>35947.410000000003</v>
      </c>
      <c r="CE149" s="46">
        <v>206067.7</v>
      </c>
      <c r="CF149" s="46">
        <v>22763.97</v>
      </c>
      <c r="CP149" s="46">
        <v>257269.33</v>
      </c>
      <c r="DP149" s="46">
        <v>6232.54</v>
      </c>
      <c r="EH149" s="46">
        <v>26295.279999999999</v>
      </c>
      <c r="EI149" s="46">
        <v>48152.34</v>
      </c>
      <c r="ES149" s="46">
        <v>48152.34</v>
      </c>
      <c r="ET149" s="46">
        <v>20422.43</v>
      </c>
      <c r="EZ149" s="46">
        <v>601</v>
      </c>
      <c r="FB149" s="46">
        <v>19821.43</v>
      </c>
      <c r="FD149" s="46">
        <v>27917.83</v>
      </c>
      <c r="FF149" s="46">
        <v>1325</v>
      </c>
      <c r="FH149" s="46">
        <v>26592.83</v>
      </c>
    </row>
    <row r="150" spans="2:165" x14ac:dyDescent="0.25">
      <c r="B150" s="47" t="s">
        <v>491</v>
      </c>
      <c r="C150" s="47" t="s">
        <v>490</v>
      </c>
      <c r="D150" s="46">
        <v>2921877.5599999996</v>
      </c>
      <c r="E150" s="46">
        <v>134581</v>
      </c>
      <c r="F150" s="46">
        <v>133116.22</v>
      </c>
      <c r="I150" s="46">
        <v>1464.78</v>
      </c>
      <c r="L150" s="46">
        <v>84685.01</v>
      </c>
      <c r="Y150" s="46">
        <v>313</v>
      </c>
      <c r="Z150" s="46">
        <v>24425.3</v>
      </c>
      <c r="AC150" s="46">
        <v>7852.66</v>
      </c>
      <c r="AF150" s="46">
        <v>52094.05</v>
      </c>
      <c r="AJ150" s="46">
        <v>688463.12</v>
      </c>
      <c r="AK150" s="46">
        <v>682662.61</v>
      </c>
      <c r="AL150" s="46">
        <v>5800.51</v>
      </c>
      <c r="AP150" s="46">
        <v>170617.36</v>
      </c>
      <c r="AQ150" s="46">
        <v>3535</v>
      </c>
      <c r="AR150" s="46">
        <v>12947.3</v>
      </c>
      <c r="AS150" s="46">
        <v>60337.78</v>
      </c>
      <c r="AU150" s="46">
        <v>35947.14</v>
      </c>
      <c r="AW150" s="46">
        <v>6798.11</v>
      </c>
      <c r="AY150" s="46">
        <v>3368.48</v>
      </c>
      <c r="AZ150" s="46">
        <v>1662.29</v>
      </c>
      <c r="BC150" s="46">
        <v>41612.32</v>
      </c>
      <c r="BG150" s="46">
        <v>4408.9399999999996</v>
      </c>
      <c r="BK150" s="46">
        <v>3425.19</v>
      </c>
      <c r="BP150" s="46">
        <v>3425.19</v>
      </c>
      <c r="BR150" s="46">
        <v>379167.1</v>
      </c>
      <c r="BT150" s="46">
        <v>27068.82</v>
      </c>
      <c r="BW150" s="46">
        <v>225373.62</v>
      </c>
      <c r="BX150" s="46">
        <v>652.91999999999996</v>
      </c>
      <c r="CB150" s="46">
        <v>11126</v>
      </c>
      <c r="CE150" s="46">
        <v>105467.04</v>
      </c>
      <c r="CF150" s="46">
        <v>9478.7000000000007</v>
      </c>
    </row>
    <row r="151" spans="2:165" x14ac:dyDescent="0.25">
      <c r="B151" s="47" t="s">
        <v>489</v>
      </c>
      <c r="C151" s="47" t="s">
        <v>488</v>
      </c>
      <c r="D151" s="46">
        <v>23050173.400000002</v>
      </c>
      <c r="E151" s="46">
        <v>968115.76</v>
      </c>
      <c r="F151" s="46">
        <v>905124.11</v>
      </c>
      <c r="I151" s="46">
        <v>62991.65</v>
      </c>
      <c r="L151" s="46">
        <v>282840.76</v>
      </c>
      <c r="M151" s="46">
        <v>2340</v>
      </c>
      <c r="T151" s="46">
        <v>270.45</v>
      </c>
      <c r="X151" s="46">
        <v>57.91</v>
      </c>
      <c r="Y151" s="46">
        <v>8732.68</v>
      </c>
      <c r="Z151" s="46">
        <v>116248.2</v>
      </c>
      <c r="AC151" s="46">
        <v>151582.64000000001</v>
      </c>
      <c r="AD151" s="46">
        <v>535.62</v>
      </c>
      <c r="AE151" s="46">
        <v>2573</v>
      </c>
      <c r="AG151" s="46">
        <v>500.26</v>
      </c>
      <c r="AJ151" s="46">
        <v>6377869.3200000003</v>
      </c>
      <c r="AK151" s="46">
        <v>6021563.6699999999</v>
      </c>
      <c r="AL151" s="46">
        <v>294838.93</v>
      </c>
      <c r="AN151" s="46">
        <v>61466.720000000001</v>
      </c>
      <c r="AP151" s="46">
        <v>2456422.7400000002</v>
      </c>
      <c r="AS151" s="46">
        <v>1293091.6000000001</v>
      </c>
      <c r="AU151" s="46">
        <v>419313.75</v>
      </c>
      <c r="AW151" s="46">
        <v>48946.27</v>
      </c>
      <c r="AY151" s="46">
        <v>97788.09</v>
      </c>
      <c r="AZ151" s="46">
        <v>18493.009999999998</v>
      </c>
      <c r="BB151" s="46">
        <v>63131.51</v>
      </c>
      <c r="BC151" s="46">
        <v>512857.51</v>
      </c>
      <c r="BE151" s="46">
        <v>2801</v>
      </c>
      <c r="BK151" s="46">
        <v>37603.61</v>
      </c>
      <c r="BP151" s="46">
        <v>37603.61</v>
      </c>
      <c r="BR151" s="46">
        <v>1302245.7</v>
      </c>
      <c r="BW151" s="46">
        <v>288256.95</v>
      </c>
      <c r="BX151" s="46">
        <v>106226.43</v>
      </c>
      <c r="CB151" s="46">
        <v>147560</v>
      </c>
      <c r="CC151" s="46">
        <v>28940.45</v>
      </c>
      <c r="CE151" s="46">
        <v>176084.29</v>
      </c>
      <c r="CF151" s="46">
        <v>23575.8</v>
      </c>
      <c r="CG151" s="46">
        <v>35501.83</v>
      </c>
      <c r="CP151" s="46">
        <v>379131.63</v>
      </c>
      <c r="CZ151" s="46">
        <v>36626</v>
      </c>
      <c r="DP151" s="46">
        <v>2801</v>
      </c>
      <c r="EH151" s="46">
        <v>77541.320000000007</v>
      </c>
      <c r="EI151" s="46">
        <v>99988.81</v>
      </c>
      <c r="EK151" s="46">
        <v>99988.81</v>
      </c>
    </row>
    <row r="152" spans="2:165" x14ac:dyDescent="0.25">
      <c r="B152" s="47" t="s">
        <v>487</v>
      </c>
      <c r="C152" s="47" t="s">
        <v>486</v>
      </c>
      <c r="D152" s="46">
        <v>17895244.500000007</v>
      </c>
      <c r="E152" s="46">
        <v>1092984.23</v>
      </c>
      <c r="F152" s="46">
        <v>959535.59</v>
      </c>
      <c r="I152" s="46">
        <v>133448.64000000001</v>
      </c>
      <c r="L152" s="46">
        <v>137918.89000000001</v>
      </c>
      <c r="M152" s="46">
        <v>58442.57</v>
      </c>
      <c r="T152" s="46">
        <v>3523.98</v>
      </c>
      <c r="X152" s="46">
        <v>1030</v>
      </c>
      <c r="Y152" s="46">
        <v>3239.17</v>
      </c>
      <c r="Z152" s="46">
        <v>54771.97</v>
      </c>
      <c r="AC152" s="46">
        <v>3988.63</v>
      </c>
      <c r="AD152" s="46">
        <v>547.69000000000005</v>
      </c>
      <c r="AE152" s="46">
        <v>75</v>
      </c>
      <c r="AG152" s="46">
        <v>1051.81</v>
      </c>
      <c r="AH152" s="46">
        <v>11248.07</v>
      </c>
      <c r="AJ152" s="46">
        <v>4714187.8099999996</v>
      </c>
      <c r="AK152" s="46">
        <v>4515956.66</v>
      </c>
      <c r="AL152" s="46">
        <v>141418.79</v>
      </c>
      <c r="AN152" s="46">
        <v>56812.36</v>
      </c>
      <c r="AP152" s="46">
        <v>1783499.08</v>
      </c>
      <c r="AQ152" s="46">
        <v>10605</v>
      </c>
      <c r="AR152" s="46">
        <v>123647.82</v>
      </c>
      <c r="AS152" s="46">
        <v>642885.85</v>
      </c>
      <c r="AU152" s="46">
        <v>286641.88</v>
      </c>
      <c r="AW152" s="46">
        <v>45156.07</v>
      </c>
      <c r="AZ152" s="46">
        <v>11947.74</v>
      </c>
      <c r="BB152" s="46">
        <v>50119.79</v>
      </c>
      <c r="BC152" s="46">
        <v>423432.69</v>
      </c>
      <c r="BD152" s="46">
        <v>14891.89</v>
      </c>
      <c r="BE152" s="46">
        <v>469.64</v>
      </c>
      <c r="BH152" s="46">
        <v>173700.71</v>
      </c>
      <c r="BK152" s="46">
        <v>24125.17</v>
      </c>
      <c r="BP152" s="46">
        <v>24125.17</v>
      </c>
      <c r="BR152" s="46">
        <v>863629.25</v>
      </c>
      <c r="BT152" s="46">
        <v>267881.99</v>
      </c>
      <c r="CB152" s="46">
        <v>133577.84</v>
      </c>
      <c r="CE152" s="46">
        <v>136751.21</v>
      </c>
      <c r="CF152" s="46">
        <v>24660</v>
      </c>
      <c r="CP152" s="46">
        <v>261193.34</v>
      </c>
      <c r="CZ152" s="46">
        <v>37799.89</v>
      </c>
      <c r="DP152" s="46">
        <v>469.64</v>
      </c>
      <c r="EH152" s="46">
        <v>1295.3399999999999</v>
      </c>
      <c r="EI152" s="46">
        <v>331277.82</v>
      </c>
      <c r="EK152" s="46">
        <v>328013.46000000002</v>
      </c>
      <c r="EO152" s="46">
        <v>3264.36</v>
      </c>
    </row>
    <row r="153" spans="2:165" x14ac:dyDescent="0.25">
      <c r="B153" s="47" t="s">
        <v>485</v>
      </c>
      <c r="C153" s="47" t="s">
        <v>484</v>
      </c>
      <c r="D153" s="46">
        <v>20218881.000000004</v>
      </c>
      <c r="E153" s="46">
        <v>1115107.78</v>
      </c>
      <c r="F153" s="46">
        <v>1073893.6200000001</v>
      </c>
      <c r="I153" s="46">
        <v>41214.160000000003</v>
      </c>
      <c r="L153" s="46">
        <v>462167.44</v>
      </c>
      <c r="T153" s="46">
        <v>1233.49</v>
      </c>
      <c r="Y153" s="46">
        <v>168551.79</v>
      </c>
      <c r="Z153" s="46">
        <v>99748.24</v>
      </c>
      <c r="AD153" s="46">
        <v>6491.19</v>
      </c>
      <c r="AE153" s="46">
        <v>30672.35</v>
      </c>
      <c r="AG153" s="46">
        <v>155470.38</v>
      </c>
      <c r="AJ153" s="46">
        <v>6442459.9800000004</v>
      </c>
      <c r="AK153" s="46">
        <v>6286203.7000000002</v>
      </c>
      <c r="AL153" s="46">
        <v>120853.91</v>
      </c>
      <c r="AM153" s="46">
        <v>19916.63</v>
      </c>
      <c r="AN153" s="46">
        <v>15485.74</v>
      </c>
      <c r="AP153" s="46">
        <v>1405490.93</v>
      </c>
      <c r="AQ153" s="46">
        <v>2020</v>
      </c>
      <c r="AS153" s="46">
        <v>871359.24</v>
      </c>
      <c r="AU153" s="46">
        <v>96742.75</v>
      </c>
      <c r="AW153" s="46">
        <v>26940.15</v>
      </c>
      <c r="AZ153" s="46">
        <v>19348.560000000001</v>
      </c>
      <c r="BB153" s="46">
        <v>6723.52</v>
      </c>
      <c r="BC153" s="46">
        <v>382356.71</v>
      </c>
      <c r="BK153" s="46">
        <v>37585.550000000003</v>
      </c>
      <c r="BP153" s="46">
        <v>37585.550000000003</v>
      </c>
      <c r="BR153" s="46">
        <v>544084.73</v>
      </c>
      <c r="BW153" s="46">
        <v>65430.22</v>
      </c>
      <c r="CB153" s="46">
        <v>141428</v>
      </c>
      <c r="CC153" s="46">
        <v>26901</v>
      </c>
      <c r="CE153" s="46">
        <v>86894.55</v>
      </c>
      <c r="CF153" s="46">
        <v>21876.78</v>
      </c>
      <c r="CP153" s="46">
        <v>155386.9</v>
      </c>
      <c r="DP153" s="46">
        <v>10931.93</v>
      </c>
      <c r="EH153" s="46">
        <v>35235.35</v>
      </c>
      <c r="ET153" s="46">
        <v>14732.89</v>
      </c>
      <c r="EU153" s="46">
        <v>14732.89</v>
      </c>
      <c r="FD153" s="46">
        <v>87811.199999999997</v>
      </c>
      <c r="FH153" s="46">
        <v>87811.199999999997</v>
      </c>
    </row>
    <row r="154" spans="2:165" x14ac:dyDescent="0.25">
      <c r="B154" s="47" t="s">
        <v>483</v>
      </c>
      <c r="C154" s="47" t="s">
        <v>482</v>
      </c>
      <c r="D154" s="46">
        <v>28522398.919999998</v>
      </c>
      <c r="E154" s="46">
        <v>961737.44</v>
      </c>
      <c r="F154" s="46">
        <v>946593.01</v>
      </c>
      <c r="I154" s="46">
        <v>15144.43</v>
      </c>
      <c r="L154" s="46">
        <v>306604.58</v>
      </c>
      <c r="M154" s="46">
        <v>799.8</v>
      </c>
      <c r="S154" s="46">
        <v>190498.91</v>
      </c>
      <c r="T154" s="46">
        <v>6988.83</v>
      </c>
      <c r="Y154" s="46">
        <v>4213.2</v>
      </c>
      <c r="Z154" s="46">
        <v>83075.929999999993</v>
      </c>
      <c r="AC154" s="46">
        <v>8133.85</v>
      </c>
      <c r="AD154" s="46">
        <v>181.49</v>
      </c>
      <c r="AE154" s="46">
        <v>1175</v>
      </c>
      <c r="AG154" s="46">
        <v>11537.57</v>
      </c>
      <c r="AJ154" s="46">
        <v>7789541.2000000002</v>
      </c>
      <c r="AK154" s="46">
        <v>7608207.2999999998</v>
      </c>
      <c r="AL154" s="46">
        <v>181333.9</v>
      </c>
      <c r="AP154" s="46">
        <v>3453096.83</v>
      </c>
      <c r="AQ154" s="46">
        <v>5555</v>
      </c>
      <c r="AR154" s="46">
        <v>143393.29999999999</v>
      </c>
      <c r="AS154" s="46">
        <v>1667547.29</v>
      </c>
      <c r="AU154" s="46">
        <v>639969.11</v>
      </c>
      <c r="AW154" s="46">
        <v>43979.33</v>
      </c>
      <c r="AY154" s="46">
        <v>69886.38</v>
      </c>
      <c r="AZ154" s="46">
        <v>23252.38</v>
      </c>
      <c r="BB154" s="46">
        <v>41955.15</v>
      </c>
      <c r="BC154" s="46">
        <v>762497.09</v>
      </c>
      <c r="BE154" s="46">
        <v>5581.45</v>
      </c>
      <c r="BH154" s="46">
        <v>49480.35</v>
      </c>
      <c r="BK154" s="46">
        <v>46190.87</v>
      </c>
      <c r="BP154" s="46">
        <v>46190.87</v>
      </c>
      <c r="BR154" s="46">
        <v>1704028.54</v>
      </c>
      <c r="BT154" s="46">
        <v>318325.46000000002</v>
      </c>
      <c r="BW154" s="46">
        <v>49984.73</v>
      </c>
      <c r="CB154" s="46">
        <v>234079</v>
      </c>
      <c r="CC154" s="46">
        <v>18355.810000000001</v>
      </c>
      <c r="CE154" s="46">
        <v>315068.88</v>
      </c>
      <c r="CF154" s="46">
        <v>60568.15</v>
      </c>
      <c r="CG154" s="46">
        <v>84629.51</v>
      </c>
      <c r="CP154" s="46">
        <v>580186.21</v>
      </c>
      <c r="DP154" s="46">
        <v>7161.35</v>
      </c>
      <c r="EH154" s="46">
        <v>35669.440000000002</v>
      </c>
    </row>
    <row r="155" spans="2:165" x14ac:dyDescent="0.25">
      <c r="B155" s="47" t="s">
        <v>481</v>
      </c>
      <c r="C155" s="47" t="s">
        <v>480</v>
      </c>
      <c r="D155" s="46">
        <v>9891848.8000000007</v>
      </c>
      <c r="E155" s="46">
        <v>255297.92000000001</v>
      </c>
      <c r="F155" s="46">
        <v>193168.86</v>
      </c>
      <c r="I155" s="46">
        <v>62129.06</v>
      </c>
      <c r="L155" s="46">
        <v>54855.39</v>
      </c>
      <c r="S155" s="46">
        <v>5500</v>
      </c>
      <c r="T155" s="46">
        <v>5375.91</v>
      </c>
      <c r="Y155" s="46">
        <v>2313.73</v>
      </c>
      <c r="Z155" s="46">
        <v>17725.439999999999</v>
      </c>
      <c r="AC155" s="46">
        <v>21296.09</v>
      </c>
      <c r="AD155" s="46">
        <v>2644.22</v>
      </c>
      <c r="AJ155" s="46">
        <v>3484673.06</v>
      </c>
      <c r="AK155" s="46">
        <v>3407650.45</v>
      </c>
      <c r="AL155" s="46">
        <v>77022.61</v>
      </c>
      <c r="AP155" s="46">
        <v>772762.76</v>
      </c>
      <c r="AR155" s="46">
        <v>21743.759999999998</v>
      </c>
      <c r="AS155" s="46">
        <v>433238.48</v>
      </c>
      <c r="AU155" s="46">
        <v>19843.63</v>
      </c>
      <c r="AW155" s="46">
        <v>2272</v>
      </c>
      <c r="AZ155" s="46">
        <v>9662.09</v>
      </c>
      <c r="BB155" s="46">
        <v>22137.19</v>
      </c>
      <c r="BC155" s="46">
        <v>230879.45</v>
      </c>
      <c r="BH155" s="46">
        <v>32986.160000000003</v>
      </c>
      <c r="BK155" s="46">
        <v>5880.74</v>
      </c>
      <c r="BP155" s="46">
        <v>5880.74</v>
      </c>
      <c r="BR155" s="46">
        <v>372454.53</v>
      </c>
      <c r="BT155" s="46">
        <v>46529.78</v>
      </c>
      <c r="BW155" s="46">
        <v>45730.73</v>
      </c>
      <c r="BX155" s="46">
        <v>43018.86</v>
      </c>
      <c r="CA155" s="46">
        <v>4624</v>
      </c>
      <c r="CB155" s="46">
        <v>53403</v>
      </c>
      <c r="CE155" s="46">
        <v>56276.6</v>
      </c>
      <c r="CF155" s="46">
        <v>16413</v>
      </c>
      <c r="CP155" s="46">
        <v>62065.9</v>
      </c>
      <c r="CZ155" s="46">
        <v>18488</v>
      </c>
      <c r="DP155" s="46">
        <v>12874.57</v>
      </c>
      <c r="EH155" s="46">
        <v>13030.09</v>
      </c>
    </row>
    <row r="156" spans="2:165" x14ac:dyDescent="0.25">
      <c r="B156" s="47" t="s">
        <v>479</v>
      </c>
      <c r="C156" s="47" t="s">
        <v>478</v>
      </c>
      <c r="D156" s="46">
        <v>29384912.199999996</v>
      </c>
      <c r="E156" s="46">
        <v>1170646.53</v>
      </c>
      <c r="F156" s="46">
        <v>1109421.29</v>
      </c>
      <c r="I156" s="46">
        <v>61225.24</v>
      </c>
      <c r="L156" s="46">
        <v>153429.79</v>
      </c>
      <c r="M156" s="46">
        <v>1046</v>
      </c>
      <c r="T156" s="46">
        <v>1054</v>
      </c>
      <c r="Y156" s="46">
        <v>3774.7</v>
      </c>
      <c r="Z156" s="46">
        <v>13751.54</v>
      </c>
      <c r="AC156" s="46">
        <v>46761.08</v>
      </c>
      <c r="AD156" s="46">
        <v>453.84</v>
      </c>
      <c r="AG156" s="46">
        <v>86588.63</v>
      </c>
      <c r="AJ156" s="46">
        <v>8538753.8800000008</v>
      </c>
      <c r="AK156" s="46">
        <v>8113116.8399999999</v>
      </c>
      <c r="AL156" s="46">
        <v>386129.16</v>
      </c>
      <c r="AM156" s="46">
        <v>39507.879999999997</v>
      </c>
      <c r="AP156" s="46">
        <v>2927713.15</v>
      </c>
      <c r="AQ156" s="46">
        <v>47805</v>
      </c>
      <c r="AS156" s="46">
        <v>1574017.57</v>
      </c>
      <c r="AU156" s="46">
        <v>325322.03999999998</v>
      </c>
      <c r="AW156" s="46">
        <v>2927.37</v>
      </c>
      <c r="AY156" s="46">
        <v>11526.57</v>
      </c>
      <c r="AZ156" s="46">
        <v>23705.11</v>
      </c>
      <c r="BB156" s="46">
        <v>70868.55</v>
      </c>
      <c r="BC156" s="46">
        <v>863318.29</v>
      </c>
      <c r="BE156" s="46">
        <v>8222.65</v>
      </c>
      <c r="BK156" s="46">
        <v>50622.44</v>
      </c>
      <c r="BP156" s="46">
        <v>50622.44</v>
      </c>
      <c r="BR156" s="46">
        <v>953360.69</v>
      </c>
      <c r="BX156" s="46">
        <v>2974.86</v>
      </c>
      <c r="CB156" s="46">
        <v>219670</v>
      </c>
      <c r="CC156" s="46">
        <v>14417.95</v>
      </c>
      <c r="CE156" s="46">
        <v>190410.14</v>
      </c>
      <c r="CF156" s="46">
        <v>36949.08</v>
      </c>
      <c r="CP156" s="46">
        <v>420816.67</v>
      </c>
      <c r="CR156" s="46">
        <v>27700.77</v>
      </c>
      <c r="DP156" s="46">
        <v>10465.299999999999</v>
      </c>
      <c r="EH156" s="46">
        <v>29955.919999999998</v>
      </c>
      <c r="EI156" s="46">
        <v>834827.62</v>
      </c>
      <c r="EK156" s="46">
        <v>834827.62</v>
      </c>
      <c r="ET156" s="46">
        <v>7526.58</v>
      </c>
      <c r="FB156" s="46">
        <v>7526.58</v>
      </c>
      <c r="FD156" s="46">
        <v>55575.42</v>
      </c>
      <c r="FI156" s="46">
        <v>55575.42</v>
      </c>
    </row>
    <row r="157" spans="2:165" x14ac:dyDescent="0.25">
      <c r="B157" s="47" t="s">
        <v>477</v>
      </c>
      <c r="C157" s="47" t="s">
        <v>476</v>
      </c>
      <c r="D157" s="46">
        <v>29379530.699999996</v>
      </c>
      <c r="E157" s="46">
        <v>1190333.1100000001</v>
      </c>
      <c r="F157" s="46">
        <v>1126356.5</v>
      </c>
      <c r="I157" s="46">
        <v>63976.61</v>
      </c>
      <c r="L157" s="46">
        <v>153996.84</v>
      </c>
      <c r="M157" s="46">
        <v>9885</v>
      </c>
      <c r="T157" s="46">
        <v>3765.25</v>
      </c>
      <c r="X157" s="46">
        <v>547.94000000000005</v>
      </c>
      <c r="Y157" s="46">
        <v>6273.54</v>
      </c>
      <c r="Z157" s="46">
        <v>24249.38</v>
      </c>
      <c r="AC157" s="46">
        <v>88957.91</v>
      </c>
      <c r="AD157" s="46">
        <v>3203.5</v>
      </c>
      <c r="AE157" s="46">
        <v>3893.18</v>
      </c>
      <c r="AG157" s="46">
        <v>13221.14</v>
      </c>
      <c r="AJ157" s="46">
        <v>8174842.0300000003</v>
      </c>
      <c r="AK157" s="46">
        <v>7836040.9199999999</v>
      </c>
      <c r="AL157" s="46">
        <v>338801.11</v>
      </c>
      <c r="AP157" s="46">
        <v>3516279.8</v>
      </c>
      <c r="AR157" s="46">
        <v>56561.16</v>
      </c>
      <c r="AS157" s="46">
        <v>1746858.08</v>
      </c>
      <c r="AU157" s="46">
        <v>580556.26</v>
      </c>
      <c r="AW157" s="46">
        <v>71452.490000000005</v>
      </c>
      <c r="AY157" s="46">
        <v>37665.769999999997</v>
      </c>
      <c r="AZ157" s="46">
        <v>22022.81</v>
      </c>
      <c r="BB157" s="46">
        <v>123559.13</v>
      </c>
      <c r="BC157" s="46">
        <v>743312.34</v>
      </c>
      <c r="BH157" s="46">
        <v>134291.76</v>
      </c>
      <c r="BK157" s="46">
        <v>50531.519999999997</v>
      </c>
      <c r="BP157" s="46">
        <v>50531.519999999997</v>
      </c>
      <c r="BR157" s="46">
        <v>1600782.05</v>
      </c>
      <c r="BT157" s="46">
        <v>119657.99</v>
      </c>
      <c r="BW157" s="46">
        <v>95377.36</v>
      </c>
      <c r="BX157" s="46">
        <v>131699.10999999999</v>
      </c>
      <c r="BZ157" s="46">
        <v>8155.94</v>
      </c>
      <c r="CB157" s="46">
        <v>215406.67</v>
      </c>
      <c r="CC157" s="46">
        <v>11314.87</v>
      </c>
      <c r="CE157" s="46">
        <v>360189.04</v>
      </c>
      <c r="CF157" s="46">
        <v>34221.83</v>
      </c>
      <c r="CP157" s="46">
        <v>517046.53</v>
      </c>
      <c r="EH157" s="46">
        <v>107712.71</v>
      </c>
      <c r="ET157" s="46">
        <v>3000</v>
      </c>
      <c r="FA157" s="46">
        <v>3000</v>
      </c>
    </row>
    <row r="158" spans="2:165" x14ac:dyDescent="0.25">
      <c r="B158" s="47" t="s">
        <v>475</v>
      </c>
      <c r="C158" s="47" t="s">
        <v>474</v>
      </c>
      <c r="D158" s="46">
        <v>11648479.76</v>
      </c>
      <c r="E158" s="46">
        <v>345327.49</v>
      </c>
      <c r="F158" s="46">
        <v>269331.78000000003</v>
      </c>
      <c r="I158" s="46">
        <v>75995.710000000006</v>
      </c>
      <c r="L158" s="46">
        <v>123768.11</v>
      </c>
      <c r="Y158" s="46">
        <v>5319.05</v>
      </c>
      <c r="Z158" s="46">
        <v>94597.64</v>
      </c>
      <c r="AC158" s="46">
        <v>4000</v>
      </c>
      <c r="AD158" s="46">
        <v>15</v>
      </c>
      <c r="AG158" s="46">
        <v>19836.419999999998</v>
      </c>
      <c r="AJ158" s="46">
        <v>3556198.84</v>
      </c>
      <c r="AK158" s="46">
        <v>3312931.05</v>
      </c>
      <c r="AL158" s="46">
        <v>97367.6</v>
      </c>
      <c r="AN158" s="46">
        <v>145900.19</v>
      </c>
      <c r="AP158" s="46">
        <v>1221033.05</v>
      </c>
      <c r="AQ158" s="46">
        <v>3535</v>
      </c>
      <c r="AR158" s="46">
        <v>65954.350000000006</v>
      </c>
      <c r="AS158" s="46">
        <v>625683.93999999994</v>
      </c>
      <c r="AU158" s="46">
        <v>189938.3</v>
      </c>
      <c r="AW158" s="46">
        <v>97699.64</v>
      </c>
      <c r="AZ158" s="46">
        <v>7846.91</v>
      </c>
      <c r="BB158" s="46">
        <v>36325.769999999997</v>
      </c>
      <c r="BC158" s="46">
        <v>186549.14</v>
      </c>
      <c r="BD158" s="46">
        <v>7500</v>
      </c>
      <c r="BK158" s="46">
        <v>15568.42</v>
      </c>
      <c r="BP158" s="46">
        <v>15568.42</v>
      </c>
      <c r="BR158" s="46">
        <v>543366.25</v>
      </c>
      <c r="BT158" s="46">
        <v>140085.64000000001</v>
      </c>
      <c r="CB158" s="46">
        <v>71353.83</v>
      </c>
      <c r="CC158" s="46">
        <v>15204.23</v>
      </c>
      <c r="CE158" s="46">
        <v>70247.179999999993</v>
      </c>
      <c r="CF158" s="46">
        <v>13803.39</v>
      </c>
      <c r="CP158" s="46">
        <v>176325.61</v>
      </c>
      <c r="CR158" s="46">
        <v>4000</v>
      </c>
      <c r="CZ158" s="46">
        <v>24805.37</v>
      </c>
      <c r="DP158" s="46">
        <v>9204.1200000000008</v>
      </c>
      <c r="EG158" s="46">
        <v>1615.04</v>
      </c>
      <c r="EH158" s="46">
        <v>16721.84</v>
      </c>
      <c r="EI158" s="46">
        <v>11095.48</v>
      </c>
      <c r="EP158" s="46">
        <v>11095.48</v>
      </c>
      <c r="ET158" s="46">
        <v>7882.24</v>
      </c>
      <c r="FB158" s="46">
        <v>7882.24</v>
      </c>
    </row>
    <row r="159" spans="2:165" x14ac:dyDescent="0.25">
      <c r="B159" s="47" t="s">
        <v>473</v>
      </c>
      <c r="C159" s="47" t="s">
        <v>472</v>
      </c>
      <c r="D159" s="46">
        <v>108643876.10000002</v>
      </c>
      <c r="E159" s="46">
        <v>5749327.1799999997</v>
      </c>
      <c r="F159" s="46">
        <v>5706162.8099999996</v>
      </c>
      <c r="I159" s="46">
        <v>43164.37</v>
      </c>
      <c r="L159" s="46">
        <v>520127.99</v>
      </c>
      <c r="M159" s="46">
        <v>25821.06</v>
      </c>
      <c r="T159" s="46">
        <v>45983.33</v>
      </c>
      <c r="Y159" s="46">
        <v>115297.51</v>
      </c>
      <c r="Z159" s="46">
        <v>146374.57999999999</v>
      </c>
      <c r="AB159" s="46">
        <v>277.73</v>
      </c>
      <c r="AC159" s="46">
        <v>95061.01</v>
      </c>
      <c r="AD159" s="46">
        <v>40698.58</v>
      </c>
      <c r="AE159" s="46">
        <v>29479.15</v>
      </c>
      <c r="AF159" s="46">
        <v>19635.04</v>
      </c>
      <c r="AG159" s="46">
        <v>1500</v>
      </c>
      <c r="AJ159" s="46">
        <v>29096213.93</v>
      </c>
      <c r="AK159" s="46">
        <v>27906890.010000002</v>
      </c>
      <c r="AL159" s="46">
        <v>894458.87</v>
      </c>
      <c r="AM159" s="46">
        <v>294865.05</v>
      </c>
      <c r="AP159" s="46">
        <v>13004584.140000001</v>
      </c>
      <c r="AQ159" s="46">
        <v>59150</v>
      </c>
      <c r="AS159" s="46">
        <v>4981914.4800000004</v>
      </c>
      <c r="AU159" s="46">
        <v>1199287.6599999999</v>
      </c>
      <c r="AV159" s="46">
        <v>3609125.38</v>
      </c>
      <c r="AW159" s="46">
        <v>369984.02</v>
      </c>
      <c r="AX159" s="46">
        <v>35188.01</v>
      </c>
      <c r="AY159" s="46">
        <v>255683.83</v>
      </c>
      <c r="AZ159" s="46">
        <v>90723.21</v>
      </c>
      <c r="BB159" s="46">
        <v>257677.4</v>
      </c>
      <c r="BC159" s="46">
        <v>1612095.81</v>
      </c>
      <c r="BE159" s="46">
        <v>33754.339999999997</v>
      </c>
      <c r="BG159" s="46">
        <v>500000</v>
      </c>
      <c r="BK159" s="46">
        <v>177462.22</v>
      </c>
      <c r="BP159" s="46">
        <v>177462.22</v>
      </c>
      <c r="BR159" s="46">
        <v>3881285.23</v>
      </c>
      <c r="BS159" s="46">
        <v>42542</v>
      </c>
      <c r="BW159" s="46">
        <v>267130.7</v>
      </c>
      <c r="BX159" s="46">
        <v>60293.73</v>
      </c>
      <c r="CB159" s="46">
        <v>725552</v>
      </c>
      <c r="CC159" s="46">
        <v>96277.06</v>
      </c>
      <c r="CE159" s="46">
        <v>624042.01</v>
      </c>
      <c r="CF159" s="46">
        <v>81203.710000000006</v>
      </c>
      <c r="CG159" s="46">
        <v>21006</v>
      </c>
      <c r="CH159" s="46">
        <v>611262.73</v>
      </c>
      <c r="CK159" s="46">
        <v>27670.639999999999</v>
      </c>
      <c r="CP159" s="46">
        <v>1119991.1000000001</v>
      </c>
      <c r="DK159" s="46">
        <v>61903.68</v>
      </c>
      <c r="DP159" s="46">
        <v>35722.639999999999</v>
      </c>
      <c r="EH159" s="46">
        <v>106687.23</v>
      </c>
      <c r="EI159" s="46">
        <v>582347.18999999994</v>
      </c>
      <c r="EK159" s="46">
        <v>573686.15</v>
      </c>
      <c r="ES159" s="46">
        <v>8661.0400000000009</v>
      </c>
      <c r="ET159" s="46">
        <v>1089732.83</v>
      </c>
      <c r="EU159" s="46">
        <v>69559.12</v>
      </c>
      <c r="EZ159" s="46">
        <v>219839.92</v>
      </c>
      <c r="FA159" s="46">
        <v>800333.79</v>
      </c>
      <c r="FD159" s="46">
        <v>220857.34</v>
      </c>
      <c r="FH159" s="46">
        <v>148768.07999999999</v>
      </c>
      <c r="FI159" s="46">
        <v>72089.259999999995</v>
      </c>
    </row>
    <row r="160" spans="2:165" x14ac:dyDescent="0.25">
      <c r="B160" s="47" t="s">
        <v>471</v>
      </c>
      <c r="C160" s="47" t="s">
        <v>470</v>
      </c>
      <c r="D160" s="46">
        <v>16054725.52</v>
      </c>
      <c r="E160" s="46">
        <v>932676.91</v>
      </c>
      <c r="F160" s="46">
        <v>785136.1</v>
      </c>
      <c r="H160" s="46">
        <v>212.11</v>
      </c>
      <c r="I160" s="46">
        <v>147328.70000000001</v>
      </c>
      <c r="L160" s="46">
        <v>235294.23</v>
      </c>
      <c r="T160" s="46">
        <v>310.32</v>
      </c>
      <c r="Y160" s="46">
        <v>2309.98</v>
      </c>
      <c r="Z160" s="46">
        <v>61210.19</v>
      </c>
      <c r="AC160" s="46">
        <v>12945.66</v>
      </c>
      <c r="AD160" s="46">
        <v>326.3</v>
      </c>
      <c r="AE160" s="46">
        <v>336</v>
      </c>
      <c r="AG160" s="46">
        <v>157855.78</v>
      </c>
      <c r="AJ160" s="46">
        <v>4059005</v>
      </c>
      <c r="AK160" s="46">
        <v>3959222.85</v>
      </c>
      <c r="AL160" s="46">
        <v>99782.15</v>
      </c>
      <c r="AP160" s="46">
        <v>1738632.27</v>
      </c>
      <c r="AQ160" s="46">
        <v>11615</v>
      </c>
      <c r="AS160" s="46">
        <v>743585.23</v>
      </c>
      <c r="AU160" s="46">
        <v>272096.78999999998</v>
      </c>
      <c r="AW160" s="46">
        <v>30646</v>
      </c>
      <c r="AZ160" s="46">
        <v>10077.66</v>
      </c>
      <c r="BB160" s="46">
        <v>18570.52</v>
      </c>
      <c r="BC160" s="46">
        <v>523187.18</v>
      </c>
      <c r="BH160" s="46">
        <v>128853.89</v>
      </c>
      <c r="BK160" s="46">
        <v>20719.91</v>
      </c>
      <c r="BP160" s="46">
        <v>20719.91</v>
      </c>
      <c r="BR160" s="46">
        <v>939313.05</v>
      </c>
      <c r="BW160" s="46">
        <v>75646.350000000006</v>
      </c>
      <c r="BX160" s="46">
        <v>142222.06</v>
      </c>
      <c r="CA160" s="46">
        <v>12599.96</v>
      </c>
      <c r="CB160" s="46">
        <v>114966.51</v>
      </c>
      <c r="CC160" s="46">
        <v>24530.1</v>
      </c>
      <c r="CE160" s="46">
        <v>215657.79</v>
      </c>
      <c r="CP160" s="46">
        <v>274481.44</v>
      </c>
      <c r="CU160" s="46">
        <v>4302.0200000000004</v>
      </c>
      <c r="CZ160" s="46">
        <v>32261.97</v>
      </c>
      <c r="EH160" s="46">
        <v>42644.85</v>
      </c>
      <c r="EI160" s="46">
        <v>2673.55</v>
      </c>
      <c r="EO160" s="46">
        <v>2673.55</v>
      </c>
      <c r="ET160" s="46">
        <v>99047.84</v>
      </c>
      <c r="EU160" s="46">
        <v>85359.15</v>
      </c>
      <c r="FB160" s="46">
        <v>13688.69</v>
      </c>
    </row>
    <row r="161" spans="2:164" x14ac:dyDescent="0.25">
      <c r="B161" s="47" t="s">
        <v>469</v>
      </c>
      <c r="C161" s="47" t="s">
        <v>468</v>
      </c>
      <c r="D161" s="46">
        <v>122280500.14000002</v>
      </c>
      <c r="E161" s="46">
        <v>1986303.1</v>
      </c>
      <c r="F161" s="46">
        <v>1982503.54</v>
      </c>
      <c r="I161" s="46">
        <v>3799.56</v>
      </c>
      <c r="L161" s="46">
        <v>729337.64</v>
      </c>
      <c r="M161" s="46">
        <v>39789.5</v>
      </c>
      <c r="N161" s="46">
        <v>9089.8799999999992</v>
      </c>
      <c r="S161" s="46">
        <v>58463.48</v>
      </c>
      <c r="X161" s="46">
        <v>101605.75999999999</v>
      </c>
      <c r="Z161" s="46">
        <v>151210.9</v>
      </c>
      <c r="AC161" s="46">
        <v>103888.8</v>
      </c>
      <c r="AD161" s="46">
        <v>42381.45</v>
      </c>
      <c r="AE161" s="46">
        <v>34547.58</v>
      </c>
      <c r="AF161" s="46">
        <v>43648.89</v>
      </c>
      <c r="AG161" s="46">
        <v>43926.06</v>
      </c>
      <c r="AI161" s="46">
        <v>100785.34</v>
      </c>
      <c r="AJ161" s="46">
        <v>32669102.969999999</v>
      </c>
      <c r="AK161" s="46">
        <v>31404895.710000001</v>
      </c>
      <c r="AL161" s="46">
        <v>1244950.97</v>
      </c>
      <c r="AN161" s="46">
        <v>19256.29</v>
      </c>
      <c r="AP161" s="46">
        <v>13797789.369999999</v>
      </c>
      <c r="AQ161" s="46">
        <v>56055</v>
      </c>
      <c r="AS161" s="46">
        <v>6504512.3600000003</v>
      </c>
      <c r="AU161" s="46">
        <v>2760239.59</v>
      </c>
      <c r="AW161" s="46">
        <v>587831.06000000006</v>
      </c>
      <c r="AY161" s="46">
        <v>815172.98</v>
      </c>
      <c r="AZ161" s="46">
        <v>99945.45</v>
      </c>
      <c r="BB161" s="46">
        <v>79775.67</v>
      </c>
      <c r="BC161" s="46">
        <v>2865060.65</v>
      </c>
      <c r="BE161" s="46">
        <v>29196.61</v>
      </c>
      <c r="BK161" s="46">
        <v>203014.75</v>
      </c>
      <c r="BP161" s="46">
        <v>203014.75</v>
      </c>
      <c r="BR161" s="46">
        <v>10443560.949999999</v>
      </c>
      <c r="BW161" s="46">
        <v>4432406.91</v>
      </c>
      <c r="BX161" s="46">
        <v>431797.1</v>
      </c>
      <c r="CB161" s="46">
        <v>973434.14</v>
      </c>
      <c r="CC161" s="46">
        <v>51148.77</v>
      </c>
      <c r="CE161" s="46">
        <v>1664584.12</v>
      </c>
      <c r="CF161" s="46">
        <v>228172.07</v>
      </c>
      <c r="CG161" s="46">
        <v>85805.6</v>
      </c>
      <c r="CK161" s="46">
        <v>85196.46</v>
      </c>
      <c r="CP161" s="46">
        <v>2253411.06</v>
      </c>
      <c r="DP161" s="46">
        <v>93606.56</v>
      </c>
      <c r="EH161" s="46">
        <v>143998.16</v>
      </c>
      <c r="EI161" s="46">
        <v>1271291.54</v>
      </c>
      <c r="EJ161" s="46">
        <v>26563.79</v>
      </c>
      <c r="EO161" s="46">
        <v>501061.9</v>
      </c>
      <c r="EP161" s="46">
        <v>38.86</v>
      </c>
      <c r="ER161" s="46">
        <v>739583.99</v>
      </c>
      <c r="ES161" s="46">
        <v>4043</v>
      </c>
      <c r="ET161" s="46">
        <v>39849.75</v>
      </c>
      <c r="EX161" s="46">
        <v>39849.75</v>
      </c>
    </row>
    <row r="162" spans="2:164" x14ac:dyDescent="0.25">
      <c r="B162" s="47" t="s">
        <v>467</v>
      </c>
      <c r="C162" s="47" t="s">
        <v>466</v>
      </c>
      <c r="D162" s="46">
        <v>5714130.3200000012</v>
      </c>
      <c r="E162" s="46">
        <v>196844.35</v>
      </c>
      <c r="F162" s="46">
        <v>196844.03</v>
      </c>
      <c r="H162" s="46">
        <v>0.32</v>
      </c>
      <c r="L162" s="46">
        <v>181676.45</v>
      </c>
      <c r="M162" s="46">
        <v>64.849999999999994</v>
      </c>
      <c r="Y162" s="46">
        <v>2488.4</v>
      </c>
      <c r="Z162" s="46">
        <v>32943.839999999997</v>
      </c>
      <c r="AC162" s="46">
        <v>77000</v>
      </c>
      <c r="AE162" s="46">
        <v>20</v>
      </c>
      <c r="AF162" s="46">
        <v>64333.88</v>
      </c>
      <c r="AG162" s="46">
        <v>4825.4799999999996</v>
      </c>
      <c r="AJ162" s="46">
        <v>1903961.79</v>
      </c>
      <c r="AK162" s="46">
        <v>1889317.1</v>
      </c>
      <c r="AL162" s="46">
        <v>14644.69</v>
      </c>
      <c r="AP162" s="46">
        <v>360667.74</v>
      </c>
      <c r="AQ162" s="46">
        <v>1010</v>
      </c>
      <c r="AS162" s="46">
        <v>112601.98</v>
      </c>
      <c r="AU162" s="46">
        <v>39895.08</v>
      </c>
      <c r="AW162" s="46">
        <v>15027.88</v>
      </c>
      <c r="AZ162" s="46">
        <v>593.39</v>
      </c>
      <c r="BB162" s="46">
        <v>9156.2800000000007</v>
      </c>
      <c r="BC162" s="46">
        <v>165699.63</v>
      </c>
      <c r="BD162" s="46">
        <v>16683.5</v>
      </c>
      <c r="BR162" s="46">
        <v>213914.83</v>
      </c>
      <c r="BW162" s="46">
        <v>54716.37</v>
      </c>
      <c r="BX162" s="46">
        <v>18717.55</v>
      </c>
      <c r="CB162" s="46">
        <v>21811</v>
      </c>
      <c r="CC162" s="46">
        <v>2008</v>
      </c>
      <c r="CE162" s="46">
        <v>41951.29</v>
      </c>
      <c r="CF162" s="46">
        <v>19839.45</v>
      </c>
      <c r="CP162" s="46">
        <v>49519.94</v>
      </c>
      <c r="CR162" s="46">
        <v>2000</v>
      </c>
      <c r="EH162" s="46">
        <v>3351.23</v>
      </c>
    </row>
    <row r="163" spans="2:164" x14ac:dyDescent="0.25">
      <c r="B163" s="47" t="s">
        <v>465</v>
      </c>
      <c r="C163" s="47" t="s">
        <v>464</v>
      </c>
      <c r="D163" s="46">
        <v>25036742.040000003</v>
      </c>
      <c r="E163" s="46">
        <v>1379684.71</v>
      </c>
      <c r="F163" s="46">
        <v>1379539.48</v>
      </c>
      <c r="H163" s="46">
        <v>145.22999999999999</v>
      </c>
      <c r="L163" s="46">
        <v>241326.3</v>
      </c>
      <c r="M163" s="46">
        <v>21375</v>
      </c>
      <c r="S163" s="46">
        <v>6168</v>
      </c>
      <c r="T163" s="46">
        <v>4158</v>
      </c>
      <c r="Y163" s="46">
        <v>32146.77</v>
      </c>
      <c r="Z163" s="46">
        <v>129258.29</v>
      </c>
      <c r="AC163" s="46">
        <v>31523.200000000001</v>
      </c>
      <c r="AD163" s="46">
        <v>327</v>
      </c>
      <c r="AE163" s="46">
        <v>27</v>
      </c>
      <c r="AF163" s="46">
        <v>2101.9499999999998</v>
      </c>
      <c r="AG163" s="46">
        <v>14241.09</v>
      </c>
      <c r="AJ163" s="46">
        <v>7147948.9100000001</v>
      </c>
      <c r="AK163" s="46">
        <v>6929343.4100000001</v>
      </c>
      <c r="AL163" s="46">
        <v>182785.31</v>
      </c>
      <c r="AM163" s="46">
        <v>35820.19</v>
      </c>
      <c r="AP163" s="46">
        <v>2362349.86</v>
      </c>
      <c r="AQ163" s="46">
        <v>76684.3</v>
      </c>
      <c r="AR163" s="46">
        <v>59158.65</v>
      </c>
      <c r="AS163" s="46">
        <v>879644.82</v>
      </c>
      <c r="AU163" s="46">
        <v>223474.68</v>
      </c>
      <c r="AW163" s="46">
        <v>71615.28</v>
      </c>
      <c r="AY163" s="46">
        <v>10411.68</v>
      </c>
      <c r="AZ163" s="46">
        <v>9501.4599999999991</v>
      </c>
      <c r="BB163" s="46">
        <v>35396.870000000003</v>
      </c>
      <c r="BC163" s="46">
        <v>991197.12</v>
      </c>
      <c r="BD163" s="46">
        <v>5265</v>
      </c>
      <c r="BR163" s="46">
        <v>1387061.24</v>
      </c>
      <c r="BT163" s="46">
        <v>126097.01</v>
      </c>
      <c r="BW163" s="46">
        <v>27602.42</v>
      </c>
      <c r="BX163" s="46">
        <v>286618.65000000002</v>
      </c>
      <c r="BY163" s="46">
        <v>36855.980000000003</v>
      </c>
      <c r="CB163" s="46">
        <v>177942.95</v>
      </c>
      <c r="CC163" s="46">
        <v>13306.89</v>
      </c>
      <c r="CE163" s="46">
        <v>242274.65</v>
      </c>
      <c r="CF163" s="46">
        <v>29554.29</v>
      </c>
      <c r="CP163" s="46">
        <v>373307.98</v>
      </c>
      <c r="CZ163" s="46">
        <v>30362</v>
      </c>
      <c r="DO163" s="46">
        <v>43138.42</v>
      </c>
    </row>
    <row r="164" spans="2:164" x14ac:dyDescent="0.25">
      <c r="B164" s="47" t="s">
        <v>463</v>
      </c>
      <c r="C164" s="47" t="s">
        <v>462</v>
      </c>
      <c r="D164" s="46">
        <v>6519280.4599999981</v>
      </c>
      <c r="E164" s="46">
        <v>833.6</v>
      </c>
      <c r="F164" s="46">
        <v>833.6</v>
      </c>
      <c r="L164" s="46">
        <v>316461.06</v>
      </c>
      <c r="P164" s="46">
        <v>660</v>
      </c>
      <c r="X164" s="46">
        <v>3053.21</v>
      </c>
      <c r="Y164" s="46">
        <v>9548.17</v>
      </c>
      <c r="Z164" s="46">
        <v>140469.09</v>
      </c>
      <c r="AC164" s="46">
        <v>155144.76999999999</v>
      </c>
      <c r="AD164" s="46">
        <v>165.11</v>
      </c>
      <c r="AE164" s="46">
        <v>1200</v>
      </c>
      <c r="AG164" s="46">
        <v>6220.71</v>
      </c>
      <c r="AJ164" s="46">
        <v>2235745.37</v>
      </c>
      <c r="AK164" s="46">
        <v>2220573.5699999998</v>
      </c>
      <c r="AL164" s="46">
        <v>15171.8</v>
      </c>
      <c r="AP164" s="46">
        <v>470846.24</v>
      </c>
      <c r="AQ164" s="46">
        <v>3030</v>
      </c>
      <c r="AS164" s="46">
        <v>142511.03</v>
      </c>
      <c r="AU164" s="46">
        <v>30333.8</v>
      </c>
      <c r="AZ164" s="46">
        <v>3065.08</v>
      </c>
      <c r="BB164" s="46">
        <v>1803.86</v>
      </c>
      <c r="BC164" s="46">
        <v>286262.46999999997</v>
      </c>
      <c r="BD164" s="46">
        <v>3840</v>
      </c>
      <c r="BR164" s="46">
        <v>211745.73</v>
      </c>
      <c r="BW164" s="46">
        <v>23213.56</v>
      </c>
      <c r="CB164" s="46">
        <v>22872.77</v>
      </c>
      <c r="CF164" s="46">
        <v>14936.12</v>
      </c>
      <c r="CP164" s="46">
        <v>110973.56</v>
      </c>
      <c r="CZ164" s="46">
        <v>26813.48</v>
      </c>
      <c r="DJ164" s="46">
        <v>12936.24</v>
      </c>
      <c r="EI164" s="46">
        <v>7583.03</v>
      </c>
      <c r="EK164" s="46">
        <v>7583.03</v>
      </c>
      <c r="FD164" s="46">
        <v>16425.2</v>
      </c>
      <c r="FF164" s="46">
        <v>3500</v>
      </c>
      <c r="FH164" s="46">
        <v>12925.2</v>
      </c>
    </row>
    <row r="165" spans="2:164" x14ac:dyDescent="0.25">
      <c r="B165" s="47" t="s">
        <v>461</v>
      </c>
      <c r="C165" s="47" t="s">
        <v>460</v>
      </c>
      <c r="D165" s="46">
        <v>6953631.8199999994</v>
      </c>
      <c r="E165" s="46">
        <v>247292.17</v>
      </c>
      <c r="F165" s="46">
        <v>245909.82</v>
      </c>
      <c r="H165" s="46">
        <v>1382.35</v>
      </c>
      <c r="L165" s="46">
        <v>119428.26</v>
      </c>
      <c r="T165" s="46">
        <v>1320</v>
      </c>
      <c r="Y165" s="46">
        <v>11647.05</v>
      </c>
      <c r="Z165" s="46">
        <v>64350.559999999998</v>
      </c>
      <c r="AC165" s="46">
        <v>41081.699999999997</v>
      </c>
      <c r="AD165" s="46">
        <v>28.95</v>
      </c>
      <c r="AE165" s="46">
        <v>1000</v>
      </c>
      <c r="AJ165" s="46">
        <v>2062208.89</v>
      </c>
      <c r="AK165" s="46">
        <v>2040433.32</v>
      </c>
      <c r="AL165" s="46">
        <v>21775.57</v>
      </c>
      <c r="AP165" s="46">
        <v>847088.74</v>
      </c>
      <c r="AS165" s="46">
        <v>141034.32999999999</v>
      </c>
      <c r="AU165" s="46">
        <v>46504.76</v>
      </c>
      <c r="AW165" s="46">
        <v>21992.02</v>
      </c>
      <c r="AZ165" s="46">
        <v>2642.3</v>
      </c>
      <c r="BB165" s="46">
        <v>3211.42</v>
      </c>
      <c r="BC165" s="46">
        <v>622953.91</v>
      </c>
      <c r="BG165" s="46">
        <v>8750</v>
      </c>
      <c r="BR165" s="46">
        <v>134135.94</v>
      </c>
      <c r="CB165" s="46">
        <v>22262</v>
      </c>
      <c r="CE165" s="46">
        <v>22150.09</v>
      </c>
      <c r="CF165" s="46">
        <v>8095</v>
      </c>
      <c r="CP165" s="46">
        <v>59767.06</v>
      </c>
      <c r="DV165" s="46">
        <v>12538</v>
      </c>
      <c r="EH165" s="46">
        <v>9323.7900000000009</v>
      </c>
      <c r="EI165" s="46">
        <v>44900.39</v>
      </c>
      <c r="EJ165" s="46">
        <v>129.47999999999999</v>
      </c>
      <c r="ER165" s="46">
        <v>44770.91</v>
      </c>
      <c r="ET165" s="46">
        <v>21761.52</v>
      </c>
      <c r="FB165" s="46">
        <v>21761.52</v>
      </c>
    </row>
    <row r="166" spans="2:164" x14ac:dyDescent="0.25">
      <c r="B166" s="47" t="s">
        <v>459</v>
      </c>
      <c r="C166" s="47" t="s">
        <v>458</v>
      </c>
      <c r="D166" s="46">
        <v>10162517.160000002</v>
      </c>
      <c r="E166" s="46">
        <v>578128.78</v>
      </c>
      <c r="F166" s="46">
        <v>578128.78</v>
      </c>
      <c r="L166" s="46">
        <v>227296.81</v>
      </c>
      <c r="M166" s="46">
        <v>490.5</v>
      </c>
      <c r="S166" s="46">
        <v>12387.9</v>
      </c>
      <c r="T166" s="46">
        <v>421.5</v>
      </c>
      <c r="Y166" s="46">
        <v>25795.48</v>
      </c>
      <c r="Z166" s="46">
        <v>46246.720000000001</v>
      </c>
      <c r="AC166" s="46">
        <v>138131.63</v>
      </c>
      <c r="AD166" s="46">
        <v>385</v>
      </c>
      <c r="AE166" s="46">
        <v>1865</v>
      </c>
      <c r="AG166" s="46">
        <v>1573.08</v>
      </c>
      <c r="AJ166" s="46">
        <v>3043459.59</v>
      </c>
      <c r="AK166" s="46">
        <v>2977455.32</v>
      </c>
      <c r="AL166" s="46">
        <v>66004.27</v>
      </c>
      <c r="AP166" s="46">
        <v>862324.56</v>
      </c>
      <c r="AQ166" s="46">
        <v>6060</v>
      </c>
      <c r="AS166" s="46">
        <v>363317.41</v>
      </c>
      <c r="AU166" s="46">
        <v>79023.92</v>
      </c>
      <c r="AW166" s="46">
        <v>10172.5</v>
      </c>
      <c r="AZ166" s="46">
        <v>6639.75</v>
      </c>
      <c r="BB166" s="46">
        <v>14018.86</v>
      </c>
      <c r="BC166" s="46">
        <v>383092.12</v>
      </c>
      <c r="BR166" s="46">
        <v>346106.64</v>
      </c>
      <c r="BX166" s="46">
        <v>32305.01</v>
      </c>
      <c r="CB166" s="46">
        <v>57425</v>
      </c>
      <c r="CE166" s="46">
        <v>67714.7</v>
      </c>
      <c r="CF166" s="46">
        <v>18981.919999999998</v>
      </c>
      <c r="CP166" s="46">
        <v>130663.1</v>
      </c>
      <c r="CZ166" s="46">
        <v>23002</v>
      </c>
      <c r="DJ166" s="46">
        <v>3209.49</v>
      </c>
      <c r="EH166" s="46">
        <v>12805.42</v>
      </c>
      <c r="ET166" s="46">
        <v>17418</v>
      </c>
      <c r="FB166" s="46">
        <v>17418</v>
      </c>
      <c r="FD166" s="46">
        <v>6524.2</v>
      </c>
      <c r="FF166" s="46">
        <v>6524.2</v>
      </c>
    </row>
    <row r="167" spans="2:164" x14ac:dyDescent="0.25">
      <c r="B167" s="47" t="s">
        <v>457</v>
      </c>
      <c r="C167" s="47" t="s">
        <v>456</v>
      </c>
      <c r="D167" s="46">
        <v>8828271.2199999988</v>
      </c>
      <c r="E167" s="46">
        <v>469436.43</v>
      </c>
      <c r="F167" s="46">
        <v>469436.43</v>
      </c>
      <c r="L167" s="46">
        <v>47661.97</v>
      </c>
      <c r="M167" s="46">
        <v>6565</v>
      </c>
      <c r="T167" s="46">
        <v>2587.83</v>
      </c>
      <c r="Y167" s="46">
        <v>11993.43</v>
      </c>
      <c r="Z167" s="46">
        <v>17441.14</v>
      </c>
      <c r="AC167" s="46">
        <v>6440.59</v>
      </c>
      <c r="AD167" s="46">
        <v>340</v>
      </c>
      <c r="AG167" s="46">
        <v>2293.98</v>
      </c>
      <c r="AJ167" s="46">
        <v>2811722.58</v>
      </c>
      <c r="AK167" s="46">
        <v>2692042.41</v>
      </c>
      <c r="AL167" s="46">
        <v>52162.78</v>
      </c>
      <c r="AM167" s="46">
        <v>67517.39</v>
      </c>
      <c r="AP167" s="46">
        <v>535736.94999999995</v>
      </c>
      <c r="AR167" s="46">
        <v>48374.13</v>
      </c>
      <c r="AS167" s="46">
        <v>348112.93</v>
      </c>
      <c r="AU167" s="46">
        <v>63582.75</v>
      </c>
      <c r="AW167" s="46">
        <v>61054.76</v>
      </c>
      <c r="BB167" s="46">
        <v>3362.38</v>
      </c>
      <c r="BG167" s="46">
        <v>11250</v>
      </c>
      <c r="BK167" s="46">
        <v>24994.47</v>
      </c>
      <c r="BM167" s="46">
        <v>24994.47</v>
      </c>
      <c r="BR167" s="46">
        <v>391742.11</v>
      </c>
      <c r="BT167" s="46">
        <v>105848.01</v>
      </c>
      <c r="BW167" s="46">
        <v>19177</v>
      </c>
      <c r="BX167" s="46">
        <v>27726</v>
      </c>
      <c r="CB167" s="46">
        <v>62655</v>
      </c>
      <c r="CE167" s="46">
        <v>35457.800000000003</v>
      </c>
      <c r="CF167" s="46">
        <v>6382.25</v>
      </c>
      <c r="CP167" s="46">
        <v>100420.59</v>
      </c>
      <c r="CZ167" s="46">
        <v>24708</v>
      </c>
      <c r="EH167" s="46">
        <v>9367.4599999999991</v>
      </c>
      <c r="EI167" s="46">
        <v>113850.86</v>
      </c>
      <c r="EJ167" s="46">
        <v>113850.86</v>
      </c>
      <c r="ET167" s="46">
        <v>18990.240000000002</v>
      </c>
      <c r="FB167" s="46">
        <v>18990.240000000002</v>
      </c>
    </row>
    <row r="168" spans="2:164" x14ac:dyDescent="0.25">
      <c r="B168" s="47" t="s">
        <v>455</v>
      </c>
      <c r="C168" s="47" t="s">
        <v>454</v>
      </c>
      <c r="D168" s="46">
        <v>7587204.7199999997</v>
      </c>
      <c r="E168" s="46">
        <v>371007.35</v>
      </c>
      <c r="F168" s="46">
        <v>370393.7</v>
      </c>
      <c r="H168" s="46">
        <v>613.65</v>
      </c>
      <c r="L168" s="46">
        <v>26388.47</v>
      </c>
      <c r="S168" s="46">
        <v>9600</v>
      </c>
      <c r="Y168" s="46">
        <v>1017.5</v>
      </c>
      <c r="Z168" s="46">
        <v>9443.7000000000007</v>
      </c>
      <c r="AC168" s="46">
        <v>3579.5</v>
      </c>
      <c r="AD168" s="46">
        <v>103</v>
      </c>
      <c r="AG168" s="46">
        <v>2644.77</v>
      </c>
      <c r="AJ168" s="46">
        <v>2373673.92</v>
      </c>
      <c r="AK168" s="46">
        <v>2342848.42</v>
      </c>
      <c r="AL168" s="46">
        <v>30825.5</v>
      </c>
      <c r="AP168" s="46">
        <v>628092.36</v>
      </c>
      <c r="AQ168" s="46">
        <v>5050</v>
      </c>
      <c r="AS168" s="46">
        <v>218422.39</v>
      </c>
      <c r="AU168" s="46">
        <v>87820.92</v>
      </c>
      <c r="AW168" s="46">
        <v>2583.89</v>
      </c>
      <c r="BB168" s="46">
        <v>12647.49</v>
      </c>
      <c r="BC168" s="46">
        <v>301522.67</v>
      </c>
      <c r="BD168" s="46">
        <v>45</v>
      </c>
      <c r="BR168" s="46">
        <v>377281.4</v>
      </c>
      <c r="BW168" s="46">
        <v>84387.27</v>
      </c>
      <c r="BX168" s="46">
        <v>33804.730000000003</v>
      </c>
      <c r="BY168" s="46">
        <v>488.92</v>
      </c>
      <c r="CB168" s="46">
        <v>30655.91</v>
      </c>
      <c r="CE168" s="46">
        <v>67422.39</v>
      </c>
      <c r="CF168" s="46">
        <v>20673.64</v>
      </c>
      <c r="CP168" s="46">
        <v>93921.66</v>
      </c>
      <c r="EG168" s="46">
        <v>38626.94</v>
      </c>
      <c r="EH168" s="46">
        <v>7299.94</v>
      </c>
      <c r="ET168" s="46">
        <v>17158.86</v>
      </c>
      <c r="FB168" s="46">
        <v>17158.86</v>
      </c>
    </row>
    <row r="169" spans="2:164" x14ac:dyDescent="0.25">
      <c r="B169" s="47" t="s">
        <v>453</v>
      </c>
      <c r="C169" s="47" t="s">
        <v>452</v>
      </c>
      <c r="D169" s="46">
        <v>21530897.880000003</v>
      </c>
      <c r="E169" s="46">
        <v>791866.2</v>
      </c>
      <c r="F169" s="46">
        <v>791866.2</v>
      </c>
      <c r="L169" s="46">
        <v>177687.05</v>
      </c>
      <c r="M169" s="46">
        <v>19018.490000000002</v>
      </c>
      <c r="U169" s="46">
        <v>745.92</v>
      </c>
      <c r="Y169" s="46">
        <v>28327.360000000001</v>
      </c>
      <c r="Z169" s="46">
        <v>17218.32</v>
      </c>
      <c r="AG169" s="46">
        <v>106375.76</v>
      </c>
      <c r="AH169" s="46">
        <v>6001.2</v>
      </c>
      <c r="AJ169" s="46">
        <v>6896943.4000000004</v>
      </c>
      <c r="AK169" s="46">
        <v>6349613.7300000004</v>
      </c>
      <c r="AL169" s="46">
        <v>113124.69</v>
      </c>
      <c r="AM169" s="46">
        <v>434204.98</v>
      </c>
      <c r="AP169" s="46">
        <v>1851838.55</v>
      </c>
      <c r="AR169" s="46">
        <v>54640.24</v>
      </c>
      <c r="AS169" s="46">
        <v>924413</v>
      </c>
      <c r="AU169" s="46">
        <v>205812.8</v>
      </c>
      <c r="AW169" s="46">
        <v>52593.62</v>
      </c>
      <c r="BB169" s="46">
        <v>38499.49</v>
      </c>
      <c r="BC169" s="46">
        <v>529201.69999999995</v>
      </c>
      <c r="BD169" s="46">
        <v>15677.7</v>
      </c>
      <c r="BH169" s="46">
        <v>31000</v>
      </c>
      <c r="BR169" s="46">
        <v>1047113.74</v>
      </c>
      <c r="BT169" s="46">
        <v>116931.8</v>
      </c>
      <c r="BW169" s="46">
        <v>141473.04</v>
      </c>
      <c r="CB169" s="46">
        <v>111679.7</v>
      </c>
      <c r="CE169" s="46">
        <v>180551.72</v>
      </c>
      <c r="CF169" s="46">
        <v>62925</v>
      </c>
      <c r="CL169" s="46">
        <v>15698.14</v>
      </c>
      <c r="CP169" s="46">
        <v>300222.28000000003</v>
      </c>
      <c r="CZ169" s="46">
        <v>37741</v>
      </c>
      <c r="DJ169" s="46">
        <v>54843.7</v>
      </c>
      <c r="EH169" s="46">
        <v>25047.360000000001</v>
      </c>
    </row>
    <row r="170" spans="2:164" x14ac:dyDescent="0.25">
      <c r="B170" s="47" t="s">
        <v>451</v>
      </c>
      <c r="C170" s="47" t="s">
        <v>450</v>
      </c>
      <c r="D170" s="46">
        <v>8288260.4999999991</v>
      </c>
      <c r="E170" s="46">
        <v>650347.57999999996</v>
      </c>
      <c r="F170" s="46">
        <v>648609.81999999995</v>
      </c>
      <c r="I170" s="46">
        <v>1737.76</v>
      </c>
      <c r="L170" s="46">
        <v>73231.59</v>
      </c>
      <c r="X170" s="46">
        <v>4570.25</v>
      </c>
      <c r="Y170" s="46">
        <v>268.64999999999998</v>
      </c>
      <c r="Z170" s="46">
        <v>19046.759999999998</v>
      </c>
      <c r="AG170" s="46">
        <v>49345.93</v>
      </c>
      <c r="AJ170" s="46">
        <v>2094596.22</v>
      </c>
      <c r="AK170" s="46">
        <v>2058549.98</v>
      </c>
      <c r="AL170" s="46">
        <v>36046.239999999998</v>
      </c>
      <c r="AP170" s="46">
        <v>772738.8</v>
      </c>
      <c r="AQ170" s="46">
        <v>2020</v>
      </c>
      <c r="AS170" s="46">
        <v>506172.69</v>
      </c>
      <c r="AU170" s="46">
        <v>63998.32</v>
      </c>
      <c r="AW170" s="46">
        <v>4175</v>
      </c>
      <c r="AY170" s="46">
        <v>13988.09</v>
      </c>
      <c r="AZ170" s="46">
        <v>5062.3100000000004</v>
      </c>
      <c r="BB170" s="46">
        <v>27218</v>
      </c>
      <c r="BC170" s="46">
        <v>150104.39000000001</v>
      </c>
      <c r="BK170" s="46">
        <v>3682.13</v>
      </c>
      <c r="BP170" s="46">
        <v>3682.13</v>
      </c>
      <c r="BR170" s="46">
        <v>549533.93000000005</v>
      </c>
      <c r="BW170" s="46">
        <v>159794.49</v>
      </c>
      <c r="BX170" s="46">
        <v>9964</v>
      </c>
      <c r="CB170" s="46">
        <v>45776</v>
      </c>
      <c r="CE170" s="46">
        <v>107039</v>
      </c>
      <c r="CF170" s="46">
        <v>100417.98</v>
      </c>
      <c r="CP170" s="46">
        <v>97503.53</v>
      </c>
      <c r="CZ170" s="46">
        <v>19419</v>
      </c>
      <c r="EH170" s="46">
        <v>9619.93</v>
      </c>
    </row>
    <row r="171" spans="2:164" x14ac:dyDescent="0.25">
      <c r="B171" s="47" t="s">
        <v>449</v>
      </c>
      <c r="C171" s="47" t="s">
        <v>448</v>
      </c>
      <c r="D171" s="46">
        <v>8593110.6600000001</v>
      </c>
      <c r="E171" s="46">
        <v>780735.9</v>
      </c>
      <c r="F171" s="46">
        <v>778340.92</v>
      </c>
      <c r="I171" s="46">
        <v>2394.98</v>
      </c>
      <c r="L171" s="46">
        <v>95570.34</v>
      </c>
      <c r="T171" s="46">
        <v>5225.5600000000004</v>
      </c>
      <c r="Y171" s="46">
        <v>28029.8</v>
      </c>
      <c r="Z171" s="46">
        <v>23513.83</v>
      </c>
      <c r="AC171" s="46">
        <v>19217.46</v>
      </c>
      <c r="AG171" s="46">
        <v>19583.689999999999</v>
      </c>
      <c r="AJ171" s="46">
        <v>2154202.16</v>
      </c>
      <c r="AK171" s="46">
        <v>2126571.62</v>
      </c>
      <c r="AL171" s="46">
        <v>27630.54</v>
      </c>
      <c r="AP171" s="46">
        <v>827329.42</v>
      </c>
      <c r="AQ171" s="46">
        <v>3030</v>
      </c>
      <c r="AR171" s="46">
        <v>52715.21</v>
      </c>
      <c r="AS171" s="46">
        <v>486370.16</v>
      </c>
      <c r="AU171" s="46">
        <v>78928.429999999993</v>
      </c>
      <c r="AW171" s="46">
        <v>9343</v>
      </c>
      <c r="AZ171" s="46">
        <v>4375.01</v>
      </c>
      <c r="BB171" s="46">
        <v>2732.91</v>
      </c>
      <c r="BC171" s="46">
        <v>189834.7</v>
      </c>
      <c r="BK171" s="46">
        <v>3961.34</v>
      </c>
      <c r="BP171" s="46">
        <v>3961.34</v>
      </c>
      <c r="BR171" s="46">
        <v>434756.17</v>
      </c>
      <c r="BT171" s="46">
        <v>113635.02</v>
      </c>
      <c r="BW171" s="46">
        <v>9848.2000000000007</v>
      </c>
      <c r="BX171" s="46">
        <v>78024.42</v>
      </c>
      <c r="CB171" s="46">
        <v>45329</v>
      </c>
      <c r="CE171" s="46">
        <v>76468.03</v>
      </c>
      <c r="CF171" s="46">
        <v>10243.08</v>
      </c>
      <c r="CP171" s="46">
        <v>75707.97</v>
      </c>
      <c r="CQ171" s="46">
        <v>15707.27</v>
      </c>
      <c r="EH171" s="46">
        <v>9793.18</v>
      </c>
    </row>
    <row r="172" spans="2:164" x14ac:dyDescent="0.25">
      <c r="B172" s="47" t="s">
        <v>447</v>
      </c>
      <c r="C172" s="47" t="s">
        <v>446</v>
      </c>
      <c r="D172" s="46">
        <v>161481746.28000003</v>
      </c>
      <c r="E172" s="46">
        <v>6356494.6699999999</v>
      </c>
      <c r="F172" s="46">
        <v>6287686.0499999998</v>
      </c>
      <c r="H172" s="46">
        <v>3155.72</v>
      </c>
      <c r="I172" s="46">
        <v>65652.899999999994</v>
      </c>
      <c r="L172" s="46">
        <v>143390.57999999999</v>
      </c>
      <c r="M172" s="46">
        <v>488</v>
      </c>
      <c r="T172" s="46">
        <v>25268.15</v>
      </c>
      <c r="X172" s="46">
        <v>28657.9</v>
      </c>
      <c r="Y172" s="46">
        <v>22178.87</v>
      </c>
      <c r="Z172" s="46">
        <v>2306.56</v>
      </c>
      <c r="AC172" s="46">
        <v>31566.46</v>
      </c>
      <c r="AD172" s="46">
        <v>11195.89</v>
      </c>
      <c r="AE172" s="46">
        <v>19628.75</v>
      </c>
      <c r="AG172" s="46">
        <v>2100</v>
      </c>
      <c r="AJ172" s="46">
        <v>45352846.039999999</v>
      </c>
      <c r="AK172" s="46">
        <v>42240656.740000002</v>
      </c>
      <c r="AL172" s="46">
        <v>972292.46</v>
      </c>
      <c r="AM172" s="46">
        <v>2139896.84</v>
      </c>
      <c r="AP172" s="46">
        <v>17950805.109999999</v>
      </c>
      <c r="AQ172" s="46">
        <v>34140</v>
      </c>
      <c r="AS172" s="46">
        <v>8248568.6600000001</v>
      </c>
      <c r="AU172" s="46">
        <v>3256018.86</v>
      </c>
      <c r="AV172" s="46">
        <v>142516.04</v>
      </c>
      <c r="AW172" s="46">
        <v>766658.96</v>
      </c>
      <c r="AY172" s="46">
        <v>1651883.87</v>
      </c>
      <c r="AZ172" s="46">
        <v>132255.41</v>
      </c>
      <c r="BB172" s="46">
        <v>202049.27</v>
      </c>
      <c r="BC172" s="46">
        <v>3516714.04</v>
      </c>
      <c r="BK172" s="46">
        <v>73120.98</v>
      </c>
      <c r="BP172" s="46">
        <v>73120.98</v>
      </c>
      <c r="BR172" s="46">
        <v>8936034.2100000009</v>
      </c>
      <c r="BS172" s="46">
        <v>100102.06</v>
      </c>
      <c r="BW172" s="46">
        <v>452512.53</v>
      </c>
      <c r="BX172" s="46">
        <v>926165.9</v>
      </c>
      <c r="BY172" s="46">
        <v>7474.78</v>
      </c>
      <c r="CB172" s="46">
        <v>1209134.5</v>
      </c>
      <c r="CC172" s="46">
        <v>98394.91</v>
      </c>
      <c r="CE172" s="46">
        <v>2071494.68</v>
      </c>
      <c r="CF172" s="46">
        <v>592589.81999999995</v>
      </c>
      <c r="CK172" s="46">
        <v>120659.91</v>
      </c>
      <c r="CP172" s="46">
        <v>2822457.28</v>
      </c>
      <c r="DD172" s="46">
        <v>88454</v>
      </c>
      <c r="DJ172" s="46">
        <v>264944.21999999997</v>
      </c>
      <c r="EH172" s="46">
        <v>181649.62</v>
      </c>
      <c r="EI172" s="46">
        <v>1922645.45</v>
      </c>
      <c r="EK172" s="46">
        <v>285440</v>
      </c>
      <c r="EO172" s="46">
        <v>382448.52</v>
      </c>
      <c r="EQ172" s="46">
        <v>82778.45</v>
      </c>
      <c r="ER172" s="46">
        <v>56721.65</v>
      </c>
      <c r="ES172" s="46">
        <v>1115256.83</v>
      </c>
      <c r="ET172" s="46">
        <v>5536.1</v>
      </c>
      <c r="EU172" s="46">
        <v>220</v>
      </c>
      <c r="EX172" s="46">
        <v>5316.1</v>
      </c>
    </row>
    <row r="173" spans="2:164" x14ac:dyDescent="0.25">
      <c r="B173" s="47" t="s">
        <v>445</v>
      </c>
      <c r="C173" s="47" t="s">
        <v>444</v>
      </c>
      <c r="D173" s="46">
        <v>29647274.560000006</v>
      </c>
      <c r="E173" s="46">
        <v>620845.19999999995</v>
      </c>
      <c r="F173" s="46">
        <v>515950.78</v>
      </c>
      <c r="I173" s="46">
        <v>104894.42</v>
      </c>
      <c r="L173" s="46">
        <v>486091.44</v>
      </c>
      <c r="T173" s="46">
        <v>1941</v>
      </c>
      <c r="Y173" s="46">
        <v>4046.82</v>
      </c>
      <c r="Z173" s="46">
        <v>433907.97</v>
      </c>
      <c r="AC173" s="46">
        <v>7522.43</v>
      </c>
      <c r="AD173" s="46">
        <v>276.52999999999997</v>
      </c>
      <c r="AG173" s="46">
        <v>38396.69</v>
      </c>
      <c r="AJ173" s="46">
        <v>11179464.609999999</v>
      </c>
      <c r="AK173" s="46">
        <v>9256328.1300000008</v>
      </c>
      <c r="AL173" s="46">
        <v>260845.25</v>
      </c>
      <c r="AM173" s="46">
        <v>1662291.23</v>
      </c>
      <c r="AP173" s="46">
        <v>1986490.87</v>
      </c>
      <c r="AQ173" s="46">
        <v>4040</v>
      </c>
      <c r="AS173" s="46">
        <v>1345919.9</v>
      </c>
      <c r="AU173" s="46">
        <v>235422.43</v>
      </c>
      <c r="AW173" s="46">
        <v>21000.3</v>
      </c>
      <c r="AY173" s="46">
        <v>22762.799999999999</v>
      </c>
      <c r="AZ173" s="46">
        <v>15303.53</v>
      </c>
      <c r="BB173" s="46">
        <v>19491.53</v>
      </c>
      <c r="BC173" s="46">
        <v>322550.38</v>
      </c>
      <c r="BK173" s="46">
        <v>3335.03</v>
      </c>
      <c r="BP173" s="46">
        <v>3335.03</v>
      </c>
      <c r="BR173" s="46">
        <v>525410.13</v>
      </c>
      <c r="BW173" s="46">
        <v>14505.21</v>
      </c>
      <c r="BX173" s="46">
        <v>19331.05</v>
      </c>
      <c r="CB173" s="46">
        <v>160722.43</v>
      </c>
      <c r="CC173" s="46">
        <v>2711.69</v>
      </c>
      <c r="CE173" s="46">
        <v>134957.71</v>
      </c>
      <c r="CF173" s="46">
        <v>38753.56</v>
      </c>
      <c r="CP173" s="46">
        <v>148246.01</v>
      </c>
      <c r="EH173" s="46">
        <v>6182.47</v>
      </c>
      <c r="ET173" s="46">
        <v>22000</v>
      </c>
      <c r="FB173" s="46">
        <v>22000</v>
      </c>
    </row>
    <row r="174" spans="2:164" x14ac:dyDescent="0.25">
      <c r="B174" s="47" t="s">
        <v>443</v>
      </c>
      <c r="C174" s="47" t="s">
        <v>442</v>
      </c>
      <c r="D174" s="46">
        <v>33392463.219999995</v>
      </c>
      <c r="E174" s="46">
        <v>2753504.45</v>
      </c>
      <c r="F174" s="46">
        <v>2743166.37</v>
      </c>
      <c r="I174" s="46">
        <v>10338.08</v>
      </c>
      <c r="L174" s="46">
        <v>85507.04</v>
      </c>
      <c r="T174" s="46">
        <v>2.5</v>
      </c>
      <c r="Y174" s="46">
        <v>1475.4</v>
      </c>
      <c r="Z174" s="46">
        <v>39541.620000000003</v>
      </c>
      <c r="AC174" s="46">
        <v>24576.09</v>
      </c>
      <c r="AD174" s="46">
        <v>2822.68</v>
      </c>
      <c r="AF174" s="46">
        <v>13567.15</v>
      </c>
      <c r="AG174" s="46">
        <v>3521.6</v>
      </c>
      <c r="AJ174" s="46">
        <v>7590007.5899999999</v>
      </c>
      <c r="AK174" s="46">
        <v>7406712.1500000004</v>
      </c>
      <c r="AL174" s="46">
        <v>183295.44</v>
      </c>
      <c r="AP174" s="46">
        <v>3167006.04</v>
      </c>
      <c r="AQ174" s="46">
        <v>25760</v>
      </c>
      <c r="AS174" s="46">
        <v>1545022.68</v>
      </c>
      <c r="AU174" s="46">
        <v>512160.24</v>
      </c>
      <c r="AW174" s="46">
        <v>35868.080000000002</v>
      </c>
      <c r="AY174" s="46">
        <v>76150.899999999994</v>
      </c>
      <c r="AZ174" s="46">
        <v>23175.67</v>
      </c>
      <c r="BB174" s="46">
        <v>93156.09</v>
      </c>
      <c r="BC174" s="46">
        <v>783508.67</v>
      </c>
      <c r="BE174" s="46">
        <v>745.8</v>
      </c>
      <c r="BG174" s="46">
        <v>64912.15</v>
      </c>
      <c r="BJ174" s="46">
        <v>6545.76</v>
      </c>
      <c r="BK174" s="46">
        <v>12763.38</v>
      </c>
      <c r="BP174" s="46">
        <v>12763.38</v>
      </c>
      <c r="BR174" s="46">
        <v>3087443.11</v>
      </c>
      <c r="BV174" s="46">
        <v>297356.84000000003</v>
      </c>
      <c r="BW174" s="46">
        <v>502457.34</v>
      </c>
      <c r="BX174" s="46">
        <v>573258.98</v>
      </c>
      <c r="CB174" s="46">
        <v>217912.35</v>
      </c>
      <c r="CE174" s="46">
        <v>581270.69999999995</v>
      </c>
      <c r="CF174" s="46">
        <v>108293.34</v>
      </c>
      <c r="CP174" s="46">
        <v>528853.18999999994</v>
      </c>
      <c r="CR174" s="46">
        <v>97444</v>
      </c>
      <c r="CT174" s="46">
        <v>82966.28</v>
      </c>
      <c r="DK174" s="46">
        <v>52776.04</v>
      </c>
      <c r="DV174" s="46">
        <v>11908.84</v>
      </c>
      <c r="EH174" s="46">
        <v>32945.21</v>
      </c>
    </row>
    <row r="175" spans="2:164" x14ac:dyDescent="0.25">
      <c r="B175" s="47" t="s">
        <v>441</v>
      </c>
      <c r="C175" s="47" t="s">
        <v>440</v>
      </c>
      <c r="D175" s="46">
        <v>83197763.640000001</v>
      </c>
      <c r="E175" s="46">
        <v>3759804.7</v>
      </c>
      <c r="F175" s="46">
        <v>3736818.69</v>
      </c>
      <c r="H175" s="46">
        <v>38.630000000000003</v>
      </c>
      <c r="I175" s="46">
        <v>22947.38</v>
      </c>
      <c r="L175" s="46">
        <v>358244.46</v>
      </c>
      <c r="M175" s="46">
        <v>3611.96</v>
      </c>
      <c r="N175" s="46">
        <v>1536</v>
      </c>
      <c r="T175" s="46">
        <v>96218.81</v>
      </c>
      <c r="U175" s="46">
        <v>85</v>
      </c>
      <c r="Y175" s="46">
        <v>6823.34</v>
      </c>
      <c r="Z175" s="46">
        <v>143701.56</v>
      </c>
      <c r="AC175" s="46">
        <v>7626.84</v>
      </c>
      <c r="AD175" s="46">
        <v>2632.43</v>
      </c>
      <c r="AE175" s="46">
        <v>23675.75</v>
      </c>
      <c r="AF175" s="46">
        <v>18898.5</v>
      </c>
      <c r="AG175" s="46">
        <v>31674.27</v>
      </c>
      <c r="AH175" s="46">
        <v>21760</v>
      </c>
      <c r="AJ175" s="46">
        <v>23873462.859999999</v>
      </c>
      <c r="AK175" s="46">
        <v>23254931.75</v>
      </c>
      <c r="AL175" s="46">
        <v>534127.42000000004</v>
      </c>
      <c r="AN175" s="46">
        <v>84403.69</v>
      </c>
      <c r="AP175" s="46">
        <v>9573413.0800000001</v>
      </c>
      <c r="AQ175" s="46">
        <v>34340</v>
      </c>
      <c r="AR175" s="46">
        <v>123449.5</v>
      </c>
      <c r="AS175" s="46">
        <v>4329867.37</v>
      </c>
      <c r="AU175" s="46">
        <v>1452211.67</v>
      </c>
      <c r="AW175" s="46">
        <v>226680.86</v>
      </c>
      <c r="AY175" s="46">
        <v>650604.52</v>
      </c>
      <c r="AZ175" s="46">
        <v>74819.56</v>
      </c>
      <c r="BB175" s="46">
        <v>356008.04</v>
      </c>
      <c r="BC175" s="46">
        <v>2289333.9300000002</v>
      </c>
      <c r="BE175" s="46">
        <v>36097.629999999997</v>
      </c>
      <c r="BK175" s="46">
        <v>218696.2</v>
      </c>
      <c r="BM175" s="46">
        <v>168110.53</v>
      </c>
      <c r="BN175" s="46">
        <v>11857</v>
      </c>
      <c r="BP175" s="46">
        <v>38728.67</v>
      </c>
      <c r="BR175" s="46">
        <v>3534127.07</v>
      </c>
      <c r="BT175" s="46">
        <v>264494.12</v>
      </c>
      <c r="BW175" s="46">
        <v>126215.39</v>
      </c>
      <c r="BX175" s="46">
        <v>63805.81</v>
      </c>
      <c r="CB175" s="46">
        <v>554360</v>
      </c>
      <c r="CC175" s="46">
        <v>36938.17</v>
      </c>
      <c r="CE175" s="46">
        <v>799559.97</v>
      </c>
      <c r="CF175" s="46">
        <v>129955.03</v>
      </c>
      <c r="CK175" s="46">
        <v>59254.53</v>
      </c>
      <c r="CP175" s="46">
        <v>1311817.8899999999</v>
      </c>
      <c r="DJ175" s="46">
        <v>34251.67</v>
      </c>
      <c r="DP175" s="46">
        <v>36097.629999999997</v>
      </c>
      <c r="EH175" s="46">
        <v>117376.86</v>
      </c>
      <c r="EI175" s="46">
        <v>211128.09</v>
      </c>
      <c r="EK175" s="46">
        <v>88106.09</v>
      </c>
      <c r="ES175" s="46">
        <v>123022</v>
      </c>
      <c r="FD175" s="46">
        <v>70005.36</v>
      </c>
      <c r="FH175" s="46">
        <v>70005.36</v>
      </c>
    </row>
    <row r="176" spans="2:164" x14ac:dyDescent="0.25">
      <c r="B176" s="47" t="s">
        <v>439</v>
      </c>
      <c r="C176" s="47" t="s">
        <v>438</v>
      </c>
      <c r="D176" s="46">
        <v>17062386.139999997</v>
      </c>
      <c r="E176" s="46">
        <v>1412315.2</v>
      </c>
      <c r="F176" s="46">
        <v>1350560.48</v>
      </c>
      <c r="H176" s="46">
        <v>1044.43</v>
      </c>
      <c r="I176" s="46">
        <v>60710.29</v>
      </c>
      <c r="L176" s="46">
        <v>75464.899999999994</v>
      </c>
      <c r="T176" s="46">
        <v>3831.37</v>
      </c>
      <c r="Y176" s="46">
        <v>1936</v>
      </c>
      <c r="Z176" s="46">
        <v>44541.66</v>
      </c>
      <c r="AC176" s="46">
        <v>16290.54</v>
      </c>
      <c r="AD176" s="46">
        <v>109.99</v>
      </c>
      <c r="AE176" s="46">
        <v>1657.5</v>
      </c>
      <c r="AG176" s="46">
        <v>7097.84</v>
      </c>
      <c r="AJ176" s="46">
        <v>3187357.76</v>
      </c>
      <c r="AK176" s="46">
        <v>3054042.6</v>
      </c>
      <c r="AL176" s="46">
        <v>53332.14</v>
      </c>
      <c r="AN176" s="46">
        <v>79983.02</v>
      </c>
      <c r="AP176" s="46">
        <v>1637710.23</v>
      </c>
      <c r="AQ176" s="46">
        <v>7575</v>
      </c>
      <c r="AR176" s="46">
        <v>46127.62</v>
      </c>
      <c r="AS176" s="46">
        <v>646344.28</v>
      </c>
      <c r="AU176" s="46">
        <v>269499.44</v>
      </c>
      <c r="AW176" s="46">
        <v>36152.71</v>
      </c>
      <c r="AZ176" s="46">
        <v>9246.52</v>
      </c>
      <c r="BB176" s="46">
        <v>9180.17</v>
      </c>
      <c r="BC176" s="46">
        <v>613584.49</v>
      </c>
      <c r="BK176" s="46">
        <v>943324.77</v>
      </c>
      <c r="BM176" s="46">
        <v>907295</v>
      </c>
      <c r="BN176" s="46">
        <v>30620</v>
      </c>
      <c r="BP176" s="46">
        <v>5409.77</v>
      </c>
      <c r="BR176" s="46">
        <v>1211503.6399999999</v>
      </c>
      <c r="BT176" s="46">
        <v>97910.91</v>
      </c>
      <c r="BX176" s="46">
        <v>164257.63</v>
      </c>
      <c r="BY176" s="46">
        <v>60904.02</v>
      </c>
      <c r="CB176" s="46">
        <v>68713.490000000005</v>
      </c>
      <c r="CE176" s="46">
        <v>366656.88</v>
      </c>
      <c r="CF176" s="46">
        <v>53816.79</v>
      </c>
      <c r="CP176" s="46">
        <v>309283.23</v>
      </c>
      <c r="CR176" s="46">
        <v>8067.6</v>
      </c>
      <c r="CZ176" s="46">
        <v>22013.87</v>
      </c>
      <c r="DD176" s="46">
        <v>34542</v>
      </c>
      <c r="DK176" s="46">
        <v>9752.25</v>
      </c>
      <c r="EH176" s="46">
        <v>15584.97</v>
      </c>
      <c r="ET176" s="46">
        <v>63516.57</v>
      </c>
      <c r="EU176" s="46">
        <v>29378.69</v>
      </c>
      <c r="FB176" s="46">
        <v>34137.879999999997</v>
      </c>
    </row>
    <row r="177" spans="2:166" x14ac:dyDescent="0.25">
      <c r="B177" s="47" t="s">
        <v>437</v>
      </c>
      <c r="C177" s="47" t="s">
        <v>436</v>
      </c>
      <c r="D177" s="46">
        <v>14730816.179999998</v>
      </c>
      <c r="E177" s="46">
        <v>35860.35</v>
      </c>
      <c r="F177" s="46">
        <v>35690.699999999997</v>
      </c>
      <c r="I177" s="46">
        <v>169.65</v>
      </c>
      <c r="L177" s="46">
        <v>298939.67</v>
      </c>
      <c r="Y177" s="46">
        <v>4327.58</v>
      </c>
      <c r="Z177" s="46">
        <v>240583.79</v>
      </c>
      <c r="AC177" s="46">
        <v>49260</v>
      </c>
      <c r="AG177" s="46">
        <v>4768.3</v>
      </c>
      <c r="AJ177" s="46">
        <v>2837124.65</v>
      </c>
      <c r="AK177" s="46">
        <v>2532643.9500000002</v>
      </c>
      <c r="AL177" s="46">
        <v>17162.259999999998</v>
      </c>
      <c r="AM177" s="46">
        <v>286836.84000000003</v>
      </c>
      <c r="AN177" s="46">
        <v>481.6</v>
      </c>
      <c r="AP177" s="46">
        <v>698175.06</v>
      </c>
      <c r="AR177" s="46">
        <v>26645.43</v>
      </c>
      <c r="AS177" s="46">
        <v>302607</v>
      </c>
      <c r="AU177" s="46">
        <v>118854.04</v>
      </c>
      <c r="AW177" s="46">
        <v>60525.8</v>
      </c>
      <c r="BB177" s="46">
        <v>3538.61</v>
      </c>
      <c r="BC177" s="46">
        <v>186004.18</v>
      </c>
      <c r="BK177" s="46">
        <v>2410636.19</v>
      </c>
      <c r="BM177" s="46">
        <v>2341525</v>
      </c>
      <c r="BN177" s="46">
        <v>53570</v>
      </c>
      <c r="BP177" s="46">
        <v>15541.19</v>
      </c>
      <c r="BR177" s="46">
        <v>1056340.33</v>
      </c>
      <c r="BT177" s="46">
        <v>55676.6</v>
      </c>
      <c r="BW177" s="46">
        <v>252633.74</v>
      </c>
      <c r="BX177" s="46">
        <v>136148.21</v>
      </c>
      <c r="CB177" s="46">
        <v>83891.44</v>
      </c>
      <c r="CE177" s="46">
        <v>234412.61</v>
      </c>
      <c r="CF177" s="46">
        <v>26308</v>
      </c>
      <c r="CG177" s="46">
        <v>47234.37</v>
      </c>
      <c r="CP177" s="46">
        <v>152095.29999999999</v>
      </c>
      <c r="CZ177" s="46">
        <v>3671</v>
      </c>
      <c r="DD177" s="46">
        <v>42290</v>
      </c>
      <c r="EA177" s="46">
        <v>20852</v>
      </c>
      <c r="EH177" s="46">
        <v>1127.06</v>
      </c>
      <c r="ET177" s="46">
        <v>22601</v>
      </c>
      <c r="FB177" s="46">
        <v>22601</v>
      </c>
      <c r="FD177" s="46">
        <v>5730.84</v>
      </c>
      <c r="FH177" s="46">
        <v>5730.84</v>
      </c>
    </row>
    <row r="178" spans="2:166" x14ac:dyDescent="0.25">
      <c r="B178" s="47" t="s">
        <v>435</v>
      </c>
      <c r="C178" s="47" t="s">
        <v>434</v>
      </c>
      <c r="D178" s="46">
        <v>174714302.21999997</v>
      </c>
      <c r="E178" s="46">
        <v>1206835.1599999999</v>
      </c>
      <c r="F178" s="46">
        <v>1204551.31</v>
      </c>
      <c r="I178" s="46">
        <v>2283.85</v>
      </c>
      <c r="L178" s="46">
        <v>1044997.94</v>
      </c>
      <c r="M178" s="46">
        <v>2028</v>
      </c>
      <c r="N178" s="46">
        <v>25</v>
      </c>
      <c r="T178" s="46">
        <v>26457.599999999999</v>
      </c>
      <c r="U178" s="46">
        <v>1007.48</v>
      </c>
      <c r="Y178" s="46">
        <v>712.2</v>
      </c>
      <c r="Z178" s="46">
        <v>871814.71</v>
      </c>
      <c r="AC178" s="46">
        <v>20977.78</v>
      </c>
      <c r="AD178" s="46">
        <v>3795.32</v>
      </c>
      <c r="AE178" s="46">
        <v>29680.05</v>
      </c>
      <c r="AF178" s="46">
        <v>38503.78</v>
      </c>
      <c r="AG178" s="46">
        <v>19396.02</v>
      </c>
      <c r="AH178" s="46">
        <v>30600</v>
      </c>
      <c r="AJ178" s="46">
        <v>64488327.380000003</v>
      </c>
      <c r="AK178" s="46">
        <v>54780094.899999999</v>
      </c>
      <c r="AL178" s="46">
        <v>1435153.53</v>
      </c>
      <c r="AM178" s="46">
        <v>8256791.0499999998</v>
      </c>
      <c r="AN178" s="46">
        <v>16287.9</v>
      </c>
      <c r="AP178" s="46">
        <v>15733820.51</v>
      </c>
      <c r="AQ178" s="46">
        <v>353623.68</v>
      </c>
      <c r="AS178" s="46">
        <v>9224047.7699999996</v>
      </c>
      <c r="AU178" s="46">
        <v>3213734.25</v>
      </c>
      <c r="AW178" s="46">
        <v>329100.87</v>
      </c>
      <c r="AY178" s="46">
        <v>562740.9</v>
      </c>
      <c r="AZ178" s="46">
        <v>174125.31</v>
      </c>
      <c r="BB178" s="46">
        <v>33042.78</v>
      </c>
      <c r="BC178" s="46">
        <v>1080660.8700000001</v>
      </c>
      <c r="BD178" s="46">
        <v>786.2</v>
      </c>
      <c r="BE178" s="46">
        <v>27041.41</v>
      </c>
      <c r="BG178" s="46">
        <v>91989.66</v>
      </c>
      <c r="BH178" s="46">
        <v>642926.81000000006</v>
      </c>
      <c r="BK178" s="46">
        <v>327113.59000000003</v>
      </c>
      <c r="BM178" s="46">
        <v>117896</v>
      </c>
      <c r="BN178" s="46">
        <v>10492</v>
      </c>
      <c r="BP178" s="46">
        <v>198725.59</v>
      </c>
      <c r="BR178" s="46">
        <v>4468042.33</v>
      </c>
      <c r="BS178" s="46">
        <v>11097.77</v>
      </c>
      <c r="BW178" s="46">
        <v>6516.91</v>
      </c>
      <c r="BX178" s="46">
        <v>730600.89</v>
      </c>
      <c r="CB178" s="46">
        <v>1064876.01</v>
      </c>
      <c r="CC178" s="46">
        <v>29837.61</v>
      </c>
      <c r="CE178" s="46">
        <v>1059400.52</v>
      </c>
      <c r="CF178" s="46">
        <v>299708.74</v>
      </c>
      <c r="CK178" s="46">
        <v>58072.92</v>
      </c>
      <c r="CP178" s="46">
        <v>957441.39</v>
      </c>
      <c r="DD178" s="46">
        <v>140751</v>
      </c>
      <c r="DP178" s="46">
        <v>34697.18</v>
      </c>
      <c r="EA178" s="46">
        <v>40869.919999999998</v>
      </c>
      <c r="EH178" s="46">
        <v>34171.47</v>
      </c>
      <c r="ET178" s="46">
        <v>88014.2</v>
      </c>
      <c r="EU178" s="46">
        <v>40000</v>
      </c>
      <c r="FB178" s="46">
        <v>48014.2</v>
      </c>
    </row>
    <row r="179" spans="2:166" x14ac:dyDescent="0.25">
      <c r="B179" s="47" t="s">
        <v>433</v>
      </c>
      <c r="C179" s="47" t="s">
        <v>432</v>
      </c>
      <c r="D179" s="46">
        <v>38133579.060000002</v>
      </c>
      <c r="E179" s="46">
        <v>755128.86</v>
      </c>
      <c r="F179" s="46">
        <v>753791.46</v>
      </c>
      <c r="I179" s="46">
        <v>1337.4</v>
      </c>
      <c r="L179" s="46">
        <v>276623.43</v>
      </c>
      <c r="S179" s="46">
        <v>23890</v>
      </c>
      <c r="T179" s="46">
        <v>13961.61</v>
      </c>
      <c r="U179" s="46">
        <v>7130</v>
      </c>
      <c r="Y179" s="46">
        <v>3504.25</v>
      </c>
      <c r="Z179" s="46">
        <v>104915.02</v>
      </c>
      <c r="AC179" s="46">
        <v>40462.5</v>
      </c>
      <c r="AD179" s="46">
        <v>454.2</v>
      </c>
      <c r="AE179" s="46">
        <v>400.71</v>
      </c>
      <c r="AF179" s="46">
        <v>58898.46</v>
      </c>
      <c r="AG179" s="46">
        <v>23006.68</v>
      </c>
      <c r="AJ179" s="46">
        <v>11570866.310000001</v>
      </c>
      <c r="AK179" s="46">
        <v>10035019.130000001</v>
      </c>
      <c r="AL179" s="46">
        <v>224092.12</v>
      </c>
      <c r="AM179" s="46">
        <v>1301331.28</v>
      </c>
      <c r="AN179" s="46">
        <v>10423.780000000001</v>
      </c>
      <c r="AP179" s="46">
        <v>4215798.54</v>
      </c>
      <c r="AQ179" s="46">
        <v>25755</v>
      </c>
      <c r="AS179" s="46">
        <v>1782781.86</v>
      </c>
      <c r="AU179" s="46">
        <v>857590.32</v>
      </c>
      <c r="AV179" s="46">
        <v>148238.89000000001</v>
      </c>
      <c r="AW179" s="46">
        <v>291404.12</v>
      </c>
      <c r="AY179" s="46">
        <v>137695.89000000001</v>
      </c>
      <c r="AZ179" s="46">
        <v>32024.87</v>
      </c>
      <c r="BB179" s="46">
        <v>101898.84</v>
      </c>
      <c r="BC179" s="46">
        <v>786383.32</v>
      </c>
      <c r="BG179" s="46">
        <v>52025.43</v>
      </c>
      <c r="BK179" s="46">
        <v>181491.17</v>
      </c>
      <c r="BM179" s="46">
        <v>44730</v>
      </c>
      <c r="BN179" s="46">
        <v>2904</v>
      </c>
      <c r="BP179" s="46">
        <v>133857.17000000001</v>
      </c>
      <c r="BR179" s="46">
        <v>1902784.67</v>
      </c>
      <c r="BS179" s="46">
        <v>42077.760000000002</v>
      </c>
      <c r="CB179" s="46">
        <v>260244</v>
      </c>
      <c r="CC179" s="46">
        <v>13996.3</v>
      </c>
      <c r="CE179" s="46">
        <v>658346.54</v>
      </c>
      <c r="CF179" s="46">
        <v>146523.53</v>
      </c>
      <c r="CK179" s="46">
        <v>21452.16</v>
      </c>
      <c r="CP179" s="46">
        <v>519026.95</v>
      </c>
      <c r="CR179" s="46">
        <v>70712.77</v>
      </c>
      <c r="DD179" s="46">
        <v>61659</v>
      </c>
      <c r="DP179" s="46">
        <v>45178.84</v>
      </c>
      <c r="EA179" s="46">
        <v>21269.040000000001</v>
      </c>
      <c r="EH179" s="46">
        <v>42297.78</v>
      </c>
      <c r="ET179" s="46">
        <v>24114.48</v>
      </c>
      <c r="FA179" s="46">
        <v>1980</v>
      </c>
      <c r="FB179" s="46">
        <v>22134.48</v>
      </c>
      <c r="FD179" s="46">
        <v>139982.07</v>
      </c>
      <c r="FF179" s="46">
        <v>2589.5</v>
      </c>
      <c r="FH179" s="46">
        <v>137392.57</v>
      </c>
    </row>
    <row r="180" spans="2:166" x14ac:dyDescent="0.25">
      <c r="B180" s="47" t="s">
        <v>431</v>
      </c>
      <c r="C180" s="47" t="s">
        <v>430</v>
      </c>
      <c r="D180" s="46">
        <v>36288366.379999995</v>
      </c>
      <c r="E180" s="46">
        <v>1449577.55</v>
      </c>
      <c r="F180" s="46">
        <v>1448734.11</v>
      </c>
      <c r="I180" s="46">
        <v>843.44</v>
      </c>
      <c r="L180" s="46">
        <v>438566.74</v>
      </c>
      <c r="M180" s="46">
        <v>80</v>
      </c>
      <c r="T180" s="46">
        <v>52</v>
      </c>
      <c r="U180" s="46">
        <v>21598</v>
      </c>
      <c r="Y180" s="46">
        <v>3018</v>
      </c>
      <c r="Z180" s="46">
        <v>274657.90999999997</v>
      </c>
      <c r="AC180" s="46">
        <v>80850</v>
      </c>
      <c r="AD180" s="46">
        <v>7110.06</v>
      </c>
      <c r="AE180" s="46">
        <v>7606</v>
      </c>
      <c r="AG180" s="46">
        <v>43594.77</v>
      </c>
      <c r="AJ180" s="46">
        <v>10199368.09</v>
      </c>
      <c r="AK180" s="46">
        <v>9101998.5600000005</v>
      </c>
      <c r="AL180" s="46">
        <v>198951.33</v>
      </c>
      <c r="AM180" s="46">
        <v>881422.86</v>
      </c>
      <c r="AN180" s="46">
        <v>16995.34</v>
      </c>
      <c r="AP180" s="46">
        <v>3392564.73</v>
      </c>
      <c r="AQ180" s="46">
        <v>26260</v>
      </c>
      <c r="AR180" s="46">
        <v>166523.51</v>
      </c>
      <c r="AS180" s="46">
        <v>1264659.19</v>
      </c>
      <c r="AU180" s="46">
        <v>911560.61</v>
      </c>
      <c r="AW180" s="46">
        <v>100589.88</v>
      </c>
      <c r="AY180" s="46">
        <v>553701.43000000005</v>
      </c>
      <c r="AZ180" s="46">
        <v>28778.47</v>
      </c>
      <c r="BB180" s="46">
        <v>62511.55</v>
      </c>
      <c r="BC180" s="46">
        <v>272835.09000000003</v>
      </c>
      <c r="BG180" s="46">
        <v>5145</v>
      </c>
      <c r="BK180" s="46">
        <v>118569.01</v>
      </c>
      <c r="BP180" s="46">
        <v>118569.01</v>
      </c>
      <c r="BR180" s="46">
        <v>2540277.0699999998</v>
      </c>
      <c r="BS180" s="46">
        <v>1050.44</v>
      </c>
      <c r="BT180" s="46">
        <v>355264.19</v>
      </c>
      <c r="BW180" s="46">
        <v>356944.12</v>
      </c>
      <c r="BX180" s="46">
        <v>2889.61</v>
      </c>
      <c r="BY180" s="46">
        <v>67823.960000000006</v>
      </c>
      <c r="CB180" s="46">
        <v>183178.42</v>
      </c>
      <c r="CC180" s="46">
        <v>5215.12</v>
      </c>
      <c r="CE180" s="46">
        <v>536834.76</v>
      </c>
      <c r="CF180" s="46">
        <v>42195.05</v>
      </c>
      <c r="CG180" s="46">
        <v>220428.42</v>
      </c>
      <c r="CK180" s="46">
        <v>30719.23</v>
      </c>
      <c r="CP180" s="46">
        <v>652274.81000000006</v>
      </c>
      <c r="CR180" s="46">
        <v>37932.980000000003</v>
      </c>
      <c r="EH180" s="46">
        <v>47525.96</v>
      </c>
      <c r="ET180" s="46">
        <v>2000</v>
      </c>
      <c r="FA180" s="46">
        <v>2000</v>
      </c>
      <c r="FD180" s="46">
        <v>3260</v>
      </c>
      <c r="FF180" s="46">
        <v>3260</v>
      </c>
    </row>
    <row r="181" spans="2:166" x14ac:dyDescent="0.25">
      <c r="B181" s="47" t="s">
        <v>429</v>
      </c>
      <c r="C181" s="47" t="s">
        <v>428</v>
      </c>
      <c r="D181" s="46">
        <v>11420165.340000002</v>
      </c>
      <c r="E181" s="46">
        <v>601430.05000000005</v>
      </c>
      <c r="F181" s="46">
        <v>599974.52</v>
      </c>
      <c r="I181" s="46">
        <v>1455.53</v>
      </c>
      <c r="L181" s="46">
        <v>123184.64</v>
      </c>
      <c r="M181" s="46">
        <v>875</v>
      </c>
      <c r="Y181" s="46">
        <v>2045.9</v>
      </c>
      <c r="Z181" s="46">
        <v>37852.769999999997</v>
      </c>
      <c r="AG181" s="46">
        <v>82410.97</v>
      </c>
      <c r="AJ181" s="46">
        <v>3138597.04</v>
      </c>
      <c r="AK181" s="46">
        <v>3039570.12</v>
      </c>
      <c r="AL181" s="46">
        <v>58010.48</v>
      </c>
      <c r="AM181" s="46">
        <v>33249.51</v>
      </c>
      <c r="AN181" s="46">
        <v>7766.93</v>
      </c>
      <c r="AP181" s="46">
        <v>1026315.55</v>
      </c>
      <c r="AQ181" s="46">
        <v>5050</v>
      </c>
      <c r="AR181" s="46">
        <v>44266.92</v>
      </c>
      <c r="AS181" s="46">
        <v>382902.47</v>
      </c>
      <c r="AU181" s="46">
        <v>209271.48</v>
      </c>
      <c r="AW181" s="46">
        <v>62328.88</v>
      </c>
      <c r="AY181" s="46">
        <v>43302.559999999998</v>
      </c>
      <c r="AZ181" s="46">
        <v>6764.34</v>
      </c>
      <c r="BB181" s="46">
        <v>17032.13</v>
      </c>
      <c r="BC181" s="46">
        <v>255396.77</v>
      </c>
      <c r="BK181" s="46">
        <v>27292.13</v>
      </c>
      <c r="BP181" s="46">
        <v>27292.13</v>
      </c>
      <c r="BR181" s="46">
        <v>768370.26</v>
      </c>
      <c r="BT181" s="46">
        <v>94727.42</v>
      </c>
      <c r="BW181" s="46">
        <v>5154.59</v>
      </c>
      <c r="BX181" s="46">
        <v>51818.89</v>
      </c>
      <c r="CB181" s="46">
        <v>102526</v>
      </c>
      <c r="CC181" s="46">
        <v>33283.58</v>
      </c>
      <c r="CE181" s="46">
        <v>180752.76</v>
      </c>
      <c r="CF181" s="46">
        <v>36992.019999999997</v>
      </c>
      <c r="CP181" s="46">
        <v>161766.85999999999</v>
      </c>
      <c r="CZ181" s="46">
        <v>32583.25</v>
      </c>
      <c r="DJ181" s="46">
        <v>53160.93</v>
      </c>
      <c r="EH181" s="46">
        <v>15603.96</v>
      </c>
      <c r="FD181" s="46">
        <v>24893</v>
      </c>
      <c r="FH181" s="46">
        <v>24893</v>
      </c>
    </row>
    <row r="182" spans="2:166" x14ac:dyDescent="0.25">
      <c r="B182" s="47" t="s">
        <v>427</v>
      </c>
      <c r="C182" s="47" t="s">
        <v>426</v>
      </c>
      <c r="D182" s="46">
        <v>27107155.660000004</v>
      </c>
      <c r="E182" s="46">
        <v>2128391.8199999998</v>
      </c>
      <c r="F182" s="46">
        <v>2125072.2999999998</v>
      </c>
      <c r="I182" s="46">
        <v>3319.52</v>
      </c>
      <c r="L182" s="46">
        <v>502564.71</v>
      </c>
      <c r="T182" s="46">
        <v>15142</v>
      </c>
      <c r="Y182" s="46">
        <v>160043.16</v>
      </c>
      <c r="Z182" s="46">
        <v>17766.73</v>
      </c>
      <c r="AC182" s="46">
        <v>241899.54</v>
      </c>
      <c r="AD182" s="46">
        <v>405</v>
      </c>
      <c r="AE182" s="46">
        <v>400</v>
      </c>
      <c r="AF182" s="46">
        <v>48350.35</v>
      </c>
      <c r="AG182" s="46">
        <v>18557.93</v>
      </c>
      <c r="AJ182" s="46">
        <v>7551739.25</v>
      </c>
      <c r="AK182" s="46">
        <v>7387528.4000000004</v>
      </c>
      <c r="AL182" s="46">
        <v>135340.82999999999</v>
      </c>
      <c r="AN182" s="46">
        <v>28870.02</v>
      </c>
      <c r="AP182" s="46">
        <v>2476592.61</v>
      </c>
      <c r="AS182" s="46">
        <v>940919.78</v>
      </c>
      <c r="AU182" s="46">
        <v>183995.2</v>
      </c>
      <c r="AW182" s="46">
        <v>175339.4</v>
      </c>
      <c r="AY182" s="46">
        <v>44198.58</v>
      </c>
      <c r="AZ182" s="46">
        <v>22440.959999999999</v>
      </c>
      <c r="BB182" s="46">
        <v>7594.15</v>
      </c>
      <c r="BC182" s="46">
        <v>860291.11</v>
      </c>
      <c r="BG182" s="46">
        <v>241813.43</v>
      </c>
      <c r="BK182" s="46">
        <v>95710.61</v>
      </c>
      <c r="BP182" s="46">
        <v>95710.61</v>
      </c>
      <c r="BR182" s="46">
        <v>564976.82999999996</v>
      </c>
      <c r="BW182" s="46">
        <v>30000</v>
      </c>
      <c r="CC182" s="46">
        <v>22909.8</v>
      </c>
      <c r="CE182" s="46">
        <v>203207</v>
      </c>
      <c r="CF182" s="46">
        <v>46253</v>
      </c>
      <c r="CP182" s="46">
        <v>201682.42</v>
      </c>
      <c r="CQ182" s="46">
        <v>1468.8</v>
      </c>
      <c r="DV182" s="46">
        <v>25343</v>
      </c>
      <c r="EH182" s="46">
        <v>34112.81</v>
      </c>
      <c r="ET182" s="46">
        <v>233602</v>
      </c>
      <c r="FA182" s="46">
        <v>213000</v>
      </c>
      <c r="FB182" s="46">
        <v>20602</v>
      </c>
    </row>
    <row r="183" spans="2:166" x14ac:dyDescent="0.25">
      <c r="B183" s="47" t="s">
        <v>425</v>
      </c>
      <c r="C183" s="47" t="s">
        <v>424</v>
      </c>
      <c r="D183" s="46">
        <v>39718296.040000007</v>
      </c>
      <c r="E183" s="46">
        <v>1091314.52</v>
      </c>
      <c r="F183" s="46">
        <v>1082518.04</v>
      </c>
      <c r="I183" s="46">
        <v>8796.48</v>
      </c>
      <c r="L183" s="46">
        <v>396978.96</v>
      </c>
      <c r="N183" s="46">
        <v>40</v>
      </c>
      <c r="P183" s="46">
        <v>30250</v>
      </c>
      <c r="T183" s="46">
        <v>1950</v>
      </c>
      <c r="X183" s="46">
        <v>48756.45</v>
      </c>
      <c r="Y183" s="46">
        <v>2432.31</v>
      </c>
      <c r="Z183" s="46">
        <v>106733.51</v>
      </c>
      <c r="AC183" s="46">
        <v>2072.21</v>
      </c>
      <c r="AD183" s="46">
        <v>143.79</v>
      </c>
      <c r="AF183" s="46">
        <v>43401.77</v>
      </c>
      <c r="AG183" s="46">
        <v>108805.25</v>
      </c>
      <c r="AH183" s="46">
        <v>52393.67</v>
      </c>
      <c r="AJ183" s="46">
        <v>11519226.08</v>
      </c>
      <c r="AK183" s="46">
        <v>10335760.98</v>
      </c>
      <c r="AL183" s="46">
        <v>205412.72</v>
      </c>
      <c r="AM183" s="46">
        <v>963216.84</v>
      </c>
      <c r="AN183" s="46">
        <v>14835.54</v>
      </c>
      <c r="AP183" s="46">
        <v>4094195.04</v>
      </c>
      <c r="AQ183" s="46">
        <v>18685</v>
      </c>
      <c r="AS183" s="46">
        <v>1458029.56</v>
      </c>
      <c r="AU183" s="46">
        <v>951351.76</v>
      </c>
      <c r="AW183" s="46">
        <v>156557.06</v>
      </c>
      <c r="AY183" s="46">
        <v>208743.91</v>
      </c>
      <c r="AZ183" s="46">
        <v>32830.31</v>
      </c>
      <c r="BB183" s="46">
        <v>113400.7</v>
      </c>
      <c r="BC183" s="46">
        <v>1154596.74</v>
      </c>
      <c r="BK183" s="46">
        <v>138306.32</v>
      </c>
      <c r="BP183" s="46">
        <v>138306.32</v>
      </c>
      <c r="BR183" s="46">
        <v>2501127.1</v>
      </c>
      <c r="BW183" s="46">
        <v>278538</v>
      </c>
      <c r="CB183" s="46">
        <v>281783.28999999998</v>
      </c>
      <c r="CC183" s="46">
        <v>34493.160000000003</v>
      </c>
      <c r="CE183" s="46">
        <v>811294.05</v>
      </c>
      <c r="CF183" s="46">
        <v>141082.69</v>
      </c>
      <c r="CG183" s="46">
        <v>359714.83</v>
      </c>
      <c r="CK183" s="46">
        <v>11303.94</v>
      </c>
      <c r="CP183" s="46">
        <v>543237.56999999995</v>
      </c>
      <c r="EH183" s="46">
        <v>39679.57</v>
      </c>
      <c r="ET183" s="46">
        <v>114700</v>
      </c>
      <c r="EX183" s="46">
        <v>114700</v>
      </c>
      <c r="FD183" s="46">
        <v>3300</v>
      </c>
      <c r="FF183" s="46">
        <v>3300</v>
      </c>
    </row>
    <row r="184" spans="2:166" x14ac:dyDescent="0.25">
      <c r="B184" s="47" t="s">
        <v>423</v>
      </c>
      <c r="C184" s="47" t="s">
        <v>422</v>
      </c>
      <c r="D184" s="46">
        <v>24307944.460000001</v>
      </c>
      <c r="E184" s="46">
        <v>1229753</v>
      </c>
      <c r="F184" s="46">
        <v>1227841.67</v>
      </c>
      <c r="I184" s="46">
        <v>1911.33</v>
      </c>
      <c r="L184" s="46">
        <v>172381.96</v>
      </c>
      <c r="T184" s="46">
        <v>1298</v>
      </c>
      <c r="Y184" s="46">
        <v>1679.5</v>
      </c>
      <c r="Z184" s="46">
        <v>65091.21</v>
      </c>
      <c r="AG184" s="46">
        <v>104313.25</v>
      </c>
      <c r="AJ184" s="46">
        <v>5237457.03</v>
      </c>
      <c r="AK184" s="46">
        <v>5139748.4800000004</v>
      </c>
      <c r="AL184" s="46">
        <v>81149.09</v>
      </c>
      <c r="AN184" s="46">
        <v>16559.46</v>
      </c>
      <c r="AP184" s="46">
        <v>1628755.69</v>
      </c>
      <c r="AQ184" s="46">
        <v>18323</v>
      </c>
      <c r="AS184" s="46">
        <v>759934.75</v>
      </c>
      <c r="AU184" s="46">
        <v>396872.75</v>
      </c>
      <c r="AW184" s="46">
        <v>48959</v>
      </c>
      <c r="AY184" s="46">
        <v>96359.05</v>
      </c>
      <c r="BB184" s="46">
        <v>45631.62</v>
      </c>
      <c r="BC184" s="46">
        <v>246662.28</v>
      </c>
      <c r="BG184" s="46">
        <v>16013.24</v>
      </c>
      <c r="BK184" s="46">
        <v>60008.26</v>
      </c>
      <c r="BP184" s="46">
        <v>60008.26</v>
      </c>
      <c r="BR184" s="46">
        <v>3715452.09</v>
      </c>
      <c r="BW184" s="46">
        <v>1868076.64</v>
      </c>
      <c r="BX184" s="46">
        <v>439468.81</v>
      </c>
      <c r="BY184" s="46">
        <v>9017.66</v>
      </c>
      <c r="CB184" s="46">
        <v>104477.3</v>
      </c>
      <c r="CE184" s="46">
        <v>816867.1</v>
      </c>
      <c r="CF184" s="46">
        <v>105074.88</v>
      </c>
      <c r="CP184" s="46">
        <v>330391.48</v>
      </c>
      <c r="DP184" s="46">
        <v>17017.439999999999</v>
      </c>
      <c r="EH184" s="46">
        <v>25060.78</v>
      </c>
      <c r="ET184" s="46">
        <v>110164.2</v>
      </c>
      <c r="EU184" s="46">
        <v>110164.2</v>
      </c>
    </row>
    <row r="185" spans="2:166" x14ac:dyDescent="0.25">
      <c r="B185" s="47" t="s">
        <v>932</v>
      </c>
      <c r="C185" s="47" t="s">
        <v>931</v>
      </c>
      <c r="D185" s="46">
        <v>6848945.6800000006</v>
      </c>
      <c r="AJ185" s="46">
        <v>3007110.74</v>
      </c>
      <c r="AK185" s="46">
        <v>2961147.97</v>
      </c>
      <c r="AL185" s="46">
        <v>18385.419999999998</v>
      </c>
      <c r="AM185" s="46">
        <v>27577.35</v>
      </c>
      <c r="AP185" s="46">
        <v>417362.1</v>
      </c>
      <c r="AS185" s="46">
        <v>121054.77</v>
      </c>
      <c r="AU185" s="46">
        <v>140775.54</v>
      </c>
      <c r="BB185" s="46">
        <v>155531.79</v>
      </c>
    </row>
    <row r="186" spans="2:166" x14ac:dyDescent="0.25">
      <c r="B186" s="47" t="s">
        <v>421</v>
      </c>
      <c r="C186" s="47" t="s">
        <v>420</v>
      </c>
      <c r="D186" s="46">
        <v>40234357.979999997</v>
      </c>
      <c r="E186" s="46">
        <v>2965699.33</v>
      </c>
      <c r="F186" s="46">
        <v>2938596.83</v>
      </c>
      <c r="G186" s="46">
        <v>15</v>
      </c>
      <c r="H186" s="46">
        <v>11976.62</v>
      </c>
      <c r="I186" s="46">
        <v>15110.88</v>
      </c>
      <c r="L186" s="46">
        <v>381709.17</v>
      </c>
      <c r="T186" s="46">
        <v>10671.29</v>
      </c>
      <c r="X186" s="46">
        <v>14108.12</v>
      </c>
      <c r="Y186" s="46">
        <v>19337.21</v>
      </c>
      <c r="Z186" s="46">
        <v>119462.53</v>
      </c>
      <c r="AC186" s="46">
        <v>205376.08</v>
      </c>
      <c r="AD186" s="46">
        <v>4528.6099999999997</v>
      </c>
      <c r="AE186" s="46">
        <v>1053</v>
      </c>
      <c r="AG186" s="46">
        <v>7172.33</v>
      </c>
      <c r="AJ186" s="46">
        <v>9399568.0700000003</v>
      </c>
      <c r="AK186" s="46">
        <v>9035592.8399999999</v>
      </c>
      <c r="AL186" s="46">
        <v>363975.23</v>
      </c>
      <c r="AP186" s="46">
        <v>4847648.8499999996</v>
      </c>
      <c r="AR186" s="46">
        <v>49874.58</v>
      </c>
      <c r="AS186" s="46">
        <v>2481627.87</v>
      </c>
      <c r="AU186" s="46">
        <v>739635.4</v>
      </c>
      <c r="AW186" s="46">
        <v>106425.64</v>
      </c>
      <c r="AY186" s="46">
        <v>95542.43</v>
      </c>
      <c r="AZ186" s="46">
        <v>29297.94</v>
      </c>
      <c r="BB186" s="46">
        <v>77826.12</v>
      </c>
      <c r="BC186" s="46">
        <v>1215523.8999999999</v>
      </c>
      <c r="BG186" s="46">
        <v>51894.97</v>
      </c>
      <c r="BK186" s="46">
        <v>832.92</v>
      </c>
      <c r="BO186" s="46">
        <v>832.92</v>
      </c>
      <c r="BR186" s="46">
        <v>1670002.86</v>
      </c>
      <c r="BT186" s="46">
        <v>104647.03999999999</v>
      </c>
      <c r="BW186" s="46">
        <v>10180.049999999999</v>
      </c>
      <c r="BX186" s="46">
        <v>183759.38</v>
      </c>
      <c r="CB186" s="46">
        <v>3754.28</v>
      </c>
      <c r="CE186" s="46">
        <v>435327.78</v>
      </c>
      <c r="CF186" s="46">
        <v>54462.37</v>
      </c>
      <c r="CG186" s="46">
        <v>79073.83</v>
      </c>
      <c r="CK186" s="46">
        <v>34020.99</v>
      </c>
      <c r="CP186" s="46">
        <v>679510.91</v>
      </c>
      <c r="DJ186" s="46">
        <v>48145.89</v>
      </c>
      <c r="DK186" s="46">
        <v>13403.5</v>
      </c>
      <c r="EH186" s="46">
        <v>23716.84</v>
      </c>
      <c r="EI186" s="46">
        <v>858.38</v>
      </c>
      <c r="EJ186" s="46">
        <v>858.38</v>
      </c>
      <c r="ET186" s="46">
        <v>333729.90999999997</v>
      </c>
      <c r="EV186" s="46">
        <v>141778.32</v>
      </c>
      <c r="FB186" s="46">
        <v>191951.59</v>
      </c>
      <c r="FD186" s="46">
        <v>517129.5</v>
      </c>
      <c r="FH186" s="46">
        <v>10000.67</v>
      </c>
      <c r="FJ186" s="46">
        <v>507128.83</v>
      </c>
    </row>
    <row r="187" spans="2:166" x14ac:dyDescent="0.25">
      <c r="B187" s="47" t="s">
        <v>419</v>
      </c>
      <c r="C187" s="47" t="s">
        <v>418</v>
      </c>
      <c r="D187" s="46">
        <v>19549766.220000003</v>
      </c>
      <c r="E187" s="46">
        <v>627757.80000000005</v>
      </c>
      <c r="F187" s="46">
        <v>586110.62</v>
      </c>
      <c r="I187" s="46">
        <v>41647.18</v>
      </c>
      <c r="L187" s="46">
        <v>217005.18</v>
      </c>
      <c r="M187" s="46">
        <v>15800</v>
      </c>
      <c r="Z187" s="46">
        <v>26327.21</v>
      </c>
      <c r="AC187" s="46">
        <v>127915.95</v>
      </c>
      <c r="AD187" s="46">
        <v>837.04</v>
      </c>
      <c r="AG187" s="46">
        <v>46124.98</v>
      </c>
      <c r="AJ187" s="46">
        <v>5343867.03</v>
      </c>
      <c r="AK187" s="46">
        <v>4968110.51</v>
      </c>
      <c r="AL187" s="46">
        <v>119743.46</v>
      </c>
      <c r="AM187" s="46">
        <v>222801.66</v>
      </c>
      <c r="AN187" s="46">
        <v>33211.4</v>
      </c>
      <c r="AP187" s="46">
        <v>2243348.59</v>
      </c>
      <c r="AQ187" s="46">
        <v>29795</v>
      </c>
      <c r="AR187" s="46">
        <v>65870.84</v>
      </c>
      <c r="AS187" s="46">
        <v>797017.69</v>
      </c>
      <c r="AU187" s="46">
        <v>378171.95</v>
      </c>
      <c r="AW187" s="46">
        <v>172931.71</v>
      </c>
      <c r="AY187" s="46">
        <v>83701.72</v>
      </c>
      <c r="AZ187" s="46">
        <v>14337.28</v>
      </c>
      <c r="BB187" s="46">
        <v>51277.29</v>
      </c>
      <c r="BC187" s="46">
        <v>509425.53</v>
      </c>
      <c r="BG187" s="46">
        <v>140819.57999999999</v>
      </c>
      <c r="BR187" s="46">
        <v>1155559.6599999999</v>
      </c>
      <c r="BT187" s="46">
        <v>145955.81</v>
      </c>
      <c r="BX187" s="46">
        <v>249187.8</v>
      </c>
      <c r="CB187" s="46">
        <v>143201.59</v>
      </c>
      <c r="CC187" s="46">
        <v>8763.44</v>
      </c>
      <c r="CE187" s="46">
        <v>226788.77</v>
      </c>
      <c r="CF187" s="46">
        <v>42919.1</v>
      </c>
      <c r="CP187" s="46">
        <v>312469.25</v>
      </c>
      <c r="EH187" s="46">
        <v>26273.9</v>
      </c>
      <c r="EI187" s="46">
        <v>48697.97</v>
      </c>
      <c r="EJ187" s="46">
        <v>48697.97</v>
      </c>
      <c r="ET187" s="46">
        <v>138646.88</v>
      </c>
      <c r="EU187" s="46">
        <v>135400.28</v>
      </c>
      <c r="EV187" s="46">
        <v>3246.6</v>
      </c>
    </row>
    <row r="188" spans="2:166" x14ac:dyDescent="0.25">
      <c r="B188" s="47" t="s">
        <v>417</v>
      </c>
      <c r="C188" s="47" t="s">
        <v>416</v>
      </c>
      <c r="D188" s="46">
        <v>24932699.859999999</v>
      </c>
      <c r="E188" s="46">
        <v>527770.36</v>
      </c>
      <c r="F188" s="46">
        <v>483537.27</v>
      </c>
      <c r="I188" s="46">
        <v>44233.09</v>
      </c>
      <c r="L188" s="46">
        <v>558525.53</v>
      </c>
      <c r="M188" s="46">
        <v>32400</v>
      </c>
      <c r="P188" s="46">
        <v>6660</v>
      </c>
      <c r="S188" s="46">
        <v>290939.42</v>
      </c>
      <c r="Y188" s="46">
        <v>947</v>
      </c>
      <c r="Z188" s="46">
        <v>61077.4</v>
      </c>
      <c r="AC188" s="46">
        <v>101235.6</v>
      </c>
      <c r="AD188" s="46">
        <v>2573.96</v>
      </c>
      <c r="AE188" s="46">
        <v>62400</v>
      </c>
      <c r="AG188" s="46">
        <v>292.14999999999998</v>
      </c>
      <c r="AJ188" s="46">
        <v>6094952.0599999996</v>
      </c>
      <c r="AK188" s="46">
        <v>5452950.96</v>
      </c>
      <c r="AL188" s="46">
        <v>196833.3</v>
      </c>
      <c r="AM188" s="46">
        <v>445167.8</v>
      </c>
      <c r="AP188" s="46">
        <v>4001442.73</v>
      </c>
      <c r="AQ188" s="46">
        <v>48176</v>
      </c>
      <c r="AR188" s="46">
        <v>18371.14</v>
      </c>
      <c r="AS188" s="46">
        <v>902857.41</v>
      </c>
      <c r="AU188" s="46">
        <v>419729.29</v>
      </c>
      <c r="AW188" s="46">
        <v>57390.99</v>
      </c>
      <c r="AY188" s="46">
        <v>139536.88</v>
      </c>
      <c r="AZ188" s="46">
        <v>15999.6</v>
      </c>
      <c r="BB188" s="46">
        <v>57878.63</v>
      </c>
      <c r="BC188" s="46">
        <v>573580.23</v>
      </c>
      <c r="BE188" s="46">
        <v>5199.33</v>
      </c>
      <c r="BF188" s="46">
        <v>144164.26</v>
      </c>
      <c r="BG188" s="46">
        <v>7500</v>
      </c>
      <c r="BH188" s="46">
        <v>1611058.97</v>
      </c>
      <c r="BK188" s="46">
        <v>3539.31</v>
      </c>
      <c r="BO188" s="46">
        <v>3539.31</v>
      </c>
      <c r="BR188" s="46">
        <v>982210.32</v>
      </c>
      <c r="BT188" s="46">
        <v>39922.01</v>
      </c>
      <c r="BW188" s="46">
        <v>36909.300000000003</v>
      </c>
      <c r="BY188" s="46">
        <v>2827.57</v>
      </c>
      <c r="CB188" s="46">
        <v>141532.89000000001</v>
      </c>
      <c r="CC188" s="46">
        <v>6521.7</v>
      </c>
      <c r="CE188" s="46">
        <v>169096.73</v>
      </c>
      <c r="CF188" s="46">
        <v>30249.77</v>
      </c>
      <c r="CK188" s="46">
        <v>16583.7</v>
      </c>
      <c r="CP188" s="46">
        <v>381120.51</v>
      </c>
      <c r="CR188" s="46">
        <v>59667.82</v>
      </c>
      <c r="CZ188" s="46">
        <v>35200.870000000003</v>
      </c>
      <c r="DD188" s="46">
        <v>14596.96</v>
      </c>
      <c r="DK188" s="46">
        <v>15089.98</v>
      </c>
      <c r="DP188" s="46">
        <v>5199.32</v>
      </c>
      <c r="EG188" s="46">
        <v>6550.03</v>
      </c>
      <c r="EH188" s="46">
        <v>21141.16</v>
      </c>
      <c r="ET188" s="46">
        <v>297909.62</v>
      </c>
      <c r="EU188" s="46">
        <v>154323.84</v>
      </c>
      <c r="EX188" s="46">
        <v>126755.63</v>
      </c>
      <c r="FB188" s="46">
        <v>16830.150000000001</v>
      </c>
    </row>
    <row r="189" spans="2:166" x14ac:dyDescent="0.25">
      <c r="B189" s="47" t="s">
        <v>415</v>
      </c>
      <c r="C189" s="47" t="s">
        <v>414</v>
      </c>
      <c r="D189" s="46">
        <v>12835230.659999996</v>
      </c>
      <c r="E189" s="46">
        <v>580522.18999999994</v>
      </c>
      <c r="F189" s="46">
        <v>468673.81</v>
      </c>
      <c r="H189" s="46">
        <v>2452.6999999999998</v>
      </c>
      <c r="I189" s="46">
        <v>109395.68</v>
      </c>
      <c r="L189" s="46">
        <v>197618.11</v>
      </c>
      <c r="M189" s="46">
        <v>945</v>
      </c>
      <c r="T189" s="46">
        <v>835</v>
      </c>
      <c r="Y189" s="46">
        <v>7386.35</v>
      </c>
      <c r="Z189" s="46">
        <v>148202.79</v>
      </c>
      <c r="AC189" s="46">
        <v>24490.32</v>
      </c>
      <c r="AD189" s="46">
        <v>722</v>
      </c>
      <c r="AE189" s="46">
        <v>1250</v>
      </c>
      <c r="AF189" s="46">
        <v>3608.89</v>
      </c>
      <c r="AG189" s="46">
        <v>10177.76</v>
      </c>
      <c r="AJ189" s="46">
        <v>3983175.32</v>
      </c>
      <c r="AK189" s="46">
        <v>3715284.38</v>
      </c>
      <c r="AL189" s="46">
        <v>70076.12</v>
      </c>
      <c r="AN189" s="46">
        <v>197814.82</v>
      </c>
      <c r="AP189" s="46">
        <v>1048449.11</v>
      </c>
      <c r="AQ189" s="46">
        <v>2020</v>
      </c>
      <c r="AS189" s="46">
        <v>432217.01</v>
      </c>
      <c r="AU189" s="46">
        <v>206840.55</v>
      </c>
      <c r="AW189" s="46">
        <v>39618.300000000003</v>
      </c>
      <c r="AY189" s="46">
        <v>13060.13</v>
      </c>
      <c r="AZ189" s="46">
        <v>9406.66</v>
      </c>
      <c r="BB189" s="46">
        <v>38003.660000000003</v>
      </c>
      <c r="BC189" s="46">
        <v>307282.8</v>
      </c>
      <c r="BK189" s="46">
        <v>76944.179999999993</v>
      </c>
      <c r="BL189" s="46">
        <v>75441.75</v>
      </c>
      <c r="BO189" s="46">
        <v>1502.43</v>
      </c>
      <c r="BR189" s="46">
        <v>456480.14</v>
      </c>
      <c r="BY189" s="46">
        <v>35000</v>
      </c>
      <c r="CE189" s="46">
        <v>91499</v>
      </c>
      <c r="CF189" s="46">
        <v>21193</v>
      </c>
      <c r="CG189" s="46">
        <v>51853.38</v>
      </c>
      <c r="CP189" s="46">
        <v>192590.22</v>
      </c>
      <c r="DJ189" s="46">
        <v>56683.65</v>
      </c>
      <c r="EH189" s="46">
        <v>7660.89</v>
      </c>
      <c r="ET189" s="46">
        <v>60738.879999999997</v>
      </c>
      <c r="EV189" s="46">
        <v>49306.86</v>
      </c>
      <c r="FB189" s="46">
        <v>11432.02</v>
      </c>
      <c r="FD189" s="46">
        <v>13687.4</v>
      </c>
      <c r="FF189" s="46">
        <v>2300</v>
      </c>
      <c r="FH189" s="46">
        <v>11387.4</v>
      </c>
    </row>
    <row r="190" spans="2:166" x14ac:dyDescent="0.25">
      <c r="B190" s="47" t="s">
        <v>413</v>
      </c>
      <c r="C190" s="47" t="s">
        <v>412</v>
      </c>
      <c r="D190" s="46">
        <v>14501256.159999996</v>
      </c>
      <c r="E190" s="46">
        <v>639634.43999999994</v>
      </c>
      <c r="F190" s="46">
        <v>487588.69</v>
      </c>
      <c r="I190" s="46">
        <v>152045.75</v>
      </c>
      <c r="L190" s="46">
        <v>171137.61</v>
      </c>
      <c r="T190" s="46">
        <v>2344.02</v>
      </c>
      <c r="Y190" s="46">
        <v>37014.82</v>
      </c>
      <c r="Z190" s="46">
        <v>25261.08</v>
      </c>
      <c r="AC190" s="46">
        <v>106503.69</v>
      </c>
      <c r="AE190" s="46">
        <v>14</v>
      </c>
      <c r="AJ190" s="46">
        <v>4263976.8899999997</v>
      </c>
      <c r="AK190" s="46">
        <v>3980946.8</v>
      </c>
      <c r="AL190" s="46">
        <v>96085.95</v>
      </c>
      <c r="AN190" s="46">
        <v>186944.14</v>
      </c>
      <c r="AP190" s="46">
        <v>1260936.51</v>
      </c>
      <c r="AQ190" s="46">
        <v>10100</v>
      </c>
      <c r="AS190" s="46">
        <v>595569.69999999995</v>
      </c>
      <c r="AU190" s="46">
        <v>94750.78</v>
      </c>
      <c r="AW190" s="46">
        <v>7949.69</v>
      </c>
      <c r="AY190" s="46">
        <v>7859.79</v>
      </c>
      <c r="AZ190" s="46">
        <v>10077.66</v>
      </c>
      <c r="BB190" s="46">
        <v>22988.65</v>
      </c>
      <c r="BC190" s="46">
        <v>511640.24</v>
      </c>
      <c r="BR190" s="46">
        <v>850976.59</v>
      </c>
      <c r="BW190" s="46">
        <v>333582.42</v>
      </c>
      <c r="CB190" s="46">
        <v>82982</v>
      </c>
      <c r="CC190" s="46">
        <v>28694.44</v>
      </c>
      <c r="CE190" s="46">
        <v>139279</v>
      </c>
      <c r="CF190" s="46">
        <v>21902</v>
      </c>
      <c r="CP190" s="46">
        <v>193320.62</v>
      </c>
      <c r="CZ190" s="46">
        <v>32854</v>
      </c>
      <c r="EH190" s="46">
        <v>18362.11</v>
      </c>
      <c r="ET190" s="46">
        <v>63966.04</v>
      </c>
      <c r="EU190" s="46">
        <v>63966.04</v>
      </c>
    </row>
    <row r="191" spans="2:166" x14ac:dyDescent="0.25">
      <c r="B191" s="47" t="s">
        <v>411</v>
      </c>
      <c r="C191" s="47" t="s">
        <v>410</v>
      </c>
      <c r="D191" s="46">
        <v>5190164.1400000006</v>
      </c>
      <c r="L191" s="46">
        <v>33040.5</v>
      </c>
      <c r="T191" s="46">
        <v>6365.34</v>
      </c>
      <c r="Y191" s="46">
        <v>2291.2399999999998</v>
      </c>
      <c r="Z191" s="46">
        <v>21975.919999999998</v>
      </c>
      <c r="AC191" s="46">
        <v>1916</v>
      </c>
      <c r="AG191" s="46">
        <v>492</v>
      </c>
      <c r="AJ191" s="46">
        <v>2080961.06</v>
      </c>
      <c r="AK191" s="46">
        <v>2076085.54</v>
      </c>
      <c r="AL191" s="46">
        <v>4875.5200000000004</v>
      </c>
      <c r="AP191" s="46">
        <v>334990.74</v>
      </c>
      <c r="AR191" s="46">
        <v>3639.59</v>
      </c>
      <c r="AS191" s="46">
        <v>72186.460000000006</v>
      </c>
      <c r="AU191" s="46">
        <v>60569.85</v>
      </c>
      <c r="BB191" s="46">
        <v>6749.91</v>
      </c>
      <c r="BC191" s="46">
        <v>191844.93</v>
      </c>
      <c r="BR191" s="46">
        <v>146019.76999999999</v>
      </c>
      <c r="BT191" s="46">
        <v>7788.39</v>
      </c>
      <c r="BW191" s="46">
        <v>22479.81</v>
      </c>
      <c r="BX191" s="46">
        <v>15269.69</v>
      </c>
      <c r="CB191" s="46">
        <v>13752</v>
      </c>
      <c r="CE191" s="46">
        <v>2450.52</v>
      </c>
      <c r="CF191" s="46">
        <v>18946.14</v>
      </c>
      <c r="CP191" s="46">
        <v>61393.08</v>
      </c>
      <c r="EH191" s="46">
        <v>3940.14</v>
      </c>
      <c r="ET191" s="46">
        <v>70</v>
      </c>
      <c r="EU191" s="46">
        <v>70</v>
      </c>
    </row>
    <row r="192" spans="2:166" x14ac:dyDescent="0.25">
      <c r="B192" s="47" t="s">
        <v>409</v>
      </c>
      <c r="C192" s="47" t="s">
        <v>408</v>
      </c>
      <c r="D192" s="46">
        <v>41034228.300000004</v>
      </c>
      <c r="E192" s="46">
        <v>1920527.43</v>
      </c>
      <c r="F192" s="46">
        <v>1902674.36</v>
      </c>
      <c r="H192" s="46">
        <v>406.71</v>
      </c>
      <c r="I192" s="46">
        <v>17446.36</v>
      </c>
      <c r="L192" s="46">
        <v>264433.42</v>
      </c>
      <c r="Y192" s="46">
        <v>12200.33</v>
      </c>
      <c r="Z192" s="46">
        <v>208183.99</v>
      </c>
      <c r="AG192" s="46">
        <v>44049.1</v>
      </c>
      <c r="AJ192" s="46">
        <v>11134844.130000001</v>
      </c>
      <c r="AK192" s="46">
        <v>10739920.939999999</v>
      </c>
      <c r="AL192" s="46">
        <v>394923.19</v>
      </c>
      <c r="AP192" s="46">
        <v>3948628.15</v>
      </c>
      <c r="AQ192" s="46">
        <v>30300</v>
      </c>
      <c r="AS192" s="46">
        <v>1964250.95</v>
      </c>
      <c r="AU192" s="46">
        <v>762993.09</v>
      </c>
      <c r="AW192" s="46">
        <v>145891.75</v>
      </c>
      <c r="AZ192" s="46">
        <v>34180.93</v>
      </c>
      <c r="BB192" s="46">
        <v>118307.92</v>
      </c>
      <c r="BC192" s="46">
        <v>892703.51</v>
      </c>
      <c r="BK192" s="46">
        <v>229239.82</v>
      </c>
      <c r="BP192" s="46">
        <v>229239.82</v>
      </c>
      <c r="BR192" s="46">
        <v>2986773.71</v>
      </c>
      <c r="BW192" s="46">
        <v>520264.34</v>
      </c>
      <c r="BX192" s="46">
        <v>93610.99</v>
      </c>
      <c r="CB192" s="46">
        <v>271013.06</v>
      </c>
      <c r="CC192" s="46">
        <v>42992.32</v>
      </c>
      <c r="CE192" s="46">
        <v>657765</v>
      </c>
      <c r="CF192" s="46">
        <v>497305.03</v>
      </c>
      <c r="CP192" s="46">
        <v>791554.81</v>
      </c>
      <c r="DP192" s="46">
        <v>30496.38</v>
      </c>
      <c r="EH192" s="46">
        <v>81771.78</v>
      </c>
      <c r="ET192" s="46">
        <v>32667.49</v>
      </c>
      <c r="FB192" s="46">
        <v>32667.49</v>
      </c>
    </row>
    <row r="193" spans="2:166" x14ac:dyDescent="0.25">
      <c r="B193" s="47" t="s">
        <v>407</v>
      </c>
      <c r="C193" s="47" t="s">
        <v>406</v>
      </c>
      <c r="D193" s="46">
        <v>16772624.839999998</v>
      </c>
      <c r="E193" s="46">
        <v>490191.12</v>
      </c>
      <c r="F193" s="46">
        <v>462960.46</v>
      </c>
      <c r="H193" s="46">
        <v>759.78</v>
      </c>
      <c r="I193" s="46">
        <v>26470.880000000001</v>
      </c>
      <c r="L193" s="46">
        <v>924678.11</v>
      </c>
      <c r="P193" s="46">
        <v>900</v>
      </c>
      <c r="X193" s="46">
        <v>1009.73</v>
      </c>
      <c r="Y193" s="46">
        <v>5990.26</v>
      </c>
      <c r="Z193" s="46">
        <v>154193.03</v>
      </c>
      <c r="AC193" s="46">
        <v>56060.76</v>
      </c>
      <c r="AD193" s="46">
        <v>2802.92</v>
      </c>
      <c r="AF193" s="46">
        <v>670220.41</v>
      </c>
      <c r="AG193" s="46">
        <v>33501</v>
      </c>
      <c r="AJ193" s="46">
        <v>4237006.49</v>
      </c>
      <c r="AK193" s="46">
        <v>4144241.97</v>
      </c>
      <c r="AL193" s="46">
        <v>84704.13</v>
      </c>
      <c r="AM193" s="46">
        <v>8060.39</v>
      </c>
      <c r="AP193" s="46">
        <v>1194312.27</v>
      </c>
      <c r="AQ193" s="46">
        <v>46067.59</v>
      </c>
      <c r="AR193" s="46">
        <v>17228.330000000002</v>
      </c>
      <c r="AS193" s="46">
        <v>539477.21</v>
      </c>
      <c r="AU193" s="46">
        <v>197886.27</v>
      </c>
      <c r="AW193" s="46">
        <v>42866.16</v>
      </c>
      <c r="AZ193" s="46">
        <v>10804.93</v>
      </c>
      <c r="BB193" s="46">
        <v>15701.03</v>
      </c>
      <c r="BC193" s="46">
        <v>293317.37</v>
      </c>
      <c r="BD193" s="46">
        <v>17144.400000000001</v>
      </c>
      <c r="BE193" s="46">
        <v>13818.98</v>
      </c>
      <c r="BK193" s="46">
        <v>492336.8</v>
      </c>
      <c r="BM193" s="46">
        <v>424082</v>
      </c>
      <c r="BN193" s="46">
        <v>11972</v>
      </c>
      <c r="BP193" s="46">
        <v>56282.8</v>
      </c>
      <c r="BR193" s="46">
        <v>1030987.63</v>
      </c>
      <c r="BT193" s="46">
        <v>28774.54</v>
      </c>
      <c r="BW193" s="46">
        <v>308537.67</v>
      </c>
      <c r="BX193" s="46">
        <v>126804.59</v>
      </c>
      <c r="CB193" s="46">
        <v>88966.66</v>
      </c>
      <c r="CE193" s="46">
        <v>257047.96</v>
      </c>
      <c r="CF193" s="46">
        <v>2263.06</v>
      </c>
      <c r="CP193" s="46">
        <v>139087.67999999999</v>
      </c>
      <c r="CZ193" s="46">
        <v>17528</v>
      </c>
      <c r="DD193" s="46">
        <v>35110.230000000003</v>
      </c>
      <c r="DP193" s="46">
        <v>15761.95</v>
      </c>
      <c r="EH193" s="46">
        <v>11105.29</v>
      </c>
      <c r="ET193" s="46">
        <v>16800</v>
      </c>
      <c r="EU193" s="46">
        <v>6800</v>
      </c>
      <c r="FA193" s="46">
        <v>10000</v>
      </c>
    </row>
    <row r="194" spans="2:166" x14ac:dyDescent="0.25">
      <c r="B194" s="47" t="s">
        <v>405</v>
      </c>
      <c r="C194" s="47" t="s">
        <v>404</v>
      </c>
      <c r="D194" s="46">
        <v>12435155.619999995</v>
      </c>
      <c r="E194" s="46">
        <v>709740.16</v>
      </c>
      <c r="F194" s="46">
        <v>666270.94999999995</v>
      </c>
      <c r="H194" s="46">
        <v>79.06</v>
      </c>
      <c r="I194" s="46">
        <v>43390.15</v>
      </c>
      <c r="L194" s="46">
        <v>113947.53</v>
      </c>
      <c r="M194" s="46">
        <v>2055</v>
      </c>
      <c r="T194" s="46">
        <v>170.6</v>
      </c>
      <c r="X194" s="46">
        <v>14712</v>
      </c>
      <c r="Y194" s="46">
        <v>2202.1999999999998</v>
      </c>
      <c r="Z194" s="46">
        <v>91903.7</v>
      </c>
      <c r="AC194" s="46">
        <v>2715.03</v>
      </c>
      <c r="AD194" s="46">
        <v>189</v>
      </c>
      <c r="AJ194" s="46">
        <v>3186318.1</v>
      </c>
      <c r="AK194" s="46">
        <v>3100172.76</v>
      </c>
      <c r="AL194" s="46">
        <v>86145.34</v>
      </c>
      <c r="AP194" s="46">
        <v>1132870.03</v>
      </c>
      <c r="AR194" s="46">
        <v>52686.59</v>
      </c>
      <c r="AS194" s="46">
        <v>445383.62</v>
      </c>
      <c r="AU194" s="46">
        <v>160930.85999999999</v>
      </c>
      <c r="AW194" s="46">
        <v>16232.07</v>
      </c>
      <c r="BB194" s="46">
        <v>38187.300000000003</v>
      </c>
      <c r="BC194" s="46">
        <v>418094.59</v>
      </c>
      <c r="BD194" s="46">
        <v>1355</v>
      </c>
      <c r="BK194" s="46">
        <v>49111.13</v>
      </c>
      <c r="BP194" s="46">
        <v>49111.13</v>
      </c>
      <c r="BR194" s="46">
        <v>903819.79</v>
      </c>
      <c r="BT194" s="46">
        <v>113640.72</v>
      </c>
      <c r="BW194" s="46">
        <v>319041.53000000003</v>
      </c>
      <c r="CB194" s="46">
        <v>75563.41</v>
      </c>
      <c r="CE194" s="46">
        <v>160090.9</v>
      </c>
      <c r="CF194" s="46">
        <v>27773.85</v>
      </c>
      <c r="CP194" s="46">
        <v>164161.29</v>
      </c>
      <c r="CZ194" s="46">
        <v>19554.14</v>
      </c>
      <c r="EG194" s="46">
        <v>2124.37</v>
      </c>
      <c r="EH194" s="46">
        <v>21869.58</v>
      </c>
      <c r="ET194" s="46">
        <v>89906.01</v>
      </c>
      <c r="EU194" s="46">
        <v>245</v>
      </c>
      <c r="FB194" s="46">
        <v>89661.01</v>
      </c>
      <c r="FD194" s="46">
        <v>31865.06</v>
      </c>
      <c r="FF194" s="46">
        <v>1236.3499999999999</v>
      </c>
      <c r="FH194" s="46">
        <v>30628.71</v>
      </c>
    </row>
    <row r="195" spans="2:166" x14ac:dyDescent="0.25">
      <c r="B195" s="47" t="s">
        <v>403</v>
      </c>
      <c r="C195" s="47" t="s">
        <v>402</v>
      </c>
      <c r="D195" s="46">
        <v>104893245.22000001</v>
      </c>
      <c r="E195" s="46">
        <v>8418507.5500000007</v>
      </c>
      <c r="F195" s="46">
        <v>8416494.4100000001</v>
      </c>
      <c r="I195" s="46">
        <v>2013.14</v>
      </c>
      <c r="L195" s="46">
        <v>971318.9</v>
      </c>
      <c r="M195" s="46">
        <v>42947.360000000001</v>
      </c>
      <c r="T195" s="46">
        <v>20.5</v>
      </c>
      <c r="Y195" s="46">
        <v>709641.59</v>
      </c>
      <c r="Z195" s="46">
        <v>266.81</v>
      </c>
      <c r="AC195" s="46">
        <v>23198.400000000001</v>
      </c>
      <c r="AD195" s="46">
        <v>17456.18</v>
      </c>
      <c r="AE195" s="46">
        <v>32358.75</v>
      </c>
      <c r="AG195" s="46">
        <v>145429.31</v>
      </c>
      <c r="AJ195" s="46">
        <v>30234959.539999999</v>
      </c>
      <c r="AK195" s="46">
        <v>29448109.969999999</v>
      </c>
      <c r="AL195" s="46">
        <v>786849.57</v>
      </c>
      <c r="AP195" s="46">
        <v>9185511.5999999996</v>
      </c>
      <c r="AQ195" s="46">
        <v>22220</v>
      </c>
      <c r="AS195" s="46">
        <v>5188464.33</v>
      </c>
      <c r="AU195" s="46">
        <v>604053.17000000004</v>
      </c>
      <c r="AW195" s="46">
        <v>164327.84</v>
      </c>
      <c r="AY195" s="46">
        <v>209794.56</v>
      </c>
      <c r="AZ195" s="46">
        <v>94451.76</v>
      </c>
      <c r="BB195" s="46">
        <v>23494.38</v>
      </c>
      <c r="BC195" s="46">
        <v>2877221.35</v>
      </c>
      <c r="BE195" s="46">
        <v>1484.21</v>
      </c>
      <c r="BK195" s="46">
        <v>877284.61</v>
      </c>
      <c r="BM195" s="46">
        <v>787568.34</v>
      </c>
      <c r="BN195" s="46">
        <v>81991</v>
      </c>
      <c r="BP195" s="46">
        <v>7725.27</v>
      </c>
      <c r="BR195" s="46">
        <v>2750738.97</v>
      </c>
      <c r="CB195" s="46">
        <v>625263</v>
      </c>
      <c r="CE195" s="46">
        <v>446424</v>
      </c>
      <c r="CF195" s="46">
        <v>104250.15</v>
      </c>
      <c r="CK195" s="46">
        <v>18343.96</v>
      </c>
      <c r="CP195" s="46">
        <v>594214.67000000004</v>
      </c>
      <c r="CQ195" s="46">
        <v>496464.38</v>
      </c>
      <c r="CR195" s="46">
        <v>37972.81</v>
      </c>
      <c r="DB195" s="46">
        <v>287415.03999999998</v>
      </c>
      <c r="DJ195" s="46">
        <v>250</v>
      </c>
      <c r="DK195" s="46">
        <v>34665.99</v>
      </c>
      <c r="DP195" s="46">
        <v>1373.22</v>
      </c>
      <c r="EH195" s="46">
        <v>104101.75</v>
      </c>
      <c r="ET195" s="46">
        <v>3000</v>
      </c>
      <c r="EU195" s="46">
        <v>3000</v>
      </c>
      <c r="FD195" s="46">
        <v>5301.44</v>
      </c>
      <c r="FG195" s="46">
        <v>5301.44</v>
      </c>
    </row>
    <row r="196" spans="2:166" x14ac:dyDescent="0.25">
      <c r="B196" s="47" t="s">
        <v>401</v>
      </c>
      <c r="C196" s="47" t="s">
        <v>140</v>
      </c>
      <c r="D196" s="46">
        <v>814701224.12</v>
      </c>
      <c r="E196" s="46">
        <v>63226622.93</v>
      </c>
      <c r="F196" s="46">
        <v>63224717.329999998</v>
      </c>
      <c r="I196" s="46">
        <v>1905.6</v>
      </c>
      <c r="L196" s="46">
        <v>7681434.4900000002</v>
      </c>
      <c r="M196" s="46">
        <v>283663.13</v>
      </c>
      <c r="T196" s="46">
        <v>929870.28</v>
      </c>
      <c r="U196" s="46">
        <v>100</v>
      </c>
      <c r="X196" s="46">
        <v>122637.91</v>
      </c>
      <c r="Y196" s="46">
        <v>2315818.87</v>
      </c>
      <c r="Z196" s="46">
        <v>1687694.88</v>
      </c>
      <c r="AC196" s="46">
        <v>669632.35</v>
      </c>
      <c r="AD196" s="46">
        <v>147472.25</v>
      </c>
      <c r="AE196" s="46">
        <v>260157.41</v>
      </c>
      <c r="AF196" s="46">
        <v>962792.04</v>
      </c>
      <c r="AH196" s="46">
        <v>301595.37</v>
      </c>
      <c r="AJ196" s="46">
        <v>237776870.61000001</v>
      </c>
      <c r="AK196" s="46">
        <v>228774991.13</v>
      </c>
      <c r="AL196" s="46">
        <v>7879659.29</v>
      </c>
      <c r="AM196" s="46">
        <v>1122220.19</v>
      </c>
      <c r="AP196" s="46">
        <v>71498015.510000005</v>
      </c>
      <c r="AQ196" s="46">
        <v>394405</v>
      </c>
      <c r="AR196" s="46">
        <v>757152.79</v>
      </c>
      <c r="AS196" s="46">
        <v>39677660.579999998</v>
      </c>
      <c r="AU196" s="46">
        <v>8044192.4199999999</v>
      </c>
      <c r="AW196" s="46">
        <v>1787323.45</v>
      </c>
      <c r="AY196" s="46">
        <v>3423029.93</v>
      </c>
      <c r="AZ196" s="46">
        <v>747901.51</v>
      </c>
      <c r="BB196" s="46">
        <v>806017.45</v>
      </c>
      <c r="BC196" s="46">
        <v>15859832.890000001</v>
      </c>
      <c r="BD196" s="46">
        <v>499.49</v>
      </c>
      <c r="BK196" s="46">
        <v>240058.99</v>
      </c>
      <c r="BM196" s="46">
        <v>123974</v>
      </c>
      <c r="BN196" s="46">
        <v>57930</v>
      </c>
      <c r="BP196" s="46">
        <v>58154.99</v>
      </c>
      <c r="BR196" s="46">
        <v>25140768.170000002</v>
      </c>
      <c r="BS196" s="46">
        <v>9085.74</v>
      </c>
      <c r="BT196" s="46">
        <v>1519667.66</v>
      </c>
      <c r="BW196" s="46">
        <v>3964034.86</v>
      </c>
      <c r="BX196" s="46">
        <v>310384.06</v>
      </c>
      <c r="CB196" s="46">
        <v>5342040.8499999996</v>
      </c>
      <c r="CC196" s="46">
        <v>199552.75</v>
      </c>
      <c r="CE196" s="46">
        <v>3529631.66</v>
      </c>
      <c r="CF196" s="46">
        <v>778238.73</v>
      </c>
      <c r="CK196" s="46">
        <v>327002.03999999998</v>
      </c>
      <c r="CP196" s="46">
        <v>6111788.2999999998</v>
      </c>
      <c r="DC196" s="46">
        <v>15274</v>
      </c>
      <c r="DD196" s="46">
        <v>128959.59</v>
      </c>
      <c r="DF196" s="46">
        <v>66855.63</v>
      </c>
      <c r="DO196" s="46">
        <v>1470920</v>
      </c>
      <c r="DP196" s="46">
        <v>421440.92</v>
      </c>
      <c r="EH196" s="46">
        <v>945891.38</v>
      </c>
      <c r="EI196" s="46">
        <v>1630153.96</v>
      </c>
      <c r="EK196" s="46">
        <v>1630153.96</v>
      </c>
      <c r="ET196" s="46">
        <v>156195.65</v>
      </c>
      <c r="EU196" s="46">
        <v>79470.720000000001</v>
      </c>
      <c r="EY196" s="46">
        <v>60824.93</v>
      </c>
      <c r="FA196" s="46">
        <v>15900</v>
      </c>
      <c r="FD196" s="46">
        <v>491.75</v>
      </c>
      <c r="FF196" s="46">
        <v>491.75</v>
      </c>
    </row>
    <row r="197" spans="2:166" x14ac:dyDescent="0.25">
      <c r="B197" s="47" t="s">
        <v>400</v>
      </c>
      <c r="C197" s="47" t="s">
        <v>399</v>
      </c>
      <c r="D197" s="46">
        <v>1110187865.9200001</v>
      </c>
      <c r="E197" s="46">
        <v>77820329.140000001</v>
      </c>
      <c r="F197" s="46">
        <v>77820329.140000001</v>
      </c>
      <c r="L197" s="46">
        <v>6677183.9299999997</v>
      </c>
      <c r="M197" s="46">
        <v>370710.37</v>
      </c>
      <c r="T197" s="46">
        <v>361756.55</v>
      </c>
      <c r="U197" s="46">
        <v>33597.96</v>
      </c>
      <c r="Y197" s="46">
        <v>28516.25</v>
      </c>
      <c r="Z197" s="46">
        <v>2060933.83</v>
      </c>
      <c r="AC197" s="46">
        <v>270914.03999999998</v>
      </c>
      <c r="AD197" s="46">
        <v>50689.22</v>
      </c>
      <c r="AE197" s="46">
        <v>1080289.5900000001</v>
      </c>
      <c r="AF197" s="46">
        <v>23054.959999999999</v>
      </c>
      <c r="AG197" s="46">
        <v>2035812.64</v>
      </c>
      <c r="AH197" s="46">
        <v>360908.52</v>
      </c>
      <c r="AJ197" s="46">
        <v>281798885.06</v>
      </c>
      <c r="AK197" s="46">
        <v>271026997.49000001</v>
      </c>
      <c r="AL197" s="46">
        <v>10771887.57</v>
      </c>
      <c r="AP197" s="46">
        <v>107521875.62</v>
      </c>
      <c r="AQ197" s="46">
        <v>345898</v>
      </c>
      <c r="AR197" s="46">
        <v>903964.62</v>
      </c>
      <c r="AS197" s="46">
        <v>56425304.140000001</v>
      </c>
      <c r="AU197" s="46">
        <v>17082649.559999999</v>
      </c>
      <c r="AV197" s="46">
        <v>538168.9</v>
      </c>
      <c r="AW197" s="46">
        <v>3699197.64</v>
      </c>
      <c r="AX197" s="46">
        <v>-77067.14</v>
      </c>
      <c r="AY197" s="46">
        <v>5890276.5599999996</v>
      </c>
      <c r="AZ197" s="46">
        <v>887210.4</v>
      </c>
      <c r="BB197" s="46">
        <v>2720332.7</v>
      </c>
      <c r="BC197" s="46">
        <v>18493319.170000002</v>
      </c>
      <c r="BE197" s="46">
        <v>137279.16</v>
      </c>
      <c r="BG197" s="46">
        <v>475341.91</v>
      </c>
      <c r="BK197" s="46">
        <v>416004.52</v>
      </c>
      <c r="BL197" s="46">
        <v>344738.15</v>
      </c>
      <c r="BP197" s="46">
        <v>71266.37</v>
      </c>
      <c r="BR197" s="46">
        <v>68265245.480000004</v>
      </c>
      <c r="BS197" s="46">
        <v>27087.93</v>
      </c>
      <c r="BT197" s="46">
        <v>1894321.66</v>
      </c>
      <c r="BW197" s="46">
        <v>16375271.460000001</v>
      </c>
      <c r="BX197" s="46">
        <v>2156509.75</v>
      </c>
      <c r="CB197" s="46">
        <v>7946597.9199999999</v>
      </c>
      <c r="CC197" s="46">
        <v>382350.77</v>
      </c>
      <c r="CE197" s="46">
        <v>11338687.01</v>
      </c>
      <c r="CF197" s="46">
        <v>1657855</v>
      </c>
      <c r="CH197" s="46">
        <v>251704.76</v>
      </c>
      <c r="CK197" s="46">
        <v>220770.83</v>
      </c>
      <c r="CP197" s="46">
        <v>14810118.07</v>
      </c>
      <c r="CQ197" s="46">
        <v>624632.64</v>
      </c>
      <c r="CZ197" s="46">
        <v>1204523.27</v>
      </c>
      <c r="DA197" s="46">
        <v>7169041.8099999996</v>
      </c>
      <c r="DD197" s="46">
        <v>229174.77</v>
      </c>
      <c r="DJ197" s="46">
        <v>781569.51</v>
      </c>
      <c r="DP197" s="46">
        <v>137279.16</v>
      </c>
      <c r="EH197" s="46">
        <v>1057749.1599999999</v>
      </c>
      <c r="EI197" s="46">
        <v>4080583.57</v>
      </c>
      <c r="EK197" s="46">
        <v>2932860.98</v>
      </c>
      <c r="ER197" s="46">
        <v>1143587.77</v>
      </c>
      <c r="ES197" s="46">
        <v>4134.82</v>
      </c>
      <c r="ET197" s="46">
        <v>2331652.1800000002</v>
      </c>
      <c r="EU197" s="46">
        <v>213150.05</v>
      </c>
      <c r="EW197" s="46">
        <v>2055728.59</v>
      </c>
      <c r="FA197" s="46">
        <v>52837.26</v>
      </c>
      <c r="FB197" s="46">
        <v>9936.2800000000007</v>
      </c>
      <c r="FD197" s="46">
        <v>6182173.46</v>
      </c>
      <c r="FF197" s="46">
        <v>227025.4</v>
      </c>
      <c r="FH197" s="46">
        <v>455148.06</v>
      </c>
      <c r="FI197" s="46">
        <v>5500000</v>
      </c>
    </row>
    <row r="198" spans="2:166" x14ac:dyDescent="0.25">
      <c r="B198" s="47" t="s">
        <v>398</v>
      </c>
      <c r="C198" s="47" t="s">
        <v>397</v>
      </c>
      <c r="D198" s="46">
        <v>6574271.1799999988</v>
      </c>
      <c r="E198" s="46">
        <v>465742.14</v>
      </c>
      <c r="F198" s="46">
        <v>427816.02</v>
      </c>
      <c r="I198" s="46">
        <v>37926.120000000003</v>
      </c>
      <c r="L198" s="46">
        <v>82185.64</v>
      </c>
      <c r="M198" s="46">
        <v>165</v>
      </c>
      <c r="Y198" s="46">
        <v>20734.46</v>
      </c>
      <c r="Z198" s="46">
        <v>41309.14</v>
      </c>
      <c r="AC198" s="46">
        <v>15955.99</v>
      </c>
      <c r="AD198" s="46">
        <v>2416.75</v>
      </c>
      <c r="AG198" s="46">
        <v>1604.3</v>
      </c>
      <c r="AJ198" s="46">
        <v>1998579.6</v>
      </c>
      <c r="AK198" s="46">
        <v>1853113.47</v>
      </c>
      <c r="AL198" s="46">
        <v>22117.48</v>
      </c>
      <c r="AM198" s="46">
        <v>123348.65</v>
      </c>
      <c r="AP198" s="46">
        <v>520019.38</v>
      </c>
      <c r="AQ198" s="46">
        <v>4040</v>
      </c>
      <c r="AS198" s="46">
        <v>348650.37</v>
      </c>
      <c r="AU198" s="46">
        <v>37002.43</v>
      </c>
      <c r="AW198" s="46">
        <v>10134.66</v>
      </c>
      <c r="AZ198" s="46">
        <v>5555.93</v>
      </c>
      <c r="BB198" s="46">
        <v>1114.67</v>
      </c>
      <c r="BC198" s="46">
        <v>113521.32</v>
      </c>
      <c r="BK198" s="46">
        <v>28760.62</v>
      </c>
      <c r="BL198" s="46">
        <v>28287.38</v>
      </c>
      <c r="BP198" s="46">
        <v>473.24</v>
      </c>
      <c r="BR198" s="46">
        <v>175314.99</v>
      </c>
      <c r="BW198" s="46">
        <v>53640.62</v>
      </c>
      <c r="CB198" s="46">
        <v>43032</v>
      </c>
      <c r="CE198" s="46">
        <v>29648</v>
      </c>
      <c r="CF198" s="46">
        <v>14839.67</v>
      </c>
      <c r="CP198" s="46">
        <v>34154.699999999997</v>
      </c>
      <c r="EI198" s="46">
        <v>856.77</v>
      </c>
      <c r="ER198" s="46">
        <v>856.77</v>
      </c>
      <c r="ET198" s="46">
        <v>15676.45</v>
      </c>
      <c r="FB198" s="46">
        <v>15676.45</v>
      </c>
    </row>
    <row r="199" spans="2:166" x14ac:dyDescent="0.25">
      <c r="B199" s="47" t="s">
        <v>396</v>
      </c>
      <c r="C199" s="47" t="s">
        <v>395</v>
      </c>
      <c r="D199" s="46">
        <v>187056143.12</v>
      </c>
      <c r="E199" s="46">
        <v>15521646.689999999</v>
      </c>
      <c r="F199" s="46">
        <v>15521639.15</v>
      </c>
      <c r="I199" s="46">
        <v>7.54</v>
      </c>
      <c r="L199" s="46">
        <v>2477303.5099999998</v>
      </c>
      <c r="M199" s="46">
        <v>206159.73</v>
      </c>
      <c r="N199" s="46">
        <v>1816.3</v>
      </c>
      <c r="Q199" s="46">
        <v>21138.1</v>
      </c>
      <c r="R199" s="46">
        <v>34110.25</v>
      </c>
      <c r="T199" s="46">
        <v>38939.18</v>
      </c>
      <c r="U199" s="46">
        <v>4096.25</v>
      </c>
      <c r="X199" s="46">
        <v>266445.71000000002</v>
      </c>
      <c r="Y199" s="46">
        <v>916173.71</v>
      </c>
      <c r="Z199" s="46">
        <v>488056.46</v>
      </c>
      <c r="AC199" s="46">
        <v>29935.45</v>
      </c>
      <c r="AD199" s="46">
        <v>39110.550000000003</v>
      </c>
      <c r="AE199" s="46">
        <v>197906.77</v>
      </c>
      <c r="AF199" s="46">
        <v>127070.51</v>
      </c>
      <c r="AG199" s="46">
        <v>106344.54</v>
      </c>
      <c r="AJ199" s="46">
        <v>56710243.100000001</v>
      </c>
      <c r="AK199" s="46">
        <v>54192791.950000003</v>
      </c>
      <c r="AL199" s="46">
        <v>1449378.75</v>
      </c>
      <c r="AM199" s="46">
        <v>1068072.3999999999</v>
      </c>
      <c r="AP199" s="46">
        <v>13075497.289999999</v>
      </c>
      <c r="AQ199" s="46">
        <v>20705</v>
      </c>
      <c r="AS199" s="46">
        <v>7340853.4000000004</v>
      </c>
      <c r="AU199" s="46">
        <v>1585703.42</v>
      </c>
      <c r="AW199" s="46">
        <v>240233.1</v>
      </c>
      <c r="AY199" s="46">
        <v>627485.98</v>
      </c>
      <c r="AZ199" s="46">
        <v>178635.82</v>
      </c>
      <c r="BB199" s="46">
        <v>46987.85</v>
      </c>
      <c r="BC199" s="46">
        <v>2844001.13</v>
      </c>
      <c r="BE199" s="46">
        <v>45410.04</v>
      </c>
      <c r="BG199" s="46">
        <v>145481.54999999999</v>
      </c>
      <c r="BK199" s="46">
        <v>64657.83</v>
      </c>
      <c r="BM199" s="46">
        <v>33149</v>
      </c>
      <c r="BN199" s="46">
        <v>17261</v>
      </c>
      <c r="BP199" s="46">
        <v>14247.83</v>
      </c>
      <c r="BR199" s="46">
        <v>4430602.03</v>
      </c>
      <c r="BW199" s="46">
        <v>2556</v>
      </c>
      <c r="CB199" s="46">
        <v>1308038</v>
      </c>
      <c r="CC199" s="46">
        <v>46645.440000000002</v>
      </c>
      <c r="CE199" s="46">
        <v>827087</v>
      </c>
      <c r="CF199" s="46">
        <v>182138</v>
      </c>
      <c r="CK199" s="46">
        <v>56715</v>
      </c>
      <c r="CP199" s="46">
        <v>1507500.09</v>
      </c>
      <c r="CQ199" s="46">
        <v>125525.56</v>
      </c>
      <c r="CR199" s="46">
        <v>100731.47</v>
      </c>
      <c r="DP199" s="46">
        <v>58265.84</v>
      </c>
      <c r="EH199" s="46">
        <v>215399.63</v>
      </c>
      <c r="EI199" s="46">
        <v>25732.5</v>
      </c>
      <c r="EK199" s="46">
        <v>10236.25</v>
      </c>
      <c r="ER199" s="46">
        <v>15496.25</v>
      </c>
      <c r="FD199" s="46">
        <v>1222388.6100000001</v>
      </c>
      <c r="FF199" s="46">
        <v>1081</v>
      </c>
      <c r="FH199" s="46">
        <v>721307.61</v>
      </c>
      <c r="FJ199" s="46">
        <v>500000</v>
      </c>
    </row>
    <row r="200" spans="2:166" x14ac:dyDescent="0.25">
      <c r="B200" s="47" t="s">
        <v>394</v>
      </c>
      <c r="C200" s="47" t="s">
        <v>393</v>
      </c>
      <c r="D200" s="46">
        <v>367514704.89999998</v>
      </c>
      <c r="E200" s="46">
        <v>29744009.870000001</v>
      </c>
      <c r="F200" s="46">
        <v>29740026.629999999</v>
      </c>
      <c r="I200" s="46">
        <v>3983.24</v>
      </c>
      <c r="L200" s="46">
        <v>7556814.7999999998</v>
      </c>
      <c r="M200" s="46">
        <v>269566.5</v>
      </c>
      <c r="Q200" s="46">
        <v>5500</v>
      </c>
      <c r="S200" s="46">
        <v>1701879.64</v>
      </c>
      <c r="T200" s="46">
        <v>432026.35</v>
      </c>
      <c r="U200" s="46">
        <v>1133</v>
      </c>
      <c r="X200" s="46">
        <v>197219.72</v>
      </c>
      <c r="Y200" s="46">
        <v>1324590.25</v>
      </c>
      <c r="Z200" s="46">
        <v>2003251.03</v>
      </c>
      <c r="AC200" s="46">
        <v>153662.53</v>
      </c>
      <c r="AD200" s="46">
        <v>52113.02</v>
      </c>
      <c r="AE200" s="46">
        <v>484530.48</v>
      </c>
      <c r="AF200" s="46">
        <v>304596.59000000003</v>
      </c>
      <c r="AG200" s="46">
        <v>626745.68999999994</v>
      </c>
      <c r="AJ200" s="46">
        <v>107539961.09999999</v>
      </c>
      <c r="AK200" s="46">
        <v>104446415.95</v>
      </c>
      <c r="AL200" s="46">
        <v>3093545.15</v>
      </c>
      <c r="AP200" s="46">
        <v>29248621.699999999</v>
      </c>
      <c r="AS200" s="46">
        <v>18486291.789999999</v>
      </c>
      <c r="AU200" s="46">
        <v>2329207.0499999998</v>
      </c>
      <c r="AW200" s="46">
        <v>1114977.1399999999</v>
      </c>
      <c r="AY200" s="46">
        <v>1083401.42</v>
      </c>
      <c r="AZ200" s="46">
        <v>340562.9</v>
      </c>
      <c r="BB200" s="46">
        <v>155103.69</v>
      </c>
      <c r="BC200" s="46">
        <v>5653697.2999999998</v>
      </c>
      <c r="BE200" s="46">
        <v>50881.03</v>
      </c>
      <c r="BH200" s="46">
        <v>5000</v>
      </c>
      <c r="BJ200" s="46">
        <v>29499.38</v>
      </c>
      <c r="BK200" s="46">
        <v>27224.73</v>
      </c>
      <c r="BP200" s="46">
        <v>27224.73</v>
      </c>
      <c r="BR200" s="46">
        <v>7417316.9800000004</v>
      </c>
      <c r="BW200" s="46">
        <v>633076.36</v>
      </c>
      <c r="BX200" s="46">
        <v>43382.54</v>
      </c>
      <c r="CB200" s="46">
        <v>2200540.02</v>
      </c>
      <c r="CC200" s="46">
        <v>82837.919999999998</v>
      </c>
      <c r="CE200" s="46">
        <v>1082422.2</v>
      </c>
      <c r="CF200" s="46">
        <v>197042.09</v>
      </c>
      <c r="CK200" s="46">
        <v>75668.23</v>
      </c>
      <c r="CP200" s="46">
        <v>2441816.1</v>
      </c>
      <c r="CQ200" s="46">
        <v>105643.02</v>
      </c>
      <c r="CR200" s="46">
        <v>126236.34</v>
      </c>
      <c r="DJ200" s="46">
        <v>3816.57</v>
      </c>
      <c r="DP200" s="46">
        <v>50881.01</v>
      </c>
      <c r="EH200" s="46">
        <v>373954.58</v>
      </c>
      <c r="EI200" s="46">
        <v>1182749.46</v>
      </c>
      <c r="EK200" s="46">
        <v>53642.76</v>
      </c>
      <c r="ER200" s="46">
        <v>29231</v>
      </c>
      <c r="ES200" s="46">
        <v>1099875.7</v>
      </c>
      <c r="ET200" s="46">
        <v>156135</v>
      </c>
      <c r="EX200" s="46">
        <v>97000</v>
      </c>
      <c r="FB200" s="46">
        <v>59135</v>
      </c>
      <c r="FD200" s="46">
        <v>884518.81</v>
      </c>
      <c r="FF200" s="46">
        <v>2721.71</v>
      </c>
      <c r="FH200" s="46">
        <v>213797.71</v>
      </c>
      <c r="FJ200" s="46">
        <v>667999.39</v>
      </c>
    </row>
    <row r="201" spans="2:166" x14ac:dyDescent="0.25">
      <c r="B201" s="47" t="s">
        <v>392</v>
      </c>
      <c r="C201" s="47" t="s">
        <v>391</v>
      </c>
      <c r="D201" s="46">
        <v>57324338.400000006</v>
      </c>
      <c r="E201" s="46">
        <v>5904209.9100000001</v>
      </c>
      <c r="F201" s="46">
        <v>5903481.9100000001</v>
      </c>
      <c r="I201" s="46">
        <v>728</v>
      </c>
      <c r="L201" s="46">
        <v>824217.51</v>
      </c>
      <c r="M201" s="46">
        <v>20660</v>
      </c>
      <c r="S201" s="46">
        <v>81150</v>
      </c>
      <c r="T201" s="46">
        <v>53955.5</v>
      </c>
      <c r="Y201" s="46">
        <v>269056.77</v>
      </c>
      <c r="Z201" s="46">
        <v>194448.84</v>
      </c>
      <c r="AC201" s="46">
        <v>50991.7</v>
      </c>
      <c r="AD201" s="46">
        <v>2509.39</v>
      </c>
      <c r="AE201" s="46">
        <v>50135.85</v>
      </c>
      <c r="AF201" s="46">
        <v>71041.97</v>
      </c>
      <c r="AG201" s="46">
        <v>30267.49</v>
      </c>
      <c r="AJ201" s="46">
        <v>15262440.4</v>
      </c>
      <c r="AK201" s="46">
        <v>14757990.310000001</v>
      </c>
      <c r="AL201" s="46">
        <v>504450.09</v>
      </c>
      <c r="AP201" s="46">
        <v>4736077.8600000003</v>
      </c>
      <c r="AQ201" s="46">
        <v>28280</v>
      </c>
      <c r="AS201" s="46">
        <v>2368515.63</v>
      </c>
      <c r="AU201" s="46">
        <v>217870.33</v>
      </c>
      <c r="AW201" s="46">
        <v>142010.51999999999</v>
      </c>
      <c r="AY201" s="46">
        <v>176385.33</v>
      </c>
      <c r="AZ201" s="46">
        <v>47692.4</v>
      </c>
      <c r="BB201" s="46">
        <v>5707.44</v>
      </c>
      <c r="BC201" s="46">
        <v>1677856.81</v>
      </c>
      <c r="BD201" s="46">
        <v>58808</v>
      </c>
      <c r="BE201" s="46">
        <v>10571.7</v>
      </c>
      <c r="BG201" s="46">
        <v>2379.6999999999998</v>
      </c>
      <c r="BK201" s="46">
        <v>3675.15</v>
      </c>
      <c r="BP201" s="46">
        <v>3675.15</v>
      </c>
      <c r="BR201" s="46">
        <v>675676.23</v>
      </c>
      <c r="CB201" s="46">
        <v>259759</v>
      </c>
      <c r="CE201" s="46">
        <v>87804.4</v>
      </c>
      <c r="CP201" s="46">
        <v>229476.92</v>
      </c>
      <c r="CR201" s="46">
        <v>12860.69</v>
      </c>
      <c r="DJ201" s="46">
        <v>7762.93</v>
      </c>
      <c r="DP201" s="46">
        <v>10571.71</v>
      </c>
      <c r="DZ201" s="46">
        <v>11552</v>
      </c>
      <c r="EH201" s="46">
        <v>55888.58</v>
      </c>
      <c r="ET201" s="46">
        <v>44522.5</v>
      </c>
      <c r="FA201" s="46">
        <v>44522.5</v>
      </c>
      <c r="FD201" s="46">
        <v>1211349.6399999999</v>
      </c>
      <c r="FJ201" s="46">
        <v>1211349.6399999999</v>
      </c>
    </row>
    <row r="202" spans="2:166" x14ac:dyDescent="0.25">
      <c r="B202" s="47" t="s">
        <v>390</v>
      </c>
      <c r="C202" s="47" t="s">
        <v>389</v>
      </c>
      <c r="D202" s="46">
        <v>94019874.279999986</v>
      </c>
      <c r="E202" s="46">
        <v>6071604.7000000002</v>
      </c>
      <c r="F202" s="46">
        <v>6053974.7599999998</v>
      </c>
      <c r="I202" s="46">
        <v>17629.939999999999</v>
      </c>
      <c r="L202" s="46">
        <v>633496.93000000005</v>
      </c>
      <c r="M202" s="46">
        <v>3714.92</v>
      </c>
      <c r="T202" s="46">
        <v>17323.36</v>
      </c>
      <c r="U202" s="46">
        <v>2370</v>
      </c>
      <c r="Y202" s="46">
        <v>279535.7</v>
      </c>
      <c r="Z202" s="46">
        <v>164735.57</v>
      </c>
      <c r="AC202" s="46">
        <v>36537.71</v>
      </c>
      <c r="AD202" s="46">
        <v>13221.13</v>
      </c>
      <c r="AE202" s="46">
        <v>47667.75</v>
      </c>
      <c r="AF202" s="46">
        <v>16683.580000000002</v>
      </c>
      <c r="AG202" s="46">
        <v>51707.21</v>
      </c>
      <c r="AJ202" s="46">
        <v>27813938.48</v>
      </c>
      <c r="AK202" s="46">
        <v>26877602.25</v>
      </c>
      <c r="AL202" s="46">
        <v>881005.73</v>
      </c>
      <c r="AM202" s="46">
        <v>55330.5</v>
      </c>
      <c r="AP202" s="46">
        <v>9454364.6099999994</v>
      </c>
      <c r="AS202" s="46">
        <v>6244305.7400000002</v>
      </c>
      <c r="AU202" s="46">
        <v>583217.68999999994</v>
      </c>
      <c r="AW202" s="46">
        <v>164839.97</v>
      </c>
      <c r="AY202" s="46">
        <v>233930.41</v>
      </c>
      <c r="AZ202" s="46">
        <v>87236.68</v>
      </c>
      <c r="BB202" s="46">
        <v>14597.05</v>
      </c>
      <c r="BC202" s="46">
        <v>2099781.19</v>
      </c>
      <c r="BE202" s="46">
        <v>26455.88</v>
      </c>
      <c r="BK202" s="46">
        <v>7239.46</v>
      </c>
      <c r="BP202" s="46">
        <v>7239.46</v>
      </c>
      <c r="BR202" s="46">
        <v>3015492.96</v>
      </c>
      <c r="BW202" s="46">
        <v>901136.85</v>
      </c>
      <c r="BX202" s="46">
        <v>244050.34</v>
      </c>
      <c r="CB202" s="46">
        <v>615541</v>
      </c>
      <c r="CE202" s="46">
        <v>361802.7</v>
      </c>
      <c r="CF202" s="46">
        <v>88424.56</v>
      </c>
      <c r="CK202" s="46">
        <v>8465.5499999999993</v>
      </c>
      <c r="CP202" s="46">
        <v>546475.82999999996</v>
      </c>
      <c r="DP202" s="46">
        <v>26515.27</v>
      </c>
      <c r="DV202" s="46">
        <v>91063.96</v>
      </c>
      <c r="EH202" s="46">
        <v>132016.9</v>
      </c>
      <c r="ET202" s="46">
        <v>13800</v>
      </c>
      <c r="EU202" s="46">
        <v>13800</v>
      </c>
    </row>
    <row r="203" spans="2:166" x14ac:dyDescent="0.25">
      <c r="B203" s="47" t="s">
        <v>388</v>
      </c>
      <c r="C203" s="47" t="s">
        <v>387</v>
      </c>
      <c r="D203" s="46">
        <v>522702018.09999996</v>
      </c>
      <c r="E203" s="46">
        <v>24719087.460000001</v>
      </c>
      <c r="F203" s="46">
        <v>24719050.039999999</v>
      </c>
      <c r="I203" s="46">
        <v>37.42</v>
      </c>
      <c r="L203" s="46">
        <v>2792115.59</v>
      </c>
      <c r="M203" s="46">
        <v>22736</v>
      </c>
      <c r="T203" s="46">
        <v>28957.16</v>
      </c>
      <c r="X203" s="46">
        <v>27478.26</v>
      </c>
      <c r="Y203" s="46">
        <v>178722.07</v>
      </c>
      <c r="Z203" s="46">
        <v>1634480.07</v>
      </c>
      <c r="AC203" s="46">
        <v>86048.46</v>
      </c>
      <c r="AD203" s="46">
        <v>43622</v>
      </c>
      <c r="AE203" s="46">
        <v>186068.92</v>
      </c>
      <c r="AF203" s="46">
        <v>43307.21</v>
      </c>
      <c r="AG203" s="46">
        <v>540695.43999999994</v>
      </c>
      <c r="AJ203" s="46">
        <v>125487512.77</v>
      </c>
      <c r="AK203" s="46">
        <v>113880639.89</v>
      </c>
      <c r="AL203" s="46">
        <v>5655626.1799999997</v>
      </c>
      <c r="AM203" s="46">
        <v>5951246.7000000002</v>
      </c>
      <c r="AP203" s="46">
        <v>56793222.289999999</v>
      </c>
      <c r="AS203" s="46">
        <v>25678625.149999999</v>
      </c>
      <c r="AT203" s="46">
        <v>2419334.5099999998</v>
      </c>
      <c r="AU203" s="46">
        <v>8157941.8499999996</v>
      </c>
      <c r="AV203" s="46">
        <v>154147.35999999999</v>
      </c>
      <c r="AW203" s="46">
        <v>2009986.91</v>
      </c>
      <c r="AY203" s="46">
        <v>3158060.64</v>
      </c>
      <c r="AZ203" s="46">
        <v>368842.84</v>
      </c>
      <c r="BB203" s="46">
        <v>1841955.8400000001</v>
      </c>
      <c r="BC203" s="46">
        <v>8895508.3499999996</v>
      </c>
      <c r="BD203" s="46">
        <v>35795.019999999997</v>
      </c>
      <c r="BE203" s="46">
        <v>73314.77</v>
      </c>
      <c r="BH203" s="46">
        <v>3999709.05</v>
      </c>
      <c r="BK203" s="46">
        <v>16375962.57</v>
      </c>
      <c r="BM203" s="46">
        <v>15386577.560000001</v>
      </c>
      <c r="BN203" s="46">
        <v>958155</v>
      </c>
      <c r="BP203" s="46">
        <v>31230.01</v>
      </c>
      <c r="BR203" s="46">
        <v>34550794.530000001</v>
      </c>
      <c r="BW203" s="46">
        <v>15152574.99</v>
      </c>
      <c r="CB203" s="46">
        <v>3110617.91</v>
      </c>
      <c r="CC203" s="46">
        <v>167351.18</v>
      </c>
      <c r="CE203" s="46">
        <v>4522202.41</v>
      </c>
      <c r="CF203" s="46">
        <v>687017.68</v>
      </c>
      <c r="CH203" s="46">
        <v>73346.039999999994</v>
      </c>
      <c r="CK203" s="46">
        <v>160795.26</v>
      </c>
      <c r="CP203" s="46">
        <v>7135215.46</v>
      </c>
      <c r="CQ203" s="46">
        <v>1659308.26</v>
      </c>
      <c r="DD203" s="46">
        <v>18555.43</v>
      </c>
      <c r="DJ203" s="46">
        <v>100000</v>
      </c>
      <c r="DP203" s="46">
        <v>94070.58</v>
      </c>
      <c r="DX203" s="46">
        <v>873508.32</v>
      </c>
      <c r="EE203" s="46">
        <v>200716.52</v>
      </c>
      <c r="EH203" s="46">
        <v>595514.49</v>
      </c>
      <c r="EI203" s="46">
        <v>307498.06</v>
      </c>
      <c r="EK203" s="46">
        <v>202225.77</v>
      </c>
      <c r="EP203" s="46">
        <v>5820.86</v>
      </c>
      <c r="ER203" s="46">
        <v>99451.43</v>
      </c>
      <c r="FD203" s="46">
        <v>324815.78000000003</v>
      </c>
      <c r="FF203" s="46">
        <v>32356.05</v>
      </c>
      <c r="FH203" s="46">
        <v>292459.73</v>
      </c>
    </row>
    <row r="204" spans="2:166" x14ac:dyDescent="0.25">
      <c r="B204" s="47" t="s">
        <v>386</v>
      </c>
      <c r="C204" s="47" t="s">
        <v>385</v>
      </c>
      <c r="D204" s="46">
        <v>318792408.81999999</v>
      </c>
      <c r="E204" s="46">
        <v>27091343.25</v>
      </c>
      <c r="F204" s="46">
        <v>27072926.309999999</v>
      </c>
      <c r="I204" s="46">
        <v>18416.939999999999</v>
      </c>
      <c r="L204" s="46">
        <v>3882684.29</v>
      </c>
      <c r="M204" s="46">
        <v>32707.439999999999</v>
      </c>
      <c r="P204" s="46">
        <v>50</v>
      </c>
      <c r="Q204" s="46">
        <v>575</v>
      </c>
      <c r="T204" s="46">
        <v>115643.52</v>
      </c>
      <c r="X204" s="46">
        <v>27560</v>
      </c>
      <c r="Y204" s="46">
        <v>1633237.98</v>
      </c>
      <c r="Z204" s="46">
        <v>657747.73</v>
      </c>
      <c r="AC204" s="46">
        <v>458124.84</v>
      </c>
      <c r="AD204" s="46">
        <v>31806.58</v>
      </c>
      <c r="AE204" s="46">
        <v>468273</v>
      </c>
      <c r="AF204" s="46">
        <v>208552.19</v>
      </c>
      <c r="AG204" s="46">
        <v>248406.01</v>
      </c>
      <c r="AJ204" s="46">
        <v>91654940.799999997</v>
      </c>
      <c r="AK204" s="46">
        <v>89203699.390000001</v>
      </c>
      <c r="AL204" s="46">
        <v>2451241.41</v>
      </c>
      <c r="AP204" s="46">
        <v>28367753.559999999</v>
      </c>
      <c r="AR204" s="46">
        <v>315553.3</v>
      </c>
      <c r="AS204" s="46">
        <v>16980557.390000001</v>
      </c>
      <c r="AU204" s="46">
        <v>1397248.38</v>
      </c>
      <c r="AW204" s="46">
        <v>910631.9</v>
      </c>
      <c r="AY204" s="46">
        <v>458018.69</v>
      </c>
      <c r="AZ204" s="46">
        <v>292525.93</v>
      </c>
      <c r="BB204" s="46">
        <v>91792.76</v>
      </c>
      <c r="BC204" s="46">
        <v>7211323.2800000003</v>
      </c>
      <c r="BG204" s="46">
        <v>707326.85</v>
      </c>
      <c r="BJ204" s="46">
        <v>2775.08</v>
      </c>
      <c r="BK204" s="46">
        <v>22969.55</v>
      </c>
      <c r="BP204" s="46">
        <v>22969.55</v>
      </c>
      <c r="BR204" s="46">
        <v>6752510.0700000003</v>
      </c>
      <c r="BT204" s="46">
        <v>801896.23</v>
      </c>
      <c r="BW204" s="46">
        <v>72362.78</v>
      </c>
      <c r="BY204" s="46">
        <v>39979.67</v>
      </c>
      <c r="CB204" s="46">
        <v>2471116</v>
      </c>
      <c r="CC204" s="46">
        <v>74493.45</v>
      </c>
      <c r="CE204" s="46">
        <v>969117.66</v>
      </c>
      <c r="CF204" s="46">
        <v>308688.05</v>
      </c>
      <c r="CK204" s="46">
        <v>26292.07</v>
      </c>
      <c r="CP204" s="46">
        <v>1614084.67</v>
      </c>
      <c r="DJ204" s="46">
        <v>107924.28</v>
      </c>
      <c r="EH204" s="46">
        <v>266555.21000000002</v>
      </c>
      <c r="EI204" s="46">
        <v>102234.84</v>
      </c>
      <c r="ER204" s="46">
        <v>102234.84</v>
      </c>
      <c r="ET204" s="46">
        <v>28640</v>
      </c>
      <c r="EU204" s="46">
        <v>28640</v>
      </c>
      <c r="FD204" s="46">
        <v>1493128.05</v>
      </c>
      <c r="FI204" s="46">
        <v>-18777.97</v>
      </c>
      <c r="FJ204" s="46">
        <v>1511906.02</v>
      </c>
    </row>
    <row r="205" spans="2:166" x14ac:dyDescent="0.25">
      <c r="B205" s="47" t="s">
        <v>384</v>
      </c>
      <c r="C205" s="47" t="s">
        <v>383</v>
      </c>
      <c r="D205" s="46">
        <v>280663974.59999996</v>
      </c>
      <c r="E205" s="46">
        <v>19037451.07</v>
      </c>
      <c r="F205" s="46">
        <v>19037274.809999999</v>
      </c>
      <c r="I205" s="46">
        <v>176.26</v>
      </c>
      <c r="L205" s="46">
        <v>1129368.5</v>
      </c>
      <c r="M205" s="46">
        <v>5889.67</v>
      </c>
      <c r="T205" s="46">
        <v>40328.81</v>
      </c>
      <c r="Y205" s="46">
        <v>22838.6</v>
      </c>
      <c r="Z205" s="46">
        <v>83074.64</v>
      </c>
      <c r="AC205" s="46">
        <v>305130.5</v>
      </c>
      <c r="AD205" s="46">
        <v>7917.24</v>
      </c>
      <c r="AE205" s="46">
        <v>1212.5</v>
      </c>
      <c r="AF205" s="46">
        <v>303542.13</v>
      </c>
      <c r="AG205" s="46">
        <v>359434.41</v>
      </c>
      <c r="AJ205" s="46">
        <v>72811860.340000004</v>
      </c>
      <c r="AK205" s="46">
        <v>68036800</v>
      </c>
      <c r="AL205" s="46">
        <v>2662749.98</v>
      </c>
      <c r="AM205" s="46">
        <v>2112310.36</v>
      </c>
      <c r="AP205" s="46">
        <v>31019768.66</v>
      </c>
      <c r="AQ205" s="46">
        <v>97970</v>
      </c>
      <c r="AS205" s="46">
        <v>13726384.529999999</v>
      </c>
      <c r="AU205" s="46">
        <v>5956800.6900000004</v>
      </c>
      <c r="AW205" s="46">
        <v>1123248.46</v>
      </c>
      <c r="AY205" s="46">
        <v>1886802.41</v>
      </c>
      <c r="AZ205" s="46">
        <v>221917.88</v>
      </c>
      <c r="BB205" s="46">
        <v>584478.63</v>
      </c>
      <c r="BC205" s="46">
        <v>6428688.7300000004</v>
      </c>
      <c r="BD205" s="46">
        <v>131115</v>
      </c>
      <c r="BH205" s="46">
        <v>862362.33</v>
      </c>
      <c r="BK205" s="46">
        <v>78724.31</v>
      </c>
      <c r="BL205" s="46">
        <v>60105.120000000003</v>
      </c>
      <c r="BP205" s="46">
        <v>18619.189999999999</v>
      </c>
      <c r="BR205" s="46">
        <v>16025864.300000001</v>
      </c>
      <c r="BW205" s="46">
        <v>2594106.73</v>
      </c>
      <c r="BX205" s="46">
        <v>1177015.75</v>
      </c>
      <c r="CA205" s="46">
        <v>3123.64</v>
      </c>
      <c r="CB205" s="46">
        <v>1789870.29</v>
      </c>
      <c r="CC205" s="46">
        <v>104748.88</v>
      </c>
      <c r="CE205" s="46">
        <v>2750047.99</v>
      </c>
      <c r="CF205" s="46">
        <v>722620.54</v>
      </c>
      <c r="CK205" s="46">
        <v>161798.63</v>
      </c>
      <c r="CP205" s="46">
        <v>4672513.9000000004</v>
      </c>
      <c r="DA205" s="46">
        <v>952387.7</v>
      </c>
      <c r="DD205" s="46">
        <v>184655</v>
      </c>
      <c r="DJ205" s="46">
        <v>207321.38</v>
      </c>
      <c r="DK205" s="46">
        <v>108951.6</v>
      </c>
      <c r="DP205" s="46">
        <v>187257.97</v>
      </c>
      <c r="EH205" s="46">
        <v>409444.3</v>
      </c>
      <c r="EI205" s="46">
        <v>595.70000000000005</v>
      </c>
      <c r="EJ205" s="46">
        <v>595.70000000000005</v>
      </c>
      <c r="ET205" s="46">
        <v>228354.42</v>
      </c>
      <c r="EU205" s="46">
        <v>228354.42</v>
      </c>
    </row>
    <row r="206" spans="2:166" x14ac:dyDescent="0.25">
      <c r="B206" s="47" t="s">
        <v>382</v>
      </c>
      <c r="C206" s="47" t="s">
        <v>381</v>
      </c>
      <c r="D206" s="46">
        <v>756912313.70000041</v>
      </c>
      <c r="E206" s="46">
        <v>41634093.57</v>
      </c>
      <c r="F206" s="46">
        <v>41613833.490000002</v>
      </c>
      <c r="I206" s="46">
        <v>20260.080000000002</v>
      </c>
      <c r="L206" s="46">
        <v>4696951.59</v>
      </c>
      <c r="M206" s="46">
        <v>238556.53</v>
      </c>
      <c r="N206" s="46">
        <v>40</v>
      </c>
      <c r="O206" s="46">
        <v>45354.1</v>
      </c>
      <c r="T206" s="46">
        <v>115061.84</v>
      </c>
      <c r="V206" s="46">
        <v>51523.68</v>
      </c>
      <c r="X206" s="46">
        <v>60710.94</v>
      </c>
      <c r="Y206" s="46">
        <v>430370.7</v>
      </c>
      <c r="Z206" s="46">
        <v>2128755.69</v>
      </c>
      <c r="AC206" s="46">
        <v>413057.93</v>
      </c>
      <c r="AD206" s="46">
        <v>27108.23</v>
      </c>
      <c r="AE206" s="46">
        <v>42414.01</v>
      </c>
      <c r="AF206" s="46">
        <v>166136.72</v>
      </c>
      <c r="AG206" s="46">
        <v>977861.22</v>
      </c>
      <c r="AJ206" s="46">
        <v>215667886.55000001</v>
      </c>
      <c r="AK206" s="46">
        <v>202213356.38999999</v>
      </c>
      <c r="AL206" s="46">
        <v>7665602.9000000004</v>
      </c>
      <c r="AM206" s="46">
        <v>5788927.2599999998</v>
      </c>
      <c r="AP206" s="46">
        <v>75804190.790000007</v>
      </c>
      <c r="AQ206" s="46">
        <v>175235</v>
      </c>
      <c r="AR206" s="46">
        <v>360957.78</v>
      </c>
      <c r="AS206" s="46">
        <v>37081908.93</v>
      </c>
      <c r="AU206" s="46">
        <v>10244625.859999999</v>
      </c>
      <c r="AW206" s="46">
        <v>1666223.57</v>
      </c>
      <c r="AY206" s="46">
        <v>2881866.53</v>
      </c>
      <c r="AZ206" s="46">
        <v>651858.37</v>
      </c>
      <c r="BB206" s="46">
        <v>2300821.7000000002</v>
      </c>
      <c r="BC206" s="46">
        <v>17755945.300000001</v>
      </c>
      <c r="BD206" s="46">
        <v>20806.59</v>
      </c>
      <c r="BE206" s="46">
        <v>208783.45</v>
      </c>
      <c r="BG206" s="46">
        <v>177698.72</v>
      </c>
      <c r="BH206" s="46">
        <v>2277458.9900000002</v>
      </c>
      <c r="BK206" s="46">
        <v>311123.28999999998</v>
      </c>
      <c r="BM206" s="46">
        <v>207947</v>
      </c>
      <c r="BN206" s="46">
        <v>48974</v>
      </c>
      <c r="BP206" s="46">
        <v>54202.29</v>
      </c>
      <c r="BR206" s="46">
        <v>39391639.130000003</v>
      </c>
      <c r="BT206" s="46">
        <v>772650.25</v>
      </c>
      <c r="BW206" s="46">
        <v>15852600.300000001</v>
      </c>
      <c r="BX206" s="46">
        <v>1222234.73</v>
      </c>
      <c r="CB206" s="46">
        <v>4560575.57</v>
      </c>
      <c r="CC206" s="46">
        <v>191777.12</v>
      </c>
      <c r="CD206" s="46">
        <v>51337.65</v>
      </c>
      <c r="CE206" s="46">
        <v>5094505.25</v>
      </c>
      <c r="CF206" s="46">
        <v>630228.35</v>
      </c>
      <c r="CK206" s="46">
        <v>220756.61</v>
      </c>
      <c r="CL206" s="46">
        <v>130744</v>
      </c>
      <c r="CP206" s="46">
        <v>9076636.0099999998</v>
      </c>
      <c r="CQ206" s="46">
        <v>368156.24</v>
      </c>
      <c r="CR206" s="46">
        <v>133734.99</v>
      </c>
      <c r="DP206" s="46">
        <v>208783.41</v>
      </c>
      <c r="EH206" s="46">
        <v>876918.65</v>
      </c>
      <c r="EI206" s="46">
        <v>164550.95000000001</v>
      </c>
      <c r="EM206" s="46">
        <v>149125.95000000001</v>
      </c>
      <c r="EN206" s="46">
        <v>15425</v>
      </c>
      <c r="ET206" s="46">
        <v>157277.04</v>
      </c>
      <c r="EU206" s="46">
        <v>8510</v>
      </c>
      <c r="EX206" s="46">
        <v>55000</v>
      </c>
      <c r="FA206" s="46">
        <v>93767.039999999994</v>
      </c>
      <c r="FD206" s="46">
        <v>628443.93999999994</v>
      </c>
      <c r="FF206" s="46">
        <v>50428.02</v>
      </c>
      <c r="FH206" s="46">
        <v>79000</v>
      </c>
      <c r="FJ206" s="46">
        <v>499015.92</v>
      </c>
    </row>
    <row r="207" spans="2:166" x14ac:dyDescent="0.25">
      <c r="B207" s="47" t="s">
        <v>380</v>
      </c>
      <c r="C207" s="47" t="s">
        <v>379</v>
      </c>
      <c r="D207" s="46">
        <v>67275162.139999986</v>
      </c>
      <c r="E207" s="46">
        <v>5981639.5700000003</v>
      </c>
      <c r="F207" s="46">
        <v>5859734.5899999999</v>
      </c>
      <c r="H207" s="46">
        <v>7000</v>
      </c>
      <c r="I207" s="46">
        <v>114990.29</v>
      </c>
      <c r="K207" s="46">
        <v>-85.31</v>
      </c>
      <c r="L207" s="46">
        <v>681890.54</v>
      </c>
      <c r="M207" s="46">
        <v>92694</v>
      </c>
      <c r="T207" s="46">
        <v>39</v>
      </c>
      <c r="X207" s="46">
        <v>42402.75</v>
      </c>
      <c r="Y207" s="46">
        <v>288536.19</v>
      </c>
      <c r="Z207" s="46">
        <v>144333.01</v>
      </c>
      <c r="AC207" s="46">
        <v>11875.21</v>
      </c>
      <c r="AD207" s="46">
        <v>18327.150000000001</v>
      </c>
      <c r="AE207" s="46">
        <v>39927.019999999997</v>
      </c>
      <c r="AG207" s="46">
        <v>43756.21</v>
      </c>
      <c r="AJ207" s="46">
        <v>18953240.539999999</v>
      </c>
      <c r="AK207" s="46">
        <v>18401443.469999999</v>
      </c>
      <c r="AL207" s="46">
        <v>435378.21</v>
      </c>
      <c r="AN207" s="46">
        <v>114940.7</v>
      </c>
      <c r="AO207" s="46">
        <v>1478.16</v>
      </c>
      <c r="AP207" s="46">
        <v>4912149.07</v>
      </c>
      <c r="AQ207" s="46">
        <v>3030</v>
      </c>
      <c r="AR207" s="46">
        <v>57549.440000000002</v>
      </c>
      <c r="AS207" s="46">
        <v>2677235.7599999998</v>
      </c>
      <c r="AU207" s="46">
        <v>591568.96</v>
      </c>
      <c r="AW207" s="46">
        <v>69283.259999999995</v>
      </c>
      <c r="AY207" s="46">
        <v>18475.62</v>
      </c>
      <c r="AZ207" s="46">
        <v>58076.4</v>
      </c>
      <c r="BB207" s="46">
        <v>48539.81</v>
      </c>
      <c r="BC207" s="46">
        <v>1294476.6000000001</v>
      </c>
      <c r="BD207" s="46">
        <v>40213.21</v>
      </c>
      <c r="BE207" s="46">
        <v>3731.99</v>
      </c>
      <c r="BG207" s="46">
        <v>49968.02</v>
      </c>
      <c r="BK207" s="46">
        <v>5074.7</v>
      </c>
      <c r="BP207" s="46">
        <v>5074.7</v>
      </c>
      <c r="BR207" s="46">
        <v>2364379.0299999998</v>
      </c>
      <c r="BS207" s="46">
        <v>131021.24</v>
      </c>
      <c r="BW207" s="46">
        <v>717230.76</v>
      </c>
      <c r="BX207" s="46">
        <v>247905.8</v>
      </c>
      <c r="CB207" s="46">
        <v>235619.86</v>
      </c>
      <c r="CC207" s="46">
        <v>18133.650000000001</v>
      </c>
      <c r="CE207" s="46">
        <v>224917.36</v>
      </c>
      <c r="CF207" s="46">
        <v>75577.02</v>
      </c>
      <c r="CP207" s="46">
        <v>574817.41</v>
      </c>
      <c r="CR207" s="46">
        <v>25480.31</v>
      </c>
      <c r="DD207" s="46">
        <v>15818</v>
      </c>
      <c r="DP207" s="46">
        <v>7463.99</v>
      </c>
      <c r="EH207" s="46">
        <v>90393.63</v>
      </c>
      <c r="ET207" s="46">
        <v>4041</v>
      </c>
      <c r="FA207" s="46">
        <v>4041</v>
      </c>
      <c r="FD207" s="46">
        <v>735166.62</v>
      </c>
      <c r="FF207" s="46">
        <v>102</v>
      </c>
      <c r="FG207" s="46">
        <v>14567.55</v>
      </c>
      <c r="FH207" s="46">
        <v>720497.07</v>
      </c>
    </row>
    <row r="208" spans="2:166" x14ac:dyDescent="0.25">
      <c r="B208" s="47" t="s">
        <v>378</v>
      </c>
      <c r="C208" s="47" t="s">
        <v>377</v>
      </c>
      <c r="D208" s="46">
        <v>148432653.33999997</v>
      </c>
      <c r="E208" s="46">
        <v>11515019.300000001</v>
      </c>
      <c r="F208" s="46">
        <v>11411019.92</v>
      </c>
      <c r="I208" s="46">
        <v>103999.38</v>
      </c>
      <c r="L208" s="46">
        <v>2909336.82</v>
      </c>
      <c r="M208" s="46">
        <v>50512.31</v>
      </c>
      <c r="Q208" s="46">
        <v>7700</v>
      </c>
      <c r="S208" s="46">
        <v>97930.6</v>
      </c>
      <c r="T208" s="46">
        <v>88880.58</v>
      </c>
      <c r="X208" s="46">
        <v>607700.56999999995</v>
      </c>
      <c r="Y208" s="46">
        <v>631004.80000000005</v>
      </c>
      <c r="Z208" s="46">
        <v>1024409.67</v>
      </c>
      <c r="AC208" s="46">
        <v>144137.32999999999</v>
      </c>
      <c r="AD208" s="46">
        <v>31457.9</v>
      </c>
      <c r="AE208" s="46">
        <v>27291.25</v>
      </c>
      <c r="AF208" s="46">
        <v>70820.460000000006</v>
      </c>
      <c r="AG208" s="46">
        <v>114491.35</v>
      </c>
      <c r="AI208" s="46">
        <v>13000</v>
      </c>
      <c r="AJ208" s="46">
        <v>43446285.060000002</v>
      </c>
      <c r="AK208" s="46">
        <v>42190108.009999998</v>
      </c>
      <c r="AL208" s="46">
        <v>1256177.05</v>
      </c>
      <c r="AP208" s="46">
        <v>12392144.26</v>
      </c>
      <c r="AS208" s="46">
        <v>7081804.7999999998</v>
      </c>
      <c r="AT208" s="46">
        <v>12057.2</v>
      </c>
      <c r="AU208" s="46">
        <v>930852.6</v>
      </c>
      <c r="AW208" s="46">
        <v>335391.84999999998</v>
      </c>
      <c r="AY208" s="46">
        <v>341990.85</v>
      </c>
      <c r="AZ208" s="46">
        <v>135337.10999999999</v>
      </c>
      <c r="BB208" s="46">
        <v>64218.33</v>
      </c>
      <c r="BC208" s="46">
        <v>3445649</v>
      </c>
      <c r="BE208" s="46">
        <v>40354.519999999997</v>
      </c>
      <c r="BG208" s="46">
        <v>4488</v>
      </c>
      <c r="BK208" s="46">
        <v>11387.45</v>
      </c>
      <c r="BP208" s="46">
        <v>11387.45</v>
      </c>
      <c r="BR208" s="46">
        <v>3299801.24</v>
      </c>
      <c r="BW208" s="46">
        <v>437904.24</v>
      </c>
      <c r="BX208" s="46">
        <v>95060.76</v>
      </c>
      <c r="CB208" s="46">
        <v>951236.69</v>
      </c>
      <c r="CE208" s="46">
        <v>391704.55</v>
      </c>
      <c r="CF208" s="46">
        <v>99238.01</v>
      </c>
      <c r="CK208" s="46">
        <v>13563.95</v>
      </c>
      <c r="CP208" s="46">
        <v>976956.81</v>
      </c>
      <c r="CQ208" s="46">
        <v>51069.11</v>
      </c>
      <c r="DD208" s="46">
        <v>41644</v>
      </c>
      <c r="DP208" s="46">
        <v>40712.43</v>
      </c>
      <c r="DT208" s="46">
        <v>300</v>
      </c>
      <c r="EH208" s="46">
        <v>200410.69</v>
      </c>
      <c r="EI208" s="46">
        <v>332250.18</v>
      </c>
      <c r="EK208" s="46">
        <v>137262.38</v>
      </c>
      <c r="EO208" s="46">
        <v>21415.599999999999</v>
      </c>
      <c r="EQ208" s="46">
        <v>40458.5</v>
      </c>
      <c r="ES208" s="46">
        <v>133113.70000000001</v>
      </c>
      <c r="ET208" s="46">
        <v>70798.899999999994</v>
      </c>
      <c r="EU208" s="46">
        <v>23573</v>
      </c>
      <c r="FA208" s="46">
        <v>47225.9</v>
      </c>
      <c r="FD208" s="46">
        <v>239303.46</v>
      </c>
      <c r="FF208" s="46">
        <v>42541.5</v>
      </c>
      <c r="FH208" s="46">
        <v>196761.96</v>
      </c>
    </row>
    <row r="209" spans="2:166" x14ac:dyDescent="0.25">
      <c r="B209" s="47" t="s">
        <v>376</v>
      </c>
      <c r="C209" s="47" t="s">
        <v>375</v>
      </c>
      <c r="D209" s="46">
        <v>139629067.62</v>
      </c>
      <c r="E209" s="46">
        <v>10834979.17</v>
      </c>
      <c r="F209" s="46">
        <v>10834969.970000001</v>
      </c>
      <c r="I209" s="46">
        <v>9.1999999999999993</v>
      </c>
      <c r="L209" s="46">
        <v>1673842.94</v>
      </c>
      <c r="M209" s="46">
        <v>6368</v>
      </c>
      <c r="T209" s="46">
        <v>22687</v>
      </c>
      <c r="U209" s="46">
        <v>12670</v>
      </c>
      <c r="X209" s="46">
        <v>4079.56</v>
      </c>
      <c r="Y209" s="46">
        <v>226883.49</v>
      </c>
      <c r="Z209" s="46">
        <v>610881.56000000006</v>
      </c>
      <c r="AC209" s="46">
        <v>41913.760000000002</v>
      </c>
      <c r="AD209" s="46">
        <v>3828.42</v>
      </c>
      <c r="AE209" s="46">
        <v>43007.23</v>
      </c>
      <c r="AF209" s="46">
        <v>166971.78</v>
      </c>
      <c r="AG209" s="46">
        <v>534552.14</v>
      </c>
      <c r="AJ209" s="46">
        <v>40095910.280000001</v>
      </c>
      <c r="AK209" s="46">
        <v>38965887.43</v>
      </c>
      <c r="AL209" s="46">
        <v>1130022.8500000001</v>
      </c>
      <c r="AP209" s="46">
        <v>12135696.33</v>
      </c>
      <c r="AS209" s="46">
        <v>5826088.46</v>
      </c>
      <c r="AU209" s="46">
        <v>1348390.47</v>
      </c>
      <c r="AW209" s="46">
        <v>337525.83</v>
      </c>
      <c r="AY209" s="46">
        <v>1260913.73</v>
      </c>
      <c r="AZ209" s="46">
        <v>127940.58</v>
      </c>
      <c r="BB209" s="46">
        <v>96478.74</v>
      </c>
      <c r="BC209" s="46">
        <v>3054738.3</v>
      </c>
      <c r="BE209" s="46">
        <v>948.5</v>
      </c>
      <c r="BG209" s="46">
        <v>82671.72</v>
      </c>
      <c r="BK209" s="46">
        <v>9903.69</v>
      </c>
      <c r="BP209" s="46">
        <v>9903.69</v>
      </c>
      <c r="BR209" s="46">
        <v>3935677.04</v>
      </c>
      <c r="BW209" s="46">
        <v>18691.759999999998</v>
      </c>
      <c r="BX209" s="46">
        <v>210937.1</v>
      </c>
      <c r="CB209" s="46">
        <v>964839.03</v>
      </c>
      <c r="CE209" s="46">
        <v>638314.22</v>
      </c>
      <c r="CF209" s="46">
        <v>218894.83</v>
      </c>
      <c r="CK209" s="46">
        <v>8979.66</v>
      </c>
      <c r="CP209" s="46">
        <v>1652546.18</v>
      </c>
      <c r="DC209" s="46">
        <v>15487</v>
      </c>
      <c r="DD209" s="46">
        <v>43258</v>
      </c>
      <c r="DP209" s="46">
        <v>50172.14</v>
      </c>
      <c r="EH209" s="46">
        <v>113557.12</v>
      </c>
      <c r="EI209" s="46">
        <v>36841.43</v>
      </c>
      <c r="ER209" s="46">
        <v>36841.43</v>
      </c>
      <c r="FD209" s="46">
        <v>1091682.93</v>
      </c>
      <c r="FF209" s="46">
        <v>3661.35</v>
      </c>
      <c r="FJ209" s="46">
        <v>1088021.58</v>
      </c>
    </row>
    <row r="210" spans="2:166" x14ac:dyDescent="0.25">
      <c r="B210" s="47" t="s">
        <v>374</v>
      </c>
      <c r="C210" s="47" t="s">
        <v>373</v>
      </c>
      <c r="D210" s="46">
        <v>24386587.620000005</v>
      </c>
      <c r="AJ210" s="46">
        <v>8527825.2400000002</v>
      </c>
      <c r="AK210" s="46">
        <v>5937821.5599999996</v>
      </c>
      <c r="AL210" s="46">
        <v>743433.38</v>
      </c>
      <c r="AM210" s="46">
        <v>1846570.3</v>
      </c>
      <c r="AP210" s="46">
        <v>3034540.61</v>
      </c>
      <c r="AR210" s="46">
        <v>20439.48</v>
      </c>
      <c r="AU210" s="46">
        <v>259459.88</v>
      </c>
      <c r="AW210" s="46">
        <v>303333.02</v>
      </c>
      <c r="BB210" s="46">
        <v>191489.27</v>
      </c>
      <c r="BC210" s="46">
        <v>551468.14</v>
      </c>
      <c r="BH210" s="46">
        <v>1708350.82</v>
      </c>
      <c r="BR210" s="46">
        <v>630927.96</v>
      </c>
      <c r="BT210" s="46">
        <v>81855.759999999995</v>
      </c>
      <c r="BW210" s="46">
        <v>115468.11</v>
      </c>
      <c r="BY210" s="46">
        <v>47680</v>
      </c>
      <c r="CC210" s="46">
        <v>5242.05</v>
      </c>
      <c r="CP210" s="46">
        <v>380682.04</v>
      </c>
    </row>
    <row r="211" spans="2:166" x14ac:dyDescent="0.25">
      <c r="B211" s="47" t="s">
        <v>372</v>
      </c>
      <c r="C211" s="47" t="s">
        <v>371</v>
      </c>
      <c r="D211" s="46">
        <v>10993158.279999997</v>
      </c>
      <c r="L211" s="46">
        <v>51559.29</v>
      </c>
      <c r="Z211" s="46">
        <v>51559.29</v>
      </c>
      <c r="AJ211" s="46">
        <v>3611107.11</v>
      </c>
      <c r="AK211" s="46">
        <v>3090741.6</v>
      </c>
      <c r="AL211" s="46">
        <v>32115.51</v>
      </c>
      <c r="AM211" s="46">
        <v>488250</v>
      </c>
      <c r="AP211" s="46">
        <v>1079339.28</v>
      </c>
      <c r="AQ211" s="46">
        <v>505</v>
      </c>
      <c r="AS211" s="46">
        <v>526372.71</v>
      </c>
      <c r="AU211" s="46">
        <v>255307.45</v>
      </c>
      <c r="AW211" s="46">
        <v>29724.5</v>
      </c>
      <c r="AY211" s="46">
        <v>31784.39</v>
      </c>
      <c r="AZ211" s="46">
        <v>8261.64</v>
      </c>
      <c r="BB211" s="46">
        <v>37547.89</v>
      </c>
      <c r="BC211" s="46">
        <v>189835.7</v>
      </c>
      <c r="BR211" s="46">
        <v>746967.94</v>
      </c>
      <c r="BS211" s="46">
        <v>398609.03</v>
      </c>
      <c r="BY211" s="46">
        <v>14859</v>
      </c>
      <c r="CB211" s="46">
        <v>63188</v>
      </c>
      <c r="CE211" s="46">
        <v>69990</v>
      </c>
      <c r="CF211" s="46">
        <v>22812</v>
      </c>
      <c r="CK211" s="46">
        <v>4246</v>
      </c>
      <c r="CP211" s="46">
        <v>168940.91</v>
      </c>
      <c r="CR211" s="46">
        <v>4323</v>
      </c>
      <c r="EI211" s="46">
        <v>7605.52</v>
      </c>
      <c r="ER211" s="46">
        <v>7605.52</v>
      </c>
    </row>
    <row r="212" spans="2:166" x14ac:dyDescent="0.25">
      <c r="B212" s="47" t="s">
        <v>370</v>
      </c>
      <c r="C212" s="47" t="s">
        <v>369</v>
      </c>
      <c r="D212" s="46">
        <v>7543111.8200000003</v>
      </c>
      <c r="AJ212" s="46">
        <v>2231011.06</v>
      </c>
      <c r="AK212" s="46">
        <v>1978633.48</v>
      </c>
      <c r="AL212" s="46">
        <v>25277.58</v>
      </c>
      <c r="AM212" s="46">
        <v>227100</v>
      </c>
      <c r="AP212" s="46">
        <v>479052.43</v>
      </c>
      <c r="AS212" s="46">
        <v>249278.22</v>
      </c>
      <c r="AU212" s="46">
        <v>116580.83</v>
      </c>
      <c r="AY212" s="46">
        <v>26603.61</v>
      </c>
      <c r="AZ212" s="46">
        <v>5048.7700000000004</v>
      </c>
      <c r="BB212" s="46">
        <v>9072.77</v>
      </c>
      <c r="BC212" s="46">
        <v>72468.23</v>
      </c>
      <c r="BR212" s="46">
        <v>168148.86</v>
      </c>
      <c r="CB212" s="46">
        <v>40060</v>
      </c>
      <c r="CE212" s="46">
        <v>77351</v>
      </c>
      <c r="CP212" s="46">
        <v>50737.86</v>
      </c>
      <c r="ET212" s="46">
        <v>893343.56</v>
      </c>
      <c r="FA212" s="46">
        <v>893343.56</v>
      </c>
    </row>
    <row r="213" spans="2:166" x14ac:dyDescent="0.25">
      <c r="B213" s="47" t="s">
        <v>368</v>
      </c>
      <c r="C213" s="47" t="s">
        <v>367</v>
      </c>
      <c r="D213" s="46">
        <v>2022593.48</v>
      </c>
      <c r="L213" s="46">
        <v>537264.93000000005</v>
      </c>
      <c r="Z213" s="46">
        <v>26430.15</v>
      </c>
      <c r="AC213" s="46">
        <v>509834.78</v>
      </c>
      <c r="AG213" s="46">
        <v>1000</v>
      </c>
      <c r="AJ213" s="46">
        <v>413533.67</v>
      </c>
      <c r="AK213" s="46">
        <v>413533.67</v>
      </c>
      <c r="AP213" s="46">
        <v>24838.32</v>
      </c>
      <c r="AQ213" s="46">
        <v>8080.66</v>
      </c>
      <c r="AR213" s="46">
        <v>4003.22</v>
      </c>
      <c r="AS213" s="46">
        <v>12642.68</v>
      </c>
      <c r="AZ213" s="46">
        <v>111.76</v>
      </c>
      <c r="BR213" s="46">
        <v>35659.82</v>
      </c>
      <c r="BS213" s="46">
        <v>22707.71</v>
      </c>
      <c r="BT213" s="46">
        <v>8566.5499999999993</v>
      </c>
      <c r="BW213" s="46">
        <v>4385.5600000000004</v>
      </c>
    </row>
    <row r="214" spans="2:166" x14ac:dyDescent="0.25">
      <c r="B214" s="47" t="s">
        <v>366</v>
      </c>
      <c r="C214" s="47" t="s">
        <v>365</v>
      </c>
      <c r="D214" s="46">
        <v>29053125.18</v>
      </c>
      <c r="E214" s="46">
        <v>2231749.6800000002</v>
      </c>
      <c r="F214" s="46">
        <v>2228254.96</v>
      </c>
      <c r="H214" s="46">
        <v>2934.14</v>
      </c>
      <c r="I214" s="46">
        <v>560.58000000000004</v>
      </c>
      <c r="L214" s="46">
        <v>597835.5</v>
      </c>
      <c r="M214" s="46">
        <v>27233.68</v>
      </c>
      <c r="T214" s="46">
        <v>14597.14</v>
      </c>
      <c r="X214" s="46">
        <v>6800</v>
      </c>
      <c r="Y214" s="46">
        <v>107823.08</v>
      </c>
      <c r="Z214" s="46">
        <v>143265.67000000001</v>
      </c>
      <c r="AC214" s="46">
        <v>260132.89</v>
      </c>
      <c r="AD214" s="46">
        <v>5</v>
      </c>
      <c r="AE214" s="46">
        <v>8898</v>
      </c>
      <c r="AF214" s="46">
        <v>12285.13</v>
      </c>
      <c r="AG214" s="46">
        <v>16794.91</v>
      </c>
      <c r="AJ214" s="46">
        <v>8035437.1299999999</v>
      </c>
      <c r="AK214" s="46">
        <v>7909296.9900000002</v>
      </c>
      <c r="AL214" s="46">
        <v>126140.14</v>
      </c>
      <c r="AP214" s="46">
        <v>2055514.73</v>
      </c>
      <c r="AR214" s="46">
        <v>5189.58</v>
      </c>
      <c r="AS214" s="46">
        <v>1478230.08</v>
      </c>
      <c r="AU214" s="46">
        <v>150889.57</v>
      </c>
      <c r="AW214" s="46">
        <v>74273.490000000005</v>
      </c>
      <c r="AY214" s="46">
        <v>85454.55</v>
      </c>
      <c r="AZ214" s="46">
        <v>24899.64</v>
      </c>
      <c r="BB214" s="46">
        <v>7730.12</v>
      </c>
      <c r="BC214" s="46">
        <v>228847.7</v>
      </c>
      <c r="BR214" s="46">
        <v>967245.75</v>
      </c>
      <c r="BT214" s="46">
        <v>9679.2800000000007</v>
      </c>
      <c r="BW214" s="46">
        <v>305615.39</v>
      </c>
      <c r="BX214" s="46">
        <v>71595.64</v>
      </c>
      <c r="CB214" s="46">
        <v>172834</v>
      </c>
      <c r="CC214" s="46">
        <v>7427.76</v>
      </c>
      <c r="CE214" s="46">
        <v>159973</v>
      </c>
      <c r="CF214" s="46">
        <v>8047.31</v>
      </c>
      <c r="CP214" s="46">
        <v>160330.44</v>
      </c>
      <c r="CQ214" s="46">
        <v>1345.78</v>
      </c>
      <c r="CR214" s="46">
        <v>5040</v>
      </c>
      <c r="CT214" s="46">
        <v>5662.5</v>
      </c>
      <c r="DP214" s="46">
        <v>36376.269999999997</v>
      </c>
      <c r="EH214" s="46">
        <v>23318.38</v>
      </c>
      <c r="EI214" s="46">
        <v>70017.179999999993</v>
      </c>
      <c r="EJ214" s="46">
        <v>4464.49</v>
      </c>
      <c r="EK214" s="46">
        <v>65132.09</v>
      </c>
      <c r="ER214" s="46">
        <v>420.6</v>
      </c>
      <c r="ET214" s="46">
        <v>172543.55</v>
      </c>
      <c r="EU214" s="46">
        <v>139384</v>
      </c>
      <c r="FB214" s="46">
        <v>33159.550000000003</v>
      </c>
      <c r="FD214" s="46">
        <v>396219.07</v>
      </c>
      <c r="FF214" s="46">
        <v>70</v>
      </c>
      <c r="FJ214" s="46">
        <v>396149.07</v>
      </c>
    </row>
    <row r="215" spans="2:166" x14ac:dyDescent="0.25">
      <c r="B215" s="47" t="s">
        <v>364</v>
      </c>
      <c r="C215" s="47" t="s">
        <v>363</v>
      </c>
      <c r="D215" s="46">
        <v>12704234.179999998</v>
      </c>
      <c r="E215" s="46">
        <v>705905.8</v>
      </c>
      <c r="F215" s="46">
        <v>705844.03</v>
      </c>
      <c r="I215" s="46">
        <v>61.77</v>
      </c>
      <c r="L215" s="46">
        <v>376412.81</v>
      </c>
      <c r="M215" s="46">
        <v>7605.6</v>
      </c>
      <c r="Y215" s="46">
        <v>23271.62</v>
      </c>
      <c r="Z215" s="46">
        <v>16889.509999999998</v>
      </c>
      <c r="AC215" s="46">
        <v>288970.02</v>
      </c>
      <c r="AD215" s="46">
        <v>930.99</v>
      </c>
      <c r="AE215" s="46">
        <v>536</v>
      </c>
      <c r="AF215" s="46">
        <v>24814.84</v>
      </c>
      <c r="AG215" s="46">
        <v>7423.03</v>
      </c>
      <c r="AH215" s="46">
        <v>5971.2</v>
      </c>
      <c r="AJ215" s="46">
        <v>3474240.59</v>
      </c>
      <c r="AK215" s="46">
        <v>3417788.91</v>
      </c>
      <c r="AL215" s="46">
        <v>56451.68</v>
      </c>
      <c r="AP215" s="46">
        <v>973958.81</v>
      </c>
      <c r="AS215" s="46">
        <v>547942.02</v>
      </c>
      <c r="AU215" s="46">
        <v>142972.17000000001</v>
      </c>
      <c r="AW215" s="46">
        <v>28159.37</v>
      </c>
      <c r="AY215" s="46">
        <v>35061.17</v>
      </c>
      <c r="AZ215" s="46">
        <v>7228.91</v>
      </c>
      <c r="BB215" s="46">
        <v>14598.17</v>
      </c>
      <c r="BC215" s="46">
        <v>189597.64</v>
      </c>
      <c r="BD215" s="46">
        <v>43.4</v>
      </c>
      <c r="BG215" s="46">
        <v>8355.9599999999991</v>
      </c>
      <c r="BR215" s="46">
        <v>510518.1</v>
      </c>
      <c r="BW215" s="46">
        <v>36058.79</v>
      </c>
      <c r="BX215" s="46">
        <v>93521.91</v>
      </c>
      <c r="CB215" s="46">
        <v>73931</v>
      </c>
      <c r="CE215" s="46">
        <v>118200.67</v>
      </c>
      <c r="CF215" s="46">
        <v>20737</v>
      </c>
      <c r="CK215" s="46">
        <v>537.98</v>
      </c>
      <c r="CP215" s="46">
        <v>119294.26</v>
      </c>
      <c r="CQ215" s="46">
        <v>28046</v>
      </c>
      <c r="DP215" s="46">
        <v>20190.490000000002</v>
      </c>
      <c r="ET215" s="46">
        <v>57575.63</v>
      </c>
      <c r="EV215" s="46">
        <v>31225.63</v>
      </c>
      <c r="FA215" s="46">
        <v>350</v>
      </c>
      <c r="FB215" s="46">
        <v>26000</v>
      </c>
      <c r="FD215" s="46">
        <v>253505.35</v>
      </c>
      <c r="FJ215" s="46">
        <v>253505.35</v>
      </c>
    </row>
    <row r="216" spans="2:166" x14ac:dyDescent="0.25">
      <c r="B216" s="47" t="s">
        <v>362</v>
      </c>
      <c r="C216" s="47" t="s">
        <v>361</v>
      </c>
      <c r="D216" s="46">
        <v>32892067.019999996</v>
      </c>
      <c r="E216" s="46">
        <v>2387844.7599999998</v>
      </c>
      <c r="F216" s="46">
        <v>2386973.39</v>
      </c>
      <c r="H216" s="46">
        <v>626.83000000000004</v>
      </c>
      <c r="I216" s="46">
        <v>244.54</v>
      </c>
      <c r="L216" s="46">
        <v>592948.03</v>
      </c>
      <c r="M216" s="46">
        <v>82584.38</v>
      </c>
      <c r="Q216" s="46">
        <v>2851</v>
      </c>
      <c r="X216" s="46">
        <v>7671.74</v>
      </c>
      <c r="Y216" s="46">
        <v>170535.75</v>
      </c>
      <c r="Z216" s="46">
        <v>60676.02</v>
      </c>
      <c r="AC216" s="46">
        <v>203447.26</v>
      </c>
      <c r="AD216" s="46">
        <v>6253.97</v>
      </c>
      <c r="AF216" s="46">
        <v>23290.46</v>
      </c>
      <c r="AG216" s="46">
        <v>30637.45</v>
      </c>
      <c r="AI216" s="46">
        <v>5000</v>
      </c>
      <c r="AJ216" s="46">
        <v>8082841.04</v>
      </c>
      <c r="AK216" s="46">
        <v>7910291.21</v>
      </c>
      <c r="AL216" s="46">
        <v>172549.83</v>
      </c>
      <c r="AP216" s="46">
        <v>2708266.75</v>
      </c>
      <c r="AS216" s="46">
        <v>1665893.2</v>
      </c>
      <c r="AU216" s="46">
        <v>221687.19</v>
      </c>
      <c r="AW216" s="46">
        <v>174276.37</v>
      </c>
      <c r="AY216" s="46">
        <v>117810.04</v>
      </c>
      <c r="AZ216" s="46">
        <v>25932.35</v>
      </c>
      <c r="BB216" s="46">
        <v>30872.400000000001</v>
      </c>
      <c r="BC216" s="46">
        <v>430683.3</v>
      </c>
      <c r="BE216" s="46">
        <v>8993.92</v>
      </c>
      <c r="BG216" s="46">
        <v>32117.98</v>
      </c>
      <c r="BR216" s="46">
        <v>1359844.15</v>
      </c>
      <c r="BS216" s="46">
        <v>2940</v>
      </c>
      <c r="BW216" s="46">
        <v>573938</v>
      </c>
      <c r="BY216" s="46">
        <v>48343.26</v>
      </c>
      <c r="CB216" s="46">
        <v>216694</v>
      </c>
      <c r="CC216" s="46">
        <v>10828.59</v>
      </c>
      <c r="CE216" s="46">
        <v>173812.14</v>
      </c>
      <c r="CF216" s="46">
        <v>25926.35</v>
      </c>
      <c r="CG216" s="46">
        <v>20108.53</v>
      </c>
      <c r="CK216" s="46">
        <v>14828.15</v>
      </c>
      <c r="CP216" s="46">
        <v>216306.13</v>
      </c>
      <c r="CR216" s="46">
        <v>11760</v>
      </c>
      <c r="DP216" s="46">
        <v>8993.93</v>
      </c>
      <c r="EH216" s="46">
        <v>35365.07</v>
      </c>
      <c r="EI216" s="46">
        <v>75804.259999999995</v>
      </c>
      <c r="EK216" s="46">
        <v>69694.259999999995</v>
      </c>
      <c r="ES216" s="46">
        <v>6110</v>
      </c>
      <c r="ET216" s="46">
        <v>703247</v>
      </c>
      <c r="EU216" s="46">
        <v>703247</v>
      </c>
      <c r="FD216" s="46">
        <v>535237.52</v>
      </c>
      <c r="FF216" s="46">
        <v>839</v>
      </c>
      <c r="FJ216" s="46">
        <v>534398.52</v>
      </c>
    </row>
    <row r="217" spans="2:166" x14ac:dyDescent="0.25">
      <c r="B217" s="47" t="s">
        <v>360</v>
      </c>
      <c r="C217" s="47" t="s">
        <v>359</v>
      </c>
      <c r="D217" s="46">
        <v>24405388.48</v>
      </c>
      <c r="E217" s="46">
        <v>1496572.5</v>
      </c>
      <c r="F217" s="46">
        <v>1372204.05</v>
      </c>
      <c r="G217" s="46">
        <v>10858.45</v>
      </c>
      <c r="H217" s="46">
        <v>3030.4</v>
      </c>
      <c r="I217" s="46">
        <v>110479.6</v>
      </c>
      <c r="L217" s="46">
        <v>149208.74</v>
      </c>
      <c r="M217" s="46">
        <v>790</v>
      </c>
      <c r="T217" s="46">
        <v>1315.32</v>
      </c>
      <c r="X217" s="46">
        <v>7299.26</v>
      </c>
      <c r="Y217" s="46">
        <v>1728.86</v>
      </c>
      <c r="Z217" s="46">
        <v>108681.76</v>
      </c>
      <c r="AC217" s="46">
        <v>9646.0499999999993</v>
      </c>
      <c r="AD217" s="46">
        <v>48.86</v>
      </c>
      <c r="AE217" s="46">
        <v>2487.1999999999998</v>
      </c>
      <c r="AG217" s="46">
        <v>17211.43</v>
      </c>
      <c r="AJ217" s="46">
        <v>6081128.79</v>
      </c>
      <c r="AK217" s="46">
        <v>5678787.54</v>
      </c>
      <c r="AL217" s="46">
        <v>218134.98</v>
      </c>
      <c r="AN217" s="46">
        <v>184206.27</v>
      </c>
      <c r="AP217" s="46">
        <v>2601568.56</v>
      </c>
      <c r="AQ217" s="46">
        <v>14645</v>
      </c>
      <c r="AR217" s="46">
        <v>105988.81</v>
      </c>
      <c r="AS217" s="46">
        <v>972455.37</v>
      </c>
      <c r="AU217" s="46">
        <v>396257.29</v>
      </c>
      <c r="AW217" s="46">
        <v>157879.16</v>
      </c>
      <c r="AY217" s="46">
        <v>24656.01</v>
      </c>
      <c r="AZ217" s="46">
        <v>16244.65</v>
      </c>
      <c r="BB217" s="46">
        <v>80251.759999999995</v>
      </c>
      <c r="BC217" s="46">
        <v>833190.51</v>
      </c>
      <c r="BK217" s="46">
        <v>5750.01</v>
      </c>
      <c r="BP217" s="46">
        <v>5750.01</v>
      </c>
      <c r="BR217" s="46">
        <v>1733238.51</v>
      </c>
      <c r="BT217" s="46">
        <v>229402.1</v>
      </c>
      <c r="BW217" s="46">
        <v>623874.12</v>
      </c>
      <c r="CB217" s="46">
        <v>155846</v>
      </c>
      <c r="CC217" s="46">
        <v>5894.54</v>
      </c>
      <c r="CE217" s="46">
        <v>208372.04</v>
      </c>
      <c r="CF217" s="46">
        <v>50994.46</v>
      </c>
      <c r="CP217" s="46">
        <v>367982.52</v>
      </c>
      <c r="CQ217" s="46">
        <v>39991.03</v>
      </c>
      <c r="DN217" s="46">
        <v>3464.83</v>
      </c>
      <c r="EH217" s="46">
        <v>47416.87</v>
      </c>
      <c r="ET217" s="46">
        <v>135227.13</v>
      </c>
      <c r="EU217" s="46">
        <v>100451.84</v>
      </c>
      <c r="FB217" s="46">
        <v>34775.29</v>
      </c>
    </row>
    <row r="218" spans="2:166" x14ac:dyDescent="0.25">
      <c r="B218" s="47" t="s">
        <v>358</v>
      </c>
      <c r="C218" s="47" t="s">
        <v>357</v>
      </c>
      <c r="D218" s="46">
        <v>131340436.05999997</v>
      </c>
      <c r="E218" s="46">
        <v>10192739.32</v>
      </c>
      <c r="F218" s="46">
        <v>10183649.140000001</v>
      </c>
      <c r="H218" s="46">
        <v>1682.98</v>
      </c>
      <c r="I218" s="46">
        <v>7407.2</v>
      </c>
      <c r="L218" s="46">
        <v>480272.56</v>
      </c>
      <c r="M218" s="46">
        <v>26208.5</v>
      </c>
      <c r="N218" s="46">
        <v>2718</v>
      </c>
      <c r="T218" s="46">
        <v>2398.15</v>
      </c>
      <c r="U218" s="46">
        <v>78149.929999999993</v>
      </c>
      <c r="X218" s="46">
        <v>24340.799999999999</v>
      </c>
      <c r="Y218" s="46">
        <v>10383.459999999999</v>
      </c>
      <c r="Z218" s="46">
        <v>209818.88</v>
      </c>
      <c r="AC218" s="46">
        <v>32683.58</v>
      </c>
      <c r="AD218" s="46">
        <v>991.83</v>
      </c>
      <c r="AE218" s="46">
        <v>26291.55</v>
      </c>
      <c r="AF218" s="46">
        <v>4252.75</v>
      </c>
      <c r="AG218" s="46">
        <v>62035.13</v>
      </c>
      <c r="AJ218" s="46">
        <v>34858786.5</v>
      </c>
      <c r="AK218" s="46">
        <v>33578879.689999998</v>
      </c>
      <c r="AL218" s="46">
        <v>1023373.66</v>
      </c>
      <c r="AN218" s="46">
        <v>256533.15</v>
      </c>
      <c r="AP218" s="46">
        <v>14317931.6</v>
      </c>
      <c r="AR218" s="46">
        <v>34375.82</v>
      </c>
      <c r="AS218" s="46">
        <v>6507428.79</v>
      </c>
      <c r="AU218" s="46">
        <v>2275827.9500000002</v>
      </c>
      <c r="AW218" s="46">
        <v>769106.89</v>
      </c>
      <c r="AY218" s="46">
        <v>1395755.44</v>
      </c>
      <c r="AZ218" s="46">
        <v>109019.18</v>
      </c>
      <c r="BB218" s="46">
        <v>512900.54</v>
      </c>
      <c r="BC218" s="46">
        <v>2630273.5499999998</v>
      </c>
      <c r="BE218" s="46">
        <v>83243.44</v>
      </c>
      <c r="BK218" s="46">
        <v>37629.14</v>
      </c>
      <c r="BP218" s="46">
        <v>37629.14</v>
      </c>
      <c r="BR218" s="46">
        <v>5764366.46</v>
      </c>
      <c r="BT218" s="46">
        <v>58034.76</v>
      </c>
      <c r="BW218" s="46">
        <v>338856.05</v>
      </c>
      <c r="CB218" s="46">
        <v>810447.74</v>
      </c>
      <c r="CC218" s="46">
        <v>36359.599999999999</v>
      </c>
      <c r="CE218" s="46">
        <v>885341.89</v>
      </c>
      <c r="CF218" s="46">
        <v>222900.82</v>
      </c>
      <c r="CG218" s="46">
        <v>291497.8</v>
      </c>
      <c r="CK218" s="46">
        <v>131155.31</v>
      </c>
      <c r="CP218" s="46">
        <v>2275157.5499999998</v>
      </c>
      <c r="DJ218" s="46">
        <v>332317.52</v>
      </c>
      <c r="DP218" s="46">
        <v>83243.429999999993</v>
      </c>
      <c r="EH218" s="46">
        <v>299053.99</v>
      </c>
      <c r="EI218" s="46">
        <v>14012.45</v>
      </c>
      <c r="ES218" s="46">
        <v>14012.45</v>
      </c>
      <c r="ET218" s="46">
        <v>4480</v>
      </c>
      <c r="FA218" s="46">
        <v>4480</v>
      </c>
    </row>
    <row r="219" spans="2:166" x14ac:dyDescent="0.25">
      <c r="B219" s="47" t="s">
        <v>356</v>
      </c>
      <c r="C219" s="47" t="s">
        <v>355</v>
      </c>
      <c r="D219" s="46">
        <v>168601612.13999999</v>
      </c>
      <c r="E219" s="46">
        <v>12087354.859999999</v>
      </c>
      <c r="F219" s="46">
        <v>11980844.210000001</v>
      </c>
      <c r="G219" s="46">
        <v>1789.87</v>
      </c>
      <c r="I219" s="46">
        <v>104720.78</v>
      </c>
      <c r="L219" s="46">
        <v>1293757.1100000001</v>
      </c>
      <c r="M219" s="46">
        <v>38413.370000000003</v>
      </c>
      <c r="N219" s="46">
        <v>28857.7</v>
      </c>
      <c r="P219" s="46">
        <v>920</v>
      </c>
      <c r="T219" s="46">
        <v>23832.32</v>
      </c>
      <c r="U219" s="46">
        <v>115459.26</v>
      </c>
      <c r="X219" s="46">
        <v>968.16</v>
      </c>
      <c r="Y219" s="46">
        <v>-21169.63</v>
      </c>
      <c r="Z219" s="46">
        <v>252516.63</v>
      </c>
      <c r="AC219" s="46">
        <v>239013.82</v>
      </c>
      <c r="AD219" s="46">
        <v>6971.05</v>
      </c>
      <c r="AE219" s="46">
        <v>31125.37</v>
      </c>
      <c r="AF219" s="46">
        <v>27494.16</v>
      </c>
      <c r="AG219" s="46">
        <v>549354.9</v>
      </c>
      <c r="AJ219" s="46">
        <v>45276099</v>
      </c>
      <c r="AK219" s="46">
        <v>43076680.420000002</v>
      </c>
      <c r="AL219" s="46">
        <v>1669747.02</v>
      </c>
      <c r="AN219" s="46">
        <v>529671.56000000006</v>
      </c>
      <c r="AP219" s="46">
        <v>18840614.02</v>
      </c>
      <c r="AQ219" s="46">
        <v>90900</v>
      </c>
      <c r="AR219" s="46">
        <v>247397.47</v>
      </c>
      <c r="AS219" s="46">
        <v>9673312.0500000007</v>
      </c>
      <c r="AU219" s="46">
        <v>2426051.7999999998</v>
      </c>
      <c r="AW219" s="46">
        <v>381349.89</v>
      </c>
      <c r="AY219" s="46">
        <v>704943.72</v>
      </c>
      <c r="AZ219" s="46">
        <v>140562.51999999999</v>
      </c>
      <c r="BB219" s="46">
        <v>581160.4</v>
      </c>
      <c r="BC219" s="46">
        <v>3977361.21</v>
      </c>
      <c r="BE219" s="46">
        <v>85791.51</v>
      </c>
      <c r="BF219" s="46">
        <v>427413.64</v>
      </c>
      <c r="BG219" s="46">
        <v>104369.81</v>
      </c>
      <c r="BK219" s="46">
        <v>49084.61</v>
      </c>
      <c r="BP219" s="46">
        <v>49084.61</v>
      </c>
      <c r="BR219" s="46">
        <v>6701646.6399999997</v>
      </c>
      <c r="BT219" s="46">
        <v>435012.24</v>
      </c>
      <c r="BW219" s="46">
        <v>51831.06</v>
      </c>
      <c r="BX219" s="46">
        <v>240650.3</v>
      </c>
      <c r="CB219" s="46">
        <v>1216853.45</v>
      </c>
      <c r="CC219" s="46">
        <v>66646.48</v>
      </c>
      <c r="CE219" s="46">
        <v>1035827.59</v>
      </c>
      <c r="CF219" s="46">
        <v>328221.7</v>
      </c>
      <c r="CG219" s="46">
        <v>152376.84</v>
      </c>
      <c r="CK219" s="46">
        <v>80060</v>
      </c>
      <c r="CP219" s="46">
        <v>2413374.7999999998</v>
      </c>
      <c r="CR219" s="46">
        <v>53451.65</v>
      </c>
      <c r="DH219" s="46">
        <v>139479.67999999999</v>
      </c>
      <c r="DL219" s="46">
        <v>80000</v>
      </c>
      <c r="DM219" s="46">
        <v>8865</v>
      </c>
      <c r="DP219" s="46">
        <v>83973.35</v>
      </c>
      <c r="DQ219" s="46">
        <v>22336.47</v>
      </c>
      <c r="EG219" s="46">
        <v>26821.64</v>
      </c>
      <c r="EH219" s="46">
        <v>265864.39</v>
      </c>
      <c r="ET219" s="46">
        <v>694.44</v>
      </c>
      <c r="EZ219" s="46">
        <v>694.44</v>
      </c>
      <c r="FD219" s="46">
        <v>51555.39</v>
      </c>
      <c r="FH219" s="46">
        <v>51555.39</v>
      </c>
    </row>
    <row r="220" spans="2:166" x14ac:dyDescent="0.25">
      <c r="B220" s="47" t="s">
        <v>354</v>
      </c>
      <c r="C220" s="47" t="s">
        <v>353</v>
      </c>
      <c r="D220" s="46">
        <v>96519151.26000002</v>
      </c>
      <c r="E220" s="46">
        <v>7469015.9299999997</v>
      </c>
      <c r="F220" s="46">
        <v>7447487.1600000001</v>
      </c>
      <c r="H220" s="46">
        <v>21117.51</v>
      </c>
      <c r="I220" s="46">
        <v>411.26</v>
      </c>
      <c r="L220" s="46">
        <v>1104340.03</v>
      </c>
      <c r="M220" s="46">
        <v>177417.45</v>
      </c>
      <c r="Q220" s="46">
        <v>1600</v>
      </c>
      <c r="T220" s="46">
        <v>4600</v>
      </c>
      <c r="X220" s="46">
        <v>3187.96</v>
      </c>
      <c r="Y220" s="46">
        <v>488013</v>
      </c>
      <c r="Z220" s="46">
        <v>136616.71</v>
      </c>
      <c r="AC220" s="46">
        <v>180213.76000000001</v>
      </c>
      <c r="AD220" s="46">
        <v>7633.29</v>
      </c>
      <c r="AE220" s="46">
        <v>57623.39</v>
      </c>
      <c r="AF220" s="46">
        <v>41713.870000000003</v>
      </c>
      <c r="AG220" s="46">
        <v>5720.6</v>
      </c>
      <c r="AJ220" s="46">
        <v>27023547.969999999</v>
      </c>
      <c r="AK220" s="46">
        <v>26244972.940000001</v>
      </c>
      <c r="AL220" s="46">
        <v>778575.03</v>
      </c>
      <c r="AP220" s="46">
        <v>7764373.4500000002</v>
      </c>
      <c r="AQ220" s="46">
        <v>8710</v>
      </c>
      <c r="AS220" s="46">
        <v>4981625.9800000004</v>
      </c>
      <c r="AU220" s="46">
        <v>632190.82999999996</v>
      </c>
      <c r="AW220" s="46">
        <v>382060.31</v>
      </c>
      <c r="AY220" s="46">
        <v>116737.56</v>
      </c>
      <c r="AZ220" s="46">
        <v>86627.43</v>
      </c>
      <c r="BB220" s="46">
        <v>15354.56</v>
      </c>
      <c r="BC220" s="46">
        <v>1497364.64</v>
      </c>
      <c r="BG220" s="46">
        <v>43702.14</v>
      </c>
      <c r="BK220" s="46">
        <v>29271.56</v>
      </c>
      <c r="BP220" s="46">
        <v>29271.56</v>
      </c>
      <c r="BR220" s="46">
        <v>2005595.86</v>
      </c>
      <c r="BW220" s="46">
        <v>13632.58</v>
      </c>
      <c r="CB220" s="46">
        <v>602514</v>
      </c>
      <c r="CE220" s="46">
        <v>452301</v>
      </c>
      <c r="CF220" s="46">
        <v>103935</v>
      </c>
      <c r="CP220" s="46">
        <v>525848.49</v>
      </c>
      <c r="CR220" s="46">
        <v>71529.83</v>
      </c>
      <c r="DO220" s="46">
        <v>71980.179999999993</v>
      </c>
      <c r="DP220" s="46">
        <v>50918.96</v>
      </c>
      <c r="EG220" s="46">
        <v>19027.72</v>
      </c>
      <c r="EH220" s="46">
        <v>93908.1</v>
      </c>
      <c r="EI220" s="46">
        <v>34812.39</v>
      </c>
      <c r="ER220" s="46">
        <v>34812.39</v>
      </c>
      <c r="ET220" s="46">
        <v>568413.86</v>
      </c>
      <c r="EU220" s="46">
        <v>78651.520000000004</v>
      </c>
      <c r="FA220" s="46">
        <v>489712.34</v>
      </c>
      <c r="FB220" s="46">
        <v>50</v>
      </c>
      <c r="FD220" s="46">
        <v>2260204.58</v>
      </c>
      <c r="FJ220" s="46">
        <v>2260204.58</v>
      </c>
    </row>
    <row r="221" spans="2:166" x14ac:dyDescent="0.25">
      <c r="B221" s="47" t="s">
        <v>352</v>
      </c>
      <c r="C221" s="47" t="s">
        <v>351</v>
      </c>
      <c r="D221" s="46">
        <v>28475467.580000006</v>
      </c>
      <c r="E221" s="46">
        <v>1001523.56</v>
      </c>
      <c r="F221" s="46">
        <v>1001285.89</v>
      </c>
      <c r="I221" s="46">
        <v>237.67</v>
      </c>
      <c r="L221" s="46">
        <v>724883.87</v>
      </c>
      <c r="M221" s="46">
        <v>25915.32</v>
      </c>
      <c r="P221" s="46">
        <v>20700</v>
      </c>
      <c r="T221" s="46">
        <v>3905.67</v>
      </c>
      <c r="Y221" s="46">
        <v>18505.599999999999</v>
      </c>
      <c r="Z221" s="46">
        <v>36783.339999999997</v>
      </c>
      <c r="AC221" s="46">
        <v>555003</v>
      </c>
      <c r="AD221" s="46">
        <v>771.99</v>
      </c>
      <c r="AE221" s="46">
        <v>600</v>
      </c>
      <c r="AG221" s="46">
        <v>62698.95</v>
      </c>
      <c r="AJ221" s="46">
        <v>5398675.8700000001</v>
      </c>
      <c r="AK221" s="46">
        <v>5257387.34</v>
      </c>
      <c r="AL221" s="46">
        <v>141288.53</v>
      </c>
      <c r="AP221" s="46">
        <v>2420369.37</v>
      </c>
      <c r="AQ221" s="46">
        <v>83227.75</v>
      </c>
      <c r="AS221" s="46">
        <v>1241693.76</v>
      </c>
      <c r="AU221" s="46">
        <v>400204.11</v>
      </c>
      <c r="AW221" s="46">
        <v>124388.15</v>
      </c>
      <c r="AY221" s="46">
        <v>16145.16</v>
      </c>
      <c r="AZ221" s="46">
        <v>12480.29</v>
      </c>
      <c r="BB221" s="46">
        <v>73445.350000000006</v>
      </c>
      <c r="BC221" s="46">
        <v>468784.8</v>
      </c>
      <c r="BK221" s="46">
        <v>2912236.47</v>
      </c>
      <c r="BM221" s="46">
        <v>2822951</v>
      </c>
      <c r="BN221" s="46">
        <v>83457</v>
      </c>
      <c r="BP221" s="46">
        <v>5828.47</v>
      </c>
      <c r="BR221" s="46">
        <v>1503642.88</v>
      </c>
      <c r="BW221" s="46">
        <v>109417.8</v>
      </c>
      <c r="CB221" s="46">
        <v>166314.12</v>
      </c>
      <c r="CC221" s="46">
        <v>10540.54</v>
      </c>
      <c r="CE221" s="46">
        <v>269346.21999999997</v>
      </c>
      <c r="CF221" s="46">
        <v>324711.59000000003</v>
      </c>
      <c r="CG221" s="46">
        <v>101320.84</v>
      </c>
      <c r="CK221" s="46">
        <v>15444.85</v>
      </c>
      <c r="CP221" s="46">
        <v>306342.23</v>
      </c>
      <c r="CQ221" s="46">
        <v>38425.1</v>
      </c>
      <c r="CR221" s="46">
        <v>10486</v>
      </c>
      <c r="DD221" s="46">
        <v>80706</v>
      </c>
      <c r="DP221" s="46">
        <v>44349.1</v>
      </c>
      <c r="EH221" s="46">
        <v>26238.49</v>
      </c>
      <c r="EI221" s="46">
        <v>263655.01</v>
      </c>
      <c r="EK221" s="46">
        <v>41782.959999999999</v>
      </c>
      <c r="EO221" s="46">
        <v>201581.54</v>
      </c>
      <c r="ES221" s="46">
        <v>20290.509999999998</v>
      </c>
      <c r="ET221" s="46">
        <v>12746.76</v>
      </c>
      <c r="EU221" s="46">
        <v>12746.76</v>
      </c>
    </row>
    <row r="222" spans="2:166" x14ac:dyDescent="0.25">
      <c r="B222" s="47" t="s">
        <v>350</v>
      </c>
      <c r="C222" s="47" t="s">
        <v>349</v>
      </c>
      <c r="D222" s="46">
        <v>16052885.48</v>
      </c>
      <c r="E222" s="46">
        <v>1199936.8600000001</v>
      </c>
      <c r="F222" s="46">
        <v>1193936.8999999999</v>
      </c>
      <c r="I222" s="46">
        <v>5999.96</v>
      </c>
      <c r="L222" s="46">
        <v>302546.09999999998</v>
      </c>
      <c r="M222" s="46">
        <v>95875.87</v>
      </c>
      <c r="T222" s="46">
        <v>273.60000000000002</v>
      </c>
      <c r="Y222" s="46">
        <v>64340.26</v>
      </c>
      <c r="Z222" s="46">
        <v>122138.29</v>
      </c>
      <c r="AC222" s="46">
        <v>14620.18</v>
      </c>
      <c r="AD222" s="46">
        <v>79.39</v>
      </c>
      <c r="AE222" s="46">
        <v>780</v>
      </c>
      <c r="AG222" s="46">
        <v>4438.51</v>
      </c>
      <c r="AJ222" s="46">
        <v>4860258.6500000004</v>
      </c>
      <c r="AK222" s="46">
        <v>4529620.9000000004</v>
      </c>
      <c r="AL222" s="46">
        <v>67350.38</v>
      </c>
      <c r="AN222" s="46">
        <v>263287.37</v>
      </c>
      <c r="AP222" s="46">
        <v>1054559.9099999999</v>
      </c>
      <c r="AS222" s="46">
        <v>555041.99</v>
      </c>
      <c r="AU222" s="46">
        <v>89586.01</v>
      </c>
      <c r="AW222" s="46">
        <v>34612.379999999997</v>
      </c>
      <c r="AY222" s="46">
        <v>53717.87</v>
      </c>
      <c r="AZ222" s="46">
        <v>14319.56</v>
      </c>
      <c r="BB222" s="46">
        <v>2645.03</v>
      </c>
      <c r="BC222" s="46">
        <v>294212.07</v>
      </c>
      <c r="BD222" s="46">
        <v>300</v>
      </c>
      <c r="BG222" s="46">
        <v>10125</v>
      </c>
      <c r="BK222" s="46">
        <v>4922.83</v>
      </c>
      <c r="BP222" s="46">
        <v>4922.83</v>
      </c>
      <c r="BR222" s="46">
        <v>462218.39</v>
      </c>
      <c r="BW222" s="46">
        <v>122796.56</v>
      </c>
      <c r="CB222" s="46">
        <v>83273</v>
      </c>
      <c r="CE222" s="46">
        <v>98710.75</v>
      </c>
      <c r="CF222" s="46">
        <v>16834.18</v>
      </c>
      <c r="CK222" s="46">
        <v>1817.07</v>
      </c>
      <c r="CP222" s="46">
        <v>80319.210000000006</v>
      </c>
      <c r="CQ222" s="46">
        <v>51401</v>
      </c>
      <c r="EH222" s="46">
        <v>7066.62</v>
      </c>
      <c r="ET222" s="46">
        <v>62000</v>
      </c>
      <c r="EV222" s="46">
        <v>36000</v>
      </c>
      <c r="FB222" s="46">
        <v>26000</v>
      </c>
      <c r="FD222" s="46">
        <v>80000</v>
      </c>
      <c r="FJ222" s="46">
        <v>80000</v>
      </c>
    </row>
    <row r="223" spans="2:166" x14ac:dyDescent="0.25">
      <c r="B223" s="47" t="s">
        <v>348</v>
      </c>
      <c r="C223" s="47" t="s">
        <v>347</v>
      </c>
      <c r="D223" s="46">
        <v>277622054.40000004</v>
      </c>
      <c r="E223" s="46">
        <v>15627780.48</v>
      </c>
      <c r="F223" s="46">
        <v>15627103.52</v>
      </c>
      <c r="I223" s="46">
        <v>676.96</v>
      </c>
      <c r="L223" s="46">
        <v>5953684.5599999996</v>
      </c>
      <c r="M223" s="46">
        <v>118991.29</v>
      </c>
      <c r="N223" s="46">
        <v>898.68</v>
      </c>
      <c r="T223" s="46">
        <v>128838.96</v>
      </c>
      <c r="Y223" s="46">
        <v>78212.72</v>
      </c>
      <c r="Z223" s="46">
        <v>670391.06999999995</v>
      </c>
      <c r="AC223" s="46">
        <v>154443.57999999999</v>
      </c>
      <c r="AD223" s="46">
        <v>17915.87</v>
      </c>
      <c r="AE223" s="46">
        <v>135594.9</v>
      </c>
      <c r="AF223" s="46">
        <v>520431.8</v>
      </c>
      <c r="AG223" s="46">
        <v>4119948.2</v>
      </c>
      <c r="AH223" s="46">
        <v>8017.49</v>
      </c>
      <c r="AJ223" s="46">
        <v>70907697.349999994</v>
      </c>
      <c r="AK223" s="46">
        <v>66115083.07</v>
      </c>
      <c r="AL223" s="46">
        <v>2535729.46</v>
      </c>
      <c r="AM223" s="46">
        <v>2256884.8199999998</v>
      </c>
      <c r="AP223" s="46">
        <v>29646868.219999999</v>
      </c>
      <c r="AQ223" s="46">
        <v>411075</v>
      </c>
      <c r="AR223" s="46">
        <v>445510.56</v>
      </c>
      <c r="AS223" s="46">
        <v>13672457.58</v>
      </c>
      <c r="AU223" s="46">
        <v>5223303.37</v>
      </c>
      <c r="AW223" s="46">
        <v>1492152.95</v>
      </c>
      <c r="AY223" s="46">
        <v>3152461.42</v>
      </c>
      <c r="AZ223" s="46">
        <v>215146.73</v>
      </c>
      <c r="BB223" s="46">
        <v>385490.93</v>
      </c>
      <c r="BC223" s="46">
        <v>4649269.68</v>
      </c>
      <c r="BK223" s="46">
        <v>74647.67</v>
      </c>
      <c r="BP223" s="46">
        <v>74647.67</v>
      </c>
      <c r="BR223" s="46">
        <v>16441030.98</v>
      </c>
      <c r="BT223" s="46">
        <v>874552.81</v>
      </c>
      <c r="BW223" s="46">
        <v>3086468.93</v>
      </c>
      <c r="BX223" s="46">
        <v>562783.43999999994</v>
      </c>
      <c r="BY223" s="46">
        <v>162938</v>
      </c>
      <c r="CB223" s="46">
        <v>1757318.67</v>
      </c>
      <c r="CC223" s="46">
        <v>97092.23</v>
      </c>
      <c r="CD223" s="46">
        <v>51074</v>
      </c>
      <c r="CE223" s="46">
        <v>2229919.73</v>
      </c>
      <c r="CF223" s="46">
        <v>482525.43</v>
      </c>
      <c r="CG223" s="46">
        <v>1629035.01</v>
      </c>
      <c r="CK223" s="46">
        <v>269232.3</v>
      </c>
      <c r="CP223" s="46">
        <v>3886025.26</v>
      </c>
      <c r="DJ223" s="46">
        <v>791355.84</v>
      </c>
      <c r="DP223" s="46">
        <v>322751.34000000003</v>
      </c>
      <c r="EG223" s="46">
        <v>9999.99</v>
      </c>
      <c r="EH223" s="46">
        <v>227958</v>
      </c>
      <c r="EI223" s="46">
        <v>159317.94</v>
      </c>
      <c r="ES223" s="46">
        <v>159317.94</v>
      </c>
    </row>
    <row r="224" spans="2:166" x14ac:dyDescent="0.25">
      <c r="B224" s="47" t="s">
        <v>346</v>
      </c>
      <c r="C224" s="47" t="s">
        <v>345</v>
      </c>
      <c r="D224" s="46">
        <v>3680544.84</v>
      </c>
      <c r="E224" s="46">
        <v>273250.68</v>
      </c>
      <c r="F224" s="46">
        <v>223639.85</v>
      </c>
      <c r="H224" s="46">
        <v>24656.78</v>
      </c>
      <c r="I224" s="46">
        <v>24954.05</v>
      </c>
      <c r="L224" s="46">
        <v>30589.59</v>
      </c>
      <c r="Y224" s="46">
        <v>1485.4</v>
      </c>
      <c r="Z224" s="46">
        <v>2345.6799999999998</v>
      </c>
      <c r="AC224" s="46">
        <v>25012.03</v>
      </c>
      <c r="AG224" s="46">
        <v>1746.48</v>
      </c>
      <c r="AJ224" s="46">
        <v>950924.85</v>
      </c>
      <c r="AK224" s="46">
        <v>939504.42</v>
      </c>
      <c r="AL224" s="46">
        <v>11420.43</v>
      </c>
      <c r="AP224" s="46">
        <v>275430.46999999997</v>
      </c>
      <c r="AQ224" s="46">
        <v>1515</v>
      </c>
      <c r="AR224" s="46">
        <v>23682.3</v>
      </c>
      <c r="AS224" s="46">
        <v>85354.77</v>
      </c>
      <c r="AU224" s="46">
        <v>23394.3</v>
      </c>
      <c r="AW224" s="46">
        <v>2442</v>
      </c>
      <c r="AZ224" s="46">
        <v>2405.0100000000002</v>
      </c>
      <c r="BB224" s="46">
        <v>10289.17</v>
      </c>
      <c r="BC224" s="46">
        <v>126347.92</v>
      </c>
      <c r="BK224" s="46">
        <v>84796.65</v>
      </c>
      <c r="BO224" s="46">
        <v>1133.7</v>
      </c>
      <c r="BP224" s="46">
        <v>83662.95</v>
      </c>
      <c r="BR224" s="46">
        <v>162019.18</v>
      </c>
      <c r="BT224" s="46">
        <v>49268.19</v>
      </c>
      <c r="CE224" s="46">
        <v>23932.81</v>
      </c>
      <c r="CF224" s="46">
        <v>13510.61</v>
      </c>
      <c r="CP224" s="46">
        <v>49980.82</v>
      </c>
      <c r="CT224" s="46">
        <v>8639.9599999999991</v>
      </c>
      <c r="CZ224" s="46">
        <v>12466</v>
      </c>
      <c r="EH224" s="46">
        <v>4220.79</v>
      </c>
      <c r="ET224" s="46">
        <v>6561</v>
      </c>
      <c r="FB224" s="46">
        <v>6561</v>
      </c>
      <c r="FD224" s="46">
        <v>56700</v>
      </c>
      <c r="FH224" s="46">
        <v>56700</v>
      </c>
    </row>
    <row r="225" spans="2:166" x14ac:dyDescent="0.25">
      <c r="B225" s="47" t="s">
        <v>344</v>
      </c>
      <c r="C225" s="47" t="s">
        <v>343</v>
      </c>
      <c r="D225" s="46">
        <v>2556085.4999999995</v>
      </c>
      <c r="E225" s="46">
        <v>153816.07</v>
      </c>
      <c r="F225" s="46">
        <v>153681.21</v>
      </c>
      <c r="I225" s="46">
        <v>134.86000000000001</v>
      </c>
      <c r="L225" s="46">
        <v>7140.02</v>
      </c>
      <c r="M225" s="46">
        <v>1564</v>
      </c>
      <c r="Y225" s="46">
        <v>748</v>
      </c>
      <c r="Z225" s="46">
        <v>3110.21</v>
      </c>
      <c r="AC225" s="46">
        <v>1164.4000000000001</v>
      </c>
      <c r="AG225" s="46">
        <v>553.41</v>
      </c>
      <c r="AJ225" s="46">
        <v>816785.21</v>
      </c>
      <c r="AK225" s="46">
        <v>787722.9</v>
      </c>
      <c r="AL225" s="46">
        <v>11289.36</v>
      </c>
      <c r="AM225" s="46">
        <v>17772.95</v>
      </c>
      <c r="AP225" s="46">
        <v>181929.76</v>
      </c>
      <c r="AS225" s="46">
        <v>78956.679999999993</v>
      </c>
      <c r="AU225" s="46">
        <v>15523.33</v>
      </c>
      <c r="AW225" s="46">
        <v>7281.5</v>
      </c>
      <c r="AZ225" s="46">
        <v>2077.0700000000002</v>
      </c>
      <c r="BC225" s="46">
        <v>78091.179999999993</v>
      </c>
      <c r="BK225" s="46">
        <v>70791.73</v>
      </c>
      <c r="BP225" s="46">
        <v>70791.73</v>
      </c>
      <c r="BR225" s="46">
        <v>11290.76</v>
      </c>
      <c r="CP225" s="46">
        <v>1003.5</v>
      </c>
      <c r="CZ225" s="46">
        <v>10287.26</v>
      </c>
      <c r="ET225" s="46">
        <v>29735.9</v>
      </c>
      <c r="FB225" s="46">
        <v>29735.9</v>
      </c>
      <c r="FD225" s="46">
        <v>6553.3</v>
      </c>
      <c r="FH225" s="46">
        <v>6553.3</v>
      </c>
    </row>
    <row r="226" spans="2:166" x14ac:dyDescent="0.25">
      <c r="B226" s="47" t="s">
        <v>342</v>
      </c>
      <c r="C226" s="47" t="s">
        <v>341</v>
      </c>
      <c r="D226" s="46">
        <v>5140190.2799999993</v>
      </c>
      <c r="L226" s="46">
        <v>9893.86</v>
      </c>
      <c r="M226" s="46">
        <v>1260</v>
      </c>
      <c r="Y226" s="46">
        <v>3510.8</v>
      </c>
      <c r="Z226" s="46">
        <v>4868.21</v>
      </c>
      <c r="AE226" s="46">
        <v>250</v>
      </c>
      <c r="AG226" s="46">
        <v>4.8499999999999996</v>
      </c>
      <c r="AJ226" s="46">
        <v>2051800.51</v>
      </c>
      <c r="AK226" s="46">
        <v>2043743.25</v>
      </c>
      <c r="AL226" s="46">
        <v>8057.26</v>
      </c>
      <c r="AP226" s="46">
        <v>217397.4</v>
      </c>
      <c r="AS226" s="46">
        <v>53646.03</v>
      </c>
      <c r="AU226" s="46">
        <v>35115.980000000003</v>
      </c>
      <c r="BB226" s="46">
        <v>12323.49</v>
      </c>
      <c r="BC226" s="46">
        <v>112138.01</v>
      </c>
      <c r="BD226" s="46">
        <v>4173.8900000000003</v>
      </c>
      <c r="BK226" s="46">
        <v>74438.58</v>
      </c>
      <c r="BP226" s="46">
        <v>74438.58</v>
      </c>
      <c r="BR226" s="46">
        <v>171672.71</v>
      </c>
      <c r="BW226" s="46">
        <v>55679.43</v>
      </c>
      <c r="BX226" s="46">
        <v>14478.23</v>
      </c>
      <c r="CE226" s="46">
        <v>38087.24</v>
      </c>
      <c r="CF226" s="46">
        <v>3401.53</v>
      </c>
      <c r="CP226" s="46">
        <v>39241.79</v>
      </c>
      <c r="CZ226" s="46">
        <v>11464</v>
      </c>
      <c r="EH226" s="46">
        <v>9320.49</v>
      </c>
      <c r="ET226" s="46">
        <v>17169.68</v>
      </c>
      <c r="FB226" s="46">
        <v>17169.68</v>
      </c>
      <c r="FD226" s="46">
        <v>27722.400000000001</v>
      </c>
      <c r="FH226" s="46">
        <v>27722.400000000001</v>
      </c>
    </row>
    <row r="227" spans="2:166" x14ac:dyDescent="0.25">
      <c r="B227" s="47" t="s">
        <v>340</v>
      </c>
      <c r="C227" s="47" t="s">
        <v>339</v>
      </c>
      <c r="D227" s="46">
        <v>31810742.420000009</v>
      </c>
      <c r="E227" s="46">
        <v>2392354.09</v>
      </c>
      <c r="F227" s="46">
        <v>2267909.16</v>
      </c>
      <c r="H227" s="46">
        <v>2411.21</v>
      </c>
      <c r="I227" s="46">
        <v>122033.72</v>
      </c>
      <c r="L227" s="46">
        <v>131865.95000000001</v>
      </c>
      <c r="M227" s="46">
        <v>7953.35</v>
      </c>
      <c r="Y227" s="46">
        <v>27261.919999999998</v>
      </c>
      <c r="Z227" s="46">
        <v>6476.03</v>
      </c>
      <c r="AC227" s="46">
        <v>61013.919999999998</v>
      </c>
      <c r="AD227" s="46">
        <v>678.72</v>
      </c>
      <c r="AF227" s="46">
        <v>28482.01</v>
      </c>
      <c r="AJ227" s="46">
        <v>7368077.4000000004</v>
      </c>
      <c r="AK227" s="46">
        <v>7154081.0199999996</v>
      </c>
      <c r="AL227" s="46">
        <v>211510.98</v>
      </c>
      <c r="AN227" s="46">
        <v>2485.4</v>
      </c>
      <c r="AP227" s="46">
        <v>2964736.97</v>
      </c>
      <c r="AQ227" s="46">
        <v>36360</v>
      </c>
      <c r="AR227" s="46">
        <v>99846.05</v>
      </c>
      <c r="AS227" s="46">
        <v>1353450.1</v>
      </c>
      <c r="AU227" s="46">
        <v>466169.63</v>
      </c>
      <c r="AW227" s="46">
        <v>33975.79</v>
      </c>
      <c r="AY227" s="46">
        <v>27049.94</v>
      </c>
      <c r="AZ227" s="46">
        <v>22960.43</v>
      </c>
      <c r="BB227" s="46">
        <v>79413.070000000007</v>
      </c>
      <c r="BC227" s="46">
        <v>832681.96</v>
      </c>
      <c r="BG227" s="46">
        <v>12830</v>
      </c>
      <c r="BK227" s="46">
        <v>812077.38</v>
      </c>
      <c r="BO227" s="46">
        <v>568.16999999999996</v>
      </c>
      <c r="BP227" s="46">
        <v>811509.21</v>
      </c>
      <c r="BR227" s="46">
        <v>1610347.55</v>
      </c>
      <c r="BT227" s="46">
        <v>214824.91</v>
      </c>
      <c r="BW227" s="46">
        <v>399680.51</v>
      </c>
      <c r="BX227" s="46">
        <v>57282.91</v>
      </c>
      <c r="CE227" s="46">
        <v>271200</v>
      </c>
      <c r="CF227" s="46">
        <v>72381.61</v>
      </c>
      <c r="CP227" s="46">
        <v>394591.72</v>
      </c>
      <c r="CZ227" s="46">
        <v>8899</v>
      </c>
      <c r="DJ227" s="46">
        <v>153117.84</v>
      </c>
      <c r="EH227" s="46">
        <v>38369.050000000003</v>
      </c>
      <c r="EI227" s="46">
        <v>12887.37</v>
      </c>
      <c r="ER227" s="46">
        <v>1610.37</v>
      </c>
      <c r="ES227" s="46">
        <v>11277</v>
      </c>
      <c r="ET227" s="46">
        <v>603541.5</v>
      </c>
      <c r="FB227" s="46">
        <v>603541.5</v>
      </c>
      <c r="FD227" s="46">
        <v>9483</v>
      </c>
      <c r="FF227" s="46">
        <v>9483</v>
      </c>
    </row>
    <row r="228" spans="2:166" x14ac:dyDescent="0.25">
      <c r="B228" s="47" t="s">
        <v>338</v>
      </c>
      <c r="C228" s="47" t="s">
        <v>337</v>
      </c>
      <c r="D228" s="46">
        <v>786208451.32000005</v>
      </c>
      <c r="E228" s="46">
        <v>61267988.799999997</v>
      </c>
      <c r="F228" s="46">
        <v>61267985.840000004</v>
      </c>
      <c r="I228" s="46">
        <v>2.96</v>
      </c>
      <c r="L228" s="46">
        <v>6137477.0300000003</v>
      </c>
      <c r="M228" s="46">
        <v>825810.32</v>
      </c>
      <c r="Q228" s="46">
        <v>76650</v>
      </c>
      <c r="T228" s="46">
        <v>201023.76</v>
      </c>
      <c r="U228" s="46">
        <v>132587.94</v>
      </c>
      <c r="Y228" s="46">
        <v>1548430.83</v>
      </c>
      <c r="Z228" s="46">
        <v>1644419.24</v>
      </c>
      <c r="AB228" s="46">
        <v>3459.31</v>
      </c>
      <c r="AC228" s="46">
        <v>578366.75</v>
      </c>
      <c r="AD228" s="46">
        <v>63489.26</v>
      </c>
      <c r="AE228" s="46">
        <v>413235.64</v>
      </c>
      <c r="AF228" s="46">
        <v>306409.19</v>
      </c>
      <c r="AG228" s="46">
        <v>343594.79</v>
      </c>
      <c r="AJ228" s="46">
        <v>216040423.22</v>
      </c>
      <c r="AK228" s="46">
        <v>208337823.33000001</v>
      </c>
      <c r="AL228" s="46">
        <v>7702599.8899999997</v>
      </c>
      <c r="AP228" s="46">
        <v>76742672.609999999</v>
      </c>
      <c r="AR228" s="46">
        <v>227942.2</v>
      </c>
      <c r="AS228" s="46">
        <v>39285375.579999998</v>
      </c>
      <c r="AU228" s="46">
        <v>8790710.4000000004</v>
      </c>
      <c r="AW228" s="46">
        <v>2659713.9</v>
      </c>
      <c r="AY228" s="46">
        <v>7182146.54</v>
      </c>
      <c r="AZ228" s="46">
        <v>683170.32</v>
      </c>
      <c r="BB228" s="46">
        <v>1619263.1</v>
      </c>
      <c r="BC228" s="46">
        <v>16019944.199999999</v>
      </c>
      <c r="BD228" s="46">
        <v>83.23</v>
      </c>
      <c r="BG228" s="46">
        <v>257629.04</v>
      </c>
      <c r="BH228" s="46">
        <v>16694.099999999999</v>
      </c>
      <c r="BK228" s="46">
        <v>48094.37</v>
      </c>
      <c r="BP228" s="46">
        <v>48094.37</v>
      </c>
      <c r="BR228" s="46">
        <v>21656492.07</v>
      </c>
      <c r="BT228" s="46">
        <v>378246.59</v>
      </c>
      <c r="BW228" s="46">
        <v>1062014.53</v>
      </c>
      <c r="BX228" s="46">
        <v>316176.73</v>
      </c>
      <c r="CB228" s="46">
        <v>5055633.43</v>
      </c>
      <c r="CC228" s="46">
        <v>175749.65</v>
      </c>
      <c r="CE228" s="46">
        <v>3512262.17</v>
      </c>
      <c r="CF228" s="46">
        <v>678038.04</v>
      </c>
      <c r="CK228" s="46">
        <v>589323.06000000006</v>
      </c>
      <c r="CP228" s="46">
        <v>7834880.7400000002</v>
      </c>
      <c r="CQ228" s="46">
        <v>98475.9</v>
      </c>
      <c r="CR228" s="46">
        <v>150419.31</v>
      </c>
      <c r="DJ228" s="46">
        <v>266522.81</v>
      </c>
      <c r="DN228" s="46">
        <v>98182.13</v>
      </c>
      <c r="EE228" s="46">
        <v>587584.93000000005</v>
      </c>
      <c r="EH228" s="46">
        <v>852982.05</v>
      </c>
      <c r="EI228" s="46">
        <v>45380.11</v>
      </c>
      <c r="EK228" s="46">
        <v>45380.11</v>
      </c>
      <c r="ET228" s="46">
        <v>3605547.75</v>
      </c>
      <c r="EU228" s="46">
        <v>2150</v>
      </c>
      <c r="EV228" s="46">
        <v>466678.84</v>
      </c>
      <c r="EW228" s="46">
        <v>2932109.41</v>
      </c>
      <c r="FA228" s="46">
        <v>204609.5</v>
      </c>
      <c r="FD228" s="46">
        <v>7560149.7000000002</v>
      </c>
      <c r="FF228" s="46">
        <v>1400</v>
      </c>
      <c r="FH228" s="46">
        <v>3058749.7</v>
      </c>
      <c r="FJ228" s="46">
        <v>4500000</v>
      </c>
    </row>
    <row r="229" spans="2:166" x14ac:dyDescent="0.25">
      <c r="B229" s="47" t="s">
        <v>336</v>
      </c>
      <c r="C229" s="47" t="s">
        <v>335</v>
      </c>
      <c r="D229" s="46">
        <v>337431797.65999997</v>
      </c>
      <c r="E229" s="46">
        <v>18912741.079999998</v>
      </c>
      <c r="F229" s="46">
        <v>18912609</v>
      </c>
      <c r="I229" s="46">
        <v>132.08000000000001</v>
      </c>
      <c r="L229" s="46">
        <v>3709024.94</v>
      </c>
      <c r="M229" s="46">
        <v>9884.5499999999993</v>
      </c>
      <c r="R229" s="46">
        <v>304610.75</v>
      </c>
      <c r="T229" s="46">
        <v>137194.84</v>
      </c>
      <c r="X229" s="46">
        <v>31430.25</v>
      </c>
      <c r="Y229" s="46">
        <v>1824096.56</v>
      </c>
      <c r="Z229" s="46">
        <v>936261.93</v>
      </c>
      <c r="AC229" s="46">
        <v>112673.84</v>
      </c>
      <c r="AD229" s="46">
        <v>24836.2</v>
      </c>
      <c r="AE229" s="46">
        <v>148266.17000000001</v>
      </c>
      <c r="AF229" s="46">
        <v>65320</v>
      </c>
      <c r="AG229" s="46">
        <v>40594.050000000003</v>
      </c>
      <c r="AH229" s="46">
        <v>73855.8</v>
      </c>
      <c r="AJ229" s="46">
        <v>103681353.34</v>
      </c>
      <c r="AK229" s="46">
        <v>98792320.560000002</v>
      </c>
      <c r="AL229" s="46">
        <v>3885750.02</v>
      </c>
      <c r="AM229" s="46">
        <v>1003282.76</v>
      </c>
      <c r="AP229" s="46">
        <v>32119862.300000001</v>
      </c>
      <c r="AS229" s="46">
        <v>21261888.260000002</v>
      </c>
      <c r="AU229" s="46">
        <v>2060206.16</v>
      </c>
      <c r="AW229" s="46">
        <v>424898.83</v>
      </c>
      <c r="AY229" s="46">
        <v>1351993.17</v>
      </c>
      <c r="AZ229" s="46">
        <v>317816.96000000002</v>
      </c>
      <c r="BB229" s="46">
        <v>89096.12</v>
      </c>
      <c r="BC229" s="46">
        <v>6585553.25</v>
      </c>
      <c r="BE229" s="46">
        <v>28409.55</v>
      </c>
      <c r="BK229" s="46">
        <v>23018.95</v>
      </c>
      <c r="BP229" s="46">
        <v>23018.95</v>
      </c>
      <c r="BR229" s="46">
        <v>6584957.1500000004</v>
      </c>
      <c r="BW229" s="46">
        <v>172420.09</v>
      </c>
      <c r="BX229" s="46">
        <v>675406.55</v>
      </c>
      <c r="CB229" s="46">
        <v>1932617.29</v>
      </c>
      <c r="CC229" s="46">
        <v>60037.88</v>
      </c>
      <c r="CE229" s="46">
        <v>807080.53</v>
      </c>
      <c r="CF229" s="46">
        <v>174797.91</v>
      </c>
      <c r="CK229" s="46">
        <v>123027.29</v>
      </c>
      <c r="CP229" s="46">
        <v>2139296.79</v>
      </c>
      <c r="DP229" s="46">
        <v>28409.599999999999</v>
      </c>
      <c r="EE229" s="46">
        <v>87765.28</v>
      </c>
      <c r="EH229" s="46">
        <v>384097.94</v>
      </c>
      <c r="EI229" s="46">
        <v>2175117.69</v>
      </c>
      <c r="EO229" s="46">
        <v>26127.919999999998</v>
      </c>
      <c r="ER229" s="46">
        <v>2148989.77</v>
      </c>
      <c r="ET229" s="46">
        <v>953608.18</v>
      </c>
      <c r="EW229" s="46">
        <v>953608.18</v>
      </c>
      <c r="FD229" s="46">
        <v>556215.19999999995</v>
      </c>
      <c r="FF229" s="46">
        <v>6850.5</v>
      </c>
      <c r="FH229" s="46">
        <v>549364.69999999995</v>
      </c>
    </row>
    <row r="230" spans="2:166" x14ac:dyDescent="0.25">
      <c r="B230" s="47" t="s">
        <v>334</v>
      </c>
      <c r="C230" s="47" t="s">
        <v>333</v>
      </c>
      <c r="D230" s="46">
        <v>609519844.11999989</v>
      </c>
      <c r="E230" s="46">
        <v>44236571.049999997</v>
      </c>
      <c r="F230" s="46">
        <v>44236571.049999997</v>
      </c>
      <c r="L230" s="46">
        <v>2861646.91</v>
      </c>
      <c r="M230" s="46">
        <v>49972.85</v>
      </c>
      <c r="T230" s="46">
        <v>260610</v>
      </c>
      <c r="Y230" s="46">
        <v>377995.46</v>
      </c>
      <c r="Z230" s="46">
        <v>550058.81999999995</v>
      </c>
      <c r="AC230" s="46">
        <v>435365.13</v>
      </c>
      <c r="AD230" s="46">
        <v>16139.04</v>
      </c>
      <c r="AE230" s="46">
        <v>319790.76</v>
      </c>
      <c r="AF230" s="46">
        <v>338153.73</v>
      </c>
      <c r="AG230" s="46">
        <v>513561.12</v>
      </c>
      <c r="AJ230" s="46">
        <v>166638679.03999999</v>
      </c>
      <c r="AK230" s="46">
        <v>161335546.88</v>
      </c>
      <c r="AL230" s="46">
        <v>5303132.1600000001</v>
      </c>
      <c r="AP230" s="46">
        <v>66041242.340000004</v>
      </c>
      <c r="AQ230" s="46">
        <v>902388.55</v>
      </c>
      <c r="AS230" s="46">
        <v>31412557.43</v>
      </c>
      <c r="AU230" s="46">
        <v>8731601.6799999997</v>
      </c>
      <c r="AW230" s="46">
        <v>2329330.91</v>
      </c>
      <c r="AY230" s="46">
        <v>7378050.2000000002</v>
      </c>
      <c r="AZ230" s="46">
        <v>528029.98</v>
      </c>
      <c r="BB230" s="46">
        <v>1603793.83</v>
      </c>
      <c r="BC230" s="46">
        <v>11296126.65</v>
      </c>
      <c r="BD230" s="46">
        <v>1832670.33</v>
      </c>
      <c r="BG230" s="46">
        <v>26692.78</v>
      </c>
      <c r="BK230" s="46">
        <v>37033.49</v>
      </c>
      <c r="BP230" s="46">
        <v>37033.49</v>
      </c>
      <c r="BR230" s="46">
        <v>16844959.039999999</v>
      </c>
      <c r="BS230" s="46">
        <v>512930.75</v>
      </c>
      <c r="BW230" s="46">
        <v>56763.27</v>
      </c>
      <c r="CB230" s="46">
        <v>3681432.52</v>
      </c>
      <c r="CC230" s="46">
        <v>153560</v>
      </c>
      <c r="CD230" s="46">
        <v>274738.96999999997</v>
      </c>
      <c r="CE230" s="46">
        <v>3288583.09</v>
      </c>
      <c r="CF230" s="46">
        <v>799853.93</v>
      </c>
      <c r="CK230" s="46">
        <v>500852.15</v>
      </c>
      <c r="CP230" s="46">
        <v>6596112.5099999998</v>
      </c>
      <c r="DD230" s="46">
        <v>13263.32</v>
      </c>
      <c r="DJ230" s="46">
        <v>202530.74</v>
      </c>
      <c r="EH230" s="46">
        <v>764337.79</v>
      </c>
      <c r="FD230" s="46">
        <v>8099790.1900000004</v>
      </c>
      <c r="FH230" s="46">
        <v>149790.19</v>
      </c>
      <c r="FJ230" s="46">
        <v>7950000</v>
      </c>
    </row>
    <row r="231" spans="2:166" x14ac:dyDescent="0.25">
      <c r="B231" s="47" t="s">
        <v>332</v>
      </c>
      <c r="C231" s="47" t="s">
        <v>331</v>
      </c>
      <c r="D231" s="46">
        <v>804558897.04000008</v>
      </c>
      <c r="E231" s="46">
        <v>62020714.100000001</v>
      </c>
      <c r="F231" s="46">
        <v>62020714.100000001</v>
      </c>
      <c r="L231" s="46">
        <v>8633560.0800000001</v>
      </c>
      <c r="M231" s="46">
        <v>22977.62</v>
      </c>
      <c r="Q231" s="46">
        <v>171240</v>
      </c>
      <c r="S231" s="46">
        <v>370370</v>
      </c>
      <c r="T231" s="46">
        <v>467479.01</v>
      </c>
      <c r="U231" s="46">
        <v>97360.48</v>
      </c>
      <c r="X231" s="46">
        <v>14356.21</v>
      </c>
      <c r="Y231" s="46">
        <v>1558458.12</v>
      </c>
      <c r="Z231" s="46">
        <v>984691.68</v>
      </c>
      <c r="AC231" s="46">
        <v>1216073.1399999999</v>
      </c>
      <c r="AD231" s="46">
        <v>34222.17</v>
      </c>
      <c r="AE231" s="46">
        <v>408016.27</v>
      </c>
      <c r="AF231" s="46">
        <v>2950533.23</v>
      </c>
      <c r="AG231" s="46">
        <v>337782.15</v>
      </c>
      <c r="AJ231" s="46">
        <v>217519560.56</v>
      </c>
      <c r="AK231" s="46">
        <v>208743473.66</v>
      </c>
      <c r="AL231" s="46">
        <v>8776086.9000000004</v>
      </c>
      <c r="AP231" s="46">
        <v>77701005.159999996</v>
      </c>
      <c r="AQ231" s="46">
        <v>341148.05</v>
      </c>
      <c r="AS231" s="46">
        <v>43188619.609999999</v>
      </c>
      <c r="AU231" s="46">
        <v>6470470.1299999999</v>
      </c>
      <c r="AW231" s="46">
        <v>1767642.41</v>
      </c>
      <c r="AY231" s="46">
        <v>7251599.7000000002</v>
      </c>
      <c r="AZ231" s="46">
        <v>695194.25</v>
      </c>
      <c r="BB231" s="46">
        <v>718791.54</v>
      </c>
      <c r="BC231" s="46">
        <v>17179187.350000001</v>
      </c>
      <c r="BD231" s="46">
        <v>13596.1</v>
      </c>
      <c r="BG231" s="46">
        <v>74756.02</v>
      </c>
      <c r="BK231" s="46">
        <v>47937.23</v>
      </c>
      <c r="BP231" s="46">
        <v>47937.23</v>
      </c>
      <c r="BR231" s="46">
        <v>21187883.800000001</v>
      </c>
      <c r="BS231" s="46">
        <v>32300.12</v>
      </c>
      <c r="BW231" s="46">
        <v>2877167.4</v>
      </c>
      <c r="CB231" s="46">
        <v>4894449.9400000004</v>
      </c>
      <c r="CC231" s="46">
        <v>192003</v>
      </c>
      <c r="CE231" s="46">
        <v>3785717.03</v>
      </c>
      <c r="CF231" s="46">
        <v>678665.12</v>
      </c>
      <c r="CK231" s="46">
        <v>641028.36</v>
      </c>
      <c r="CP231" s="46">
        <v>5711444.3200000003</v>
      </c>
      <c r="CR231" s="46">
        <v>166280.4</v>
      </c>
      <c r="DD231" s="46">
        <v>18724</v>
      </c>
      <c r="DL231" s="46">
        <v>817809.61</v>
      </c>
      <c r="DN231" s="46">
        <v>7790</v>
      </c>
      <c r="DP231" s="46">
        <v>406255.62</v>
      </c>
      <c r="EH231" s="46">
        <v>958248.88</v>
      </c>
      <c r="EI231" s="46">
        <v>4637040.87</v>
      </c>
      <c r="EK231" s="46">
        <v>4636954.5199999996</v>
      </c>
      <c r="ER231" s="46">
        <v>86.35</v>
      </c>
      <c r="ET231" s="46">
        <v>3025188.02</v>
      </c>
      <c r="EU231" s="46">
        <v>1714349.78</v>
      </c>
      <c r="EW231" s="46">
        <v>1310436</v>
      </c>
      <c r="FB231" s="46">
        <v>402.24</v>
      </c>
      <c r="FD231" s="46">
        <v>7506558.7000000002</v>
      </c>
      <c r="FF231" s="46">
        <v>1091.32</v>
      </c>
      <c r="FJ231" s="46">
        <v>7505467.3799999999</v>
      </c>
    </row>
    <row r="232" spans="2:166" x14ac:dyDescent="0.25">
      <c r="B232" s="47" t="s">
        <v>330</v>
      </c>
      <c r="C232" s="47" t="s">
        <v>329</v>
      </c>
      <c r="D232" s="46">
        <v>190825588.11999997</v>
      </c>
      <c r="E232" s="46">
        <v>9574320.3200000003</v>
      </c>
      <c r="F232" s="46">
        <v>9560345.7799999993</v>
      </c>
      <c r="I232" s="46">
        <v>13974.54</v>
      </c>
      <c r="L232" s="46">
        <v>1803347.33</v>
      </c>
      <c r="M232" s="46">
        <v>112880</v>
      </c>
      <c r="P232" s="46">
        <v>102200</v>
      </c>
      <c r="Q232" s="46">
        <v>24600</v>
      </c>
      <c r="T232" s="46">
        <v>109005.52</v>
      </c>
      <c r="Y232" s="46">
        <v>704416.39</v>
      </c>
      <c r="Z232" s="46">
        <v>121489.44</v>
      </c>
      <c r="AB232" s="46">
        <v>233.66</v>
      </c>
      <c r="AC232" s="46">
        <v>190836.61</v>
      </c>
      <c r="AD232" s="46">
        <v>21415.26</v>
      </c>
      <c r="AE232" s="46">
        <v>362729.37</v>
      </c>
      <c r="AF232" s="46">
        <v>6817.04</v>
      </c>
      <c r="AG232" s="46">
        <v>46724.04</v>
      </c>
      <c r="AJ232" s="46">
        <v>58272169.5</v>
      </c>
      <c r="AK232" s="46">
        <v>56116862.280000001</v>
      </c>
      <c r="AL232" s="46">
        <v>1979012.33</v>
      </c>
      <c r="AN232" s="46">
        <v>176294.89</v>
      </c>
      <c r="AP232" s="46">
        <v>18979124.780000001</v>
      </c>
      <c r="AQ232" s="46">
        <v>54100</v>
      </c>
      <c r="AS232" s="46">
        <v>11695516.35</v>
      </c>
      <c r="AU232" s="46">
        <v>1574889.53</v>
      </c>
      <c r="AW232" s="46">
        <v>295105.26</v>
      </c>
      <c r="AY232" s="46">
        <v>637559.53</v>
      </c>
      <c r="AZ232" s="46">
        <v>186401.97</v>
      </c>
      <c r="BB232" s="46">
        <v>104015</v>
      </c>
      <c r="BC232" s="46">
        <v>4232280.68</v>
      </c>
      <c r="BD232" s="46">
        <v>5510.69</v>
      </c>
      <c r="BE232" s="46">
        <v>89496.52</v>
      </c>
      <c r="BG232" s="46">
        <v>104249.25</v>
      </c>
      <c r="BK232" s="46">
        <v>13458.06</v>
      </c>
      <c r="BP232" s="46">
        <v>13458.06</v>
      </c>
      <c r="BR232" s="46">
        <v>4322361.6500000004</v>
      </c>
      <c r="CB232" s="46">
        <v>1245215.17</v>
      </c>
      <c r="CC232" s="46">
        <v>44699.02</v>
      </c>
      <c r="CE232" s="46">
        <v>770860.31</v>
      </c>
      <c r="CF232" s="46">
        <v>190656.02</v>
      </c>
      <c r="CK232" s="46">
        <v>57118</v>
      </c>
      <c r="CP232" s="46">
        <v>1452360.36</v>
      </c>
      <c r="CQ232" s="46">
        <v>23632.57</v>
      </c>
      <c r="CR232" s="46">
        <v>33611.730000000003</v>
      </c>
      <c r="DD232" s="46">
        <v>14157.23</v>
      </c>
      <c r="DF232" s="46">
        <v>81080.94</v>
      </c>
      <c r="DL232" s="46">
        <v>112404.55</v>
      </c>
      <c r="DP232" s="46">
        <v>89496.53</v>
      </c>
      <c r="EH232" s="46">
        <v>207069.22</v>
      </c>
      <c r="ET232" s="46">
        <v>861503.11</v>
      </c>
      <c r="EU232" s="46">
        <v>206503.11</v>
      </c>
      <c r="EW232" s="46">
        <v>655000</v>
      </c>
      <c r="FD232" s="46">
        <v>1586509.31</v>
      </c>
      <c r="FF232" s="46">
        <v>1120.55</v>
      </c>
      <c r="FH232" s="46">
        <v>1563966.76</v>
      </c>
      <c r="FJ232" s="46">
        <v>21422</v>
      </c>
    </row>
    <row r="233" spans="2:166" x14ac:dyDescent="0.25">
      <c r="B233" s="47" t="s">
        <v>328</v>
      </c>
      <c r="C233" s="47" t="s">
        <v>327</v>
      </c>
      <c r="D233" s="46">
        <v>362209924.49999976</v>
      </c>
      <c r="E233" s="46">
        <v>13399810.68</v>
      </c>
      <c r="F233" s="46">
        <v>13398963.4</v>
      </c>
      <c r="I233" s="46">
        <v>847.28</v>
      </c>
      <c r="L233" s="46">
        <v>3525597.28</v>
      </c>
      <c r="M233" s="46">
        <v>228902.39999999999</v>
      </c>
      <c r="Q233" s="46">
        <v>17675</v>
      </c>
      <c r="S233" s="46">
        <v>10650</v>
      </c>
      <c r="T233" s="46">
        <v>17218.03</v>
      </c>
      <c r="U233" s="46">
        <v>627</v>
      </c>
      <c r="X233" s="46">
        <v>203324.68</v>
      </c>
      <c r="Y233" s="46">
        <v>75297.279999999999</v>
      </c>
      <c r="Z233" s="46">
        <v>234598.53</v>
      </c>
      <c r="AC233" s="46">
        <v>273785.8</v>
      </c>
      <c r="AD233" s="46">
        <v>60611.09</v>
      </c>
      <c r="AE233" s="46">
        <v>194281.53</v>
      </c>
      <c r="AF233" s="46">
        <v>98395.96</v>
      </c>
      <c r="AG233" s="46">
        <v>2110229.98</v>
      </c>
      <c r="AJ233" s="46">
        <v>102347683.7</v>
      </c>
      <c r="AK233" s="46">
        <v>97924989.290000007</v>
      </c>
      <c r="AL233" s="46">
        <v>4422694.41</v>
      </c>
      <c r="AP233" s="46">
        <v>44605030.18</v>
      </c>
      <c r="AQ233" s="46">
        <v>116894.12</v>
      </c>
      <c r="AS233" s="46">
        <v>21650882.850000001</v>
      </c>
      <c r="AU233" s="46">
        <v>6303197.2300000004</v>
      </c>
      <c r="AW233" s="46">
        <v>2385070.89</v>
      </c>
      <c r="AY233" s="46">
        <v>1879330.88</v>
      </c>
      <c r="AZ233" s="46">
        <v>326864.24</v>
      </c>
      <c r="BB233" s="46">
        <v>1085994.52</v>
      </c>
      <c r="BC233" s="46">
        <v>8653318.4499999993</v>
      </c>
      <c r="BD233" s="46">
        <v>21523.88</v>
      </c>
      <c r="BE233" s="46">
        <v>134948.54999999999</v>
      </c>
      <c r="BG233" s="46">
        <v>193148.57</v>
      </c>
      <c r="BH233" s="46">
        <v>1853856</v>
      </c>
      <c r="BK233" s="46">
        <v>1833712.05</v>
      </c>
      <c r="BM233" s="46">
        <v>1568868</v>
      </c>
      <c r="BN233" s="46">
        <v>241816</v>
      </c>
      <c r="BP233" s="46">
        <v>23028.05</v>
      </c>
      <c r="BR233" s="46">
        <v>12610290.619999999</v>
      </c>
      <c r="BS233" s="46">
        <v>340878.56</v>
      </c>
      <c r="BV233" s="46">
        <v>-7.8</v>
      </c>
      <c r="BW233" s="46">
        <v>401486.26</v>
      </c>
      <c r="CA233" s="46">
        <v>4820.47</v>
      </c>
      <c r="CB233" s="46">
        <v>2620191.48</v>
      </c>
      <c r="CC233" s="46">
        <v>113749</v>
      </c>
      <c r="CE233" s="46">
        <v>2185357.11</v>
      </c>
      <c r="CF233" s="46">
        <v>530766.93999999994</v>
      </c>
      <c r="CG233" s="46">
        <v>263751.40999999997</v>
      </c>
      <c r="CK233" s="46">
        <v>137297.04</v>
      </c>
      <c r="CP233" s="46">
        <v>4465290.04</v>
      </c>
      <c r="CQ233" s="46">
        <v>126698.02</v>
      </c>
      <c r="CR233" s="46">
        <v>3095.43</v>
      </c>
      <c r="DD233" s="46">
        <v>329405.62</v>
      </c>
      <c r="DJ233" s="46">
        <v>246392.89</v>
      </c>
      <c r="DP233" s="46">
        <v>135082.92000000001</v>
      </c>
      <c r="EE233" s="46">
        <v>400051.61</v>
      </c>
      <c r="EH233" s="46">
        <v>305983.62</v>
      </c>
      <c r="EI233" s="46">
        <v>3500</v>
      </c>
      <c r="EO233" s="46">
        <v>3500</v>
      </c>
      <c r="ET233" s="46">
        <v>2634841.67</v>
      </c>
      <c r="EU233" s="46">
        <v>2630350.7999999998</v>
      </c>
      <c r="FA233" s="46">
        <v>4490.87</v>
      </c>
      <c r="FD233" s="46">
        <v>144496.07</v>
      </c>
      <c r="FH233" s="46">
        <v>144496.07</v>
      </c>
    </row>
    <row r="234" spans="2:166" x14ac:dyDescent="0.25">
      <c r="B234" s="47" t="s">
        <v>326</v>
      </c>
      <c r="C234" s="47" t="s">
        <v>325</v>
      </c>
      <c r="D234" s="46">
        <v>2174494.98</v>
      </c>
      <c r="E234" s="46">
        <v>87244.54</v>
      </c>
      <c r="F234" s="46">
        <v>82336.539999999994</v>
      </c>
      <c r="I234" s="46">
        <v>4908</v>
      </c>
      <c r="L234" s="46">
        <v>20478.23</v>
      </c>
      <c r="T234" s="46">
        <v>1770.2</v>
      </c>
      <c r="Z234" s="46">
        <v>8725.4699999999993</v>
      </c>
      <c r="AC234" s="46">
        <v>9917.56</v>
      </c>
      <c r="AE234" s="46">
        <v>65</v>
      </c>
      <c r="AJ234" s="46">
        <v>691822.86</v>
      </c>
      <c r="AK234" s="46">
        <v>669817.57999999996</v>
      </c>
      <c r="AL234" s="46">
        <v>4810.58</v>
      </c>
      <c r="AN234" s="46">
        <v>17194.7</v>
      </c>
      <c r="AP234" s="46">
        <v>190282.27</v>
      </c>
      <c r="AS234" s="46">
        <v>44984.84</v>
      </c>
      <c r="AU234" s="46">
        <v>7690.93</v>
      </c>
      <c r="AW234" s="46">
        <v>2182</v>
      </c>
      <c r="BB234" s="46">
        <v>6257.81</v>
      </c>
      <c r="BC234" s="46">
        <v>129166.69</v>
      </c>
      <c r="BK234" s="46">
        <v>55.05</v>
      </c>
      <c r="BP234" s="46">
        <v>55.05</v>
      </c>
      <c r="BR234" s="46">
        <v>85454.47</v>
      </c>
      <c r="BW234" s="46">
        <v>11556.39</v>
      </c>
      <c r="BY234" s="46">
        <v>3558.23</v>
      </c>
      <c r="CB234" s="46">
        <v>8451</v>
      </c>
      <c r="CE234" s="46">
        <v>2992</v>
      </c>
      <c r="CF234" s="46">
        <v>12050</v>
      </c>
      <c r="CP234" s="46">
        <v>21333.82</v>
      </c>
      <c r="CQ234" s="46">
        <v>22935</v>
      </c>
      <c r="CR234" s="46">
        <v>2578.0300000000002</v>
      </c>
      <c r="ET234" s="46">
        <v>11910.07</v>
      </c>
      <c r="FB234" s="46">
        <v>11910.07</v>
      </c>
    </row>
    <row r="235" spans="2:166" x14ac:dyDescent="0.25">
      <c r="B235" s="47" t="s">
        <v>324</v>
      </c>
      <c r="C235" s="47" t="s">
        <v>323</v>
      </c>
      <c r="D235" s="46">
        <v>208677603.77999997</v>
      </c>
      <c r="E235" s="46">
        <v>16281009.359999999</v>
      </c>
      <c r="F235" s="46">
        <v>16276739.380000001</v>
      </c>
      <c r="I235" s="46">
        <v>4269.9799999999996</v>
      </c>
      <c r="L235" s="46">
        <v>1932982.64</v>
      </c>
      <c r="M235" s="46">
        <v>101716.87</v>
      </c>
      <c r="T235" s="46">
        <v>32352.75</v>
      </c>
      <c r="U235" s="46">
        <v>154.97</v>
      </c>
      <c r="Y235" s="46">
        <v>583527.41</v>
      </c>
      <c r="Z235" s="46">
        <v>573364.25</v>
      </c>
      <c r="AC235" s="46">
        <v>151250.48000000001</v>
      </c>
      <c r="AD235" s="46">
        <v>29963.16</v>
      </c>
      <c r="AE235" s="46">
        <v>199089.41</v>
      </c>
      <c r="AF235" s="46">
        <v>16153.06</v>
      </c>
      <c r="AG235" s="46">
        <v>245410.28</v>
      </c>
      <c r="AJ235" s="46">
        <v>58600021.579999998</v>
      </c>
      <c r="AK235" s="46">
        <v>56920623.82</v>
      </c>
      <c r="AL235" s="46">
        <v>1393610.15</v>
      </c>
      <c r="AN235" s="46">
        <v>285787.61</v>
      </c>
      <c r="AP235" s="46">
        <v>19900843.59</v>
      </c>
      <c r="AR235" s="46">
        <v>142318.31</v>
      </c>
      <c r="AS235" s="46">
        <v>11467507.83</v>
      </c>
      <c r="AU235" s="46">
        <v>1634801.93</v>
      </c>
      <c r="AW235" s="46">
        <v>487305.92</v>
      </c>
      <c r="AY235" s="46">
        <v>1477262.98</v>
      </c>
      <c r="AZ235" s="46">
        <v>188547.79</v>
      </c>
      <c r="BB235" s="46">
        <v>121028.89</v>
      </c>
      <c r="BC235" s="46">
        <v>4348480.25</v>
      </c>
      <c r="BE235" s="46">
        <v>33589.69</v>
      </c>
      <c r="BK235" s="46">
        <v>13145.02</v>
      </c>
      <c r="BP235" s="46">
        <v>13145.02</v>
      </c>
      <c r="BR235" s="46">
        <v>6797098.3099999996</v>
      </c>
      <c r="BT235" s="46">
        <v>305497.25</v>
      </c>
      <c r="BW235" s="46">
        <v>2633638.81</v>
      </c>
      <c r="BX235" s="46">
        <v>95278.46</v>
      </c>
      <c r="CB235" s="46">
        <v>1346516</v>
      </c>
      <c r="CC235" s="46">
        <v>38937.980000000003</v>
      </c>
      <c r="CE235" s="46">
        <v>486836.84</v>
      </c>
      <c r="CF235" s="46">
        <v>148259.57</v>
      </c>
      <c r="CK235" s="46">
        <v>161008.26</v>
      </c>
      <c r="CP235" s="46">
        <v>1243170.67</v>
      </c>
      <c r="CR235" s="46">
        <v>27227.3</v>
      </c>
      <c r="DD235" s="46">
        <v>34484.160000000003</v>
      </c>
      <c r="DE235" s="46">
        <v>82736</v>
      </c>
      <c r="DP235" s="46">
        <v>27373.09</v>
      </c>
      <c r="EH235" s="46">
        <v>166133.92000000001</v>
      </c>
      <c r="EI235" s="46">
        <v>8578.34</v>
      </c>
      <c r="EO235" s="46">
        <v>8578.34</v>
      </c>
      <c r="ET235" s="46">
        <v>602852.46</v>
      </c>
      <c r="EX235" s="46">
        <v>602852.46</v>
      </c>
      <c r="FD235" s="46">
        <v>202270.59</v>
      </c>
      <c r="FH235" s="46">
        <v>202270.59</v>
      </c>
    </row>
    <row r="236" spans="2:166" x14ac:dyDescent="0.25">
      <c r="B236" s="47" t="s">
        <v>322</v>
      </c>
      <c r="C236" s="47" t="s">
        <v>321</v>
      </c>
      <c r="D236" s="46">
        <v>362590363.19999987</v>
      </c>
      <c r="E236" s="46">
        <v>25554824.449999999</v>
      </c>
      <c r="F236" s="46">
        <v>25548042.829999998</v>
      </c>
      <c r="I236" s="46">
        <v>6781.62</v>
      </c>
      <c r="L236" s="46">
        <v>7135873.3300000001</v>
      </c>
      <c r="M236" s="46">
        <v>132065</v>
      </c>
      <c r="R236" s="46">
        <v>7832</v>
      </c>
      <c r="T236" s="46">
        <v>2772471.43</v>
      </c>
      <c r="U236" s="46">
        <v>129.38999999999999</v>
      </c>
      <c r="X236" s="46">
        <v>214641.2</v>
      </c>
      <c r="Y236" s="46">
        <v>1368663.14</v>
      </c>
      <c r="Z236" s="46">
        <v>710093.08</v>
      </c>
      <c r="AC236" s="46">
        <v>726460.55</v>
      </c>
      <c r="AD236" s="46">
        <v>14233.44</v>
      </c>
      <c r="AE236" s="46">
        <v>883946.4</v>
      </c>
      <c r="AG236" s="46">
        <v>286042.90000000002</v>
      </c>
      <c r="AH236" s="46">
        <v>19294.8</v>
      </c>
      <c r="AJ236" s="46">
        <v>103390123.89</v>
      </c>
      <c r="AK236" s="46">
        <v>100640465.06999999</v>
      </c>
      <c r="AL236" s="46">
        <v>2738248.04</v>
      </c>
      <c r="AN236" s="46">
        <v>11410.78</v>
      </c>
      <c r="AP236" s="46">
        <v>28214197.719999999</v>
      </c>
      <c r="AQ236" s="46">
        <v>16000</v>
      </c>
      <c r="AR236" s="46">
        <v>141620.72</v>
      </c>
      <c r="AS236" s="46">
        <v>17762158.800000001</v>
      </c>
      <c r="AU236" s="46">
        <v>1506024.09</v>
      </c>
      <c r="AW236" s="46">
        <v>563775.51</v>
      </c>
      <c r="AY236" s="46">
        <v>1120330.99</v>
      </c>
      <c r="AZ236" s="46">
        <v>334424.48</v>
      </c>
      <c r="BB236" s="46">
        <v>115340.48</v>
      </c>
      <c r="BC236" s="46">
        <v>6630921.1500000004</v>
      </c>
      <c r="BD236" s="46">
        <v>300</v>
      </c>
      <c r="BG236" s="46">
        <v>23301.5</v>
      </c>
      <c r="BK236" s="46">
        <v>22915.38</v>
      </c>
      <c r="BP236" s="46">
        <v>22915.38</v>
      </c>
      <c r="BR236" s="46">
        <v>6218641.8899999997</v>
      </c>
      <c r="BT236" s="46">
        <v>282765.89</v>
      </c>
      <c r="BW236" s="46">
        <v>4195.6499999999996</v>
      </c>
      <c r="BY236" s="46">
        <v>46744.04</v>
      </c>
      <c r="CB236" s="46">
        <v>2031213</v>
      </c>
      <c r="CC236" s="46">
        <v>67428.11</v>
      </c>
      <c r="CE236" s="46">
        <v>357664.6</v>
      </c>
      <c r="CF236" s="46">
        <v>242475.28</v>
      </c>
      <c r="CG236" s="46">
        <v>64257.68</v>
      </c>
      <c r="CK236" s="46">
        <v>51547.7</v>
      </c>
      <c r="CP236" s="46">
        <v>1465018.7</v>
      </c>
      <c r="CQ236" s="46">
        <v>100079.51</v>
      </c>
      <c r="CT236" s="46">
        <v>727612.21</v>
      </c>
      <c r="DJ236" s="46">
        <v>287710.98</v>
      </c>
      <c r="DP236" s="46">
        <v>71116.100000000006</v>
      </c>
      <c r="EE236" s="46">
        <v>166741.87</v>
      </c>
      <c r="EH236" s="46">
        <v>252070.57</v>
      </c>
      <c r="EI236" s="46">
        <v>45782</v>
      </c>
      <c r="EJ236" s="46">
        <v>45782</v>
      </c>
      <c r="ET236" s="46">
        <v>887863.48</v>
      </c>
      <c r="EU236" s="46">
        <v>220609.51</v>
      </c>
      <c r="EW236" s="46">
        <v>661229.43999999994</v>
      </c>
      <c r="FA236" s="46">
        <v>6024.53</v>
      </c>
      <c r="FD236" s="46">
        <v>9824959.4600000009</v>
      </c>
      <c r="FF236" s="46">
        <v>19450.25</v>
      </c>
      <c r="FH236" s="46">
        <v>3662723.91</v>
      </c>
      <c r="FJ236" s="46">
        <v>6142785.2999999998</v>
      </c>
    </row>
    <row r="237" spans="2:166" x14ac:dyDescent="0.25">
      <c r="B237" s="47" t="s">
        <v>320</v>
      </c>
      <c r="C237" s="47" t="s">
        <v>319</v>
      </c>
      <c r="D237" s="46">
        <v>95106368.600000009</v>
      </c>
      <c r="E237" s="46">
        <v>6610098.5899999999</v>
      </c>
      <c r="F237" s="46">
        <v>6609264.2300000004</v>
      </c>
      <c r="I237" s="46">
        <v>834.36</v>
      </c>
      <c r="L237" s="46">
        <v>837537.24</v>
      </c>
      <c r="M237" s="46">
        <v>1083</v>
      </c>
      <c r="Q237" s="46">
        <v>10679.57</v>
      </c>
      <c r="T237" s="46">
        <v>19558.48</v>
      </c>
      <c r="Y237" s="46">
        <v>137713.70000000001</v>
      </c>
      <c r="Z237" s="46">
        <v>400253.93</v>
      </c>
      <c r="AC237" s="46">
        <v>19317.7</v>
      </c>
      <c r="AD237" s="46">
        <v>4088.25</v>
      </c>
      <c r="AE237" s="46">
        <v>10649.5</v>
      </c>
      <c r="AF237" s="46">
        <v>200</v>
      </c>
      <c r="AG237" s="46">
        <v>233993.11</v>
      </c>
      <c r="AJ237" s="46">
        <v>27091691.440000001</v>
      </c>
      <c r="AK237" s="46">
        <v>25977983.960000001</v>
      </c>
      <c r="AL237" s="46">
        <v>1113707.48</v>
      </c>
      <c r="AP237" s="46">
        <v>9937823.7799999993</v>
      </c>
      <c r="AQ237" s="46">
        <v>30805</v>
      </c>
      <c r="AR237" s="46">
        <v>39387.65</v>
      </c>
      <c r="AS237" s="46">
        <v>5570537.9699999997</v>
      </c>
      <c r="AU237" s="46">
        <v>828034.89</v>
      </c>
      <c r="AW237" s="46">
        <v>153978.41</v>
      </c>
      <c r="AY237" s="46">
        <v>498233.91</v>
      </c>
      <c r="AZ237" s="46">
        <v>85915.01</v>
      </c>
      <c r="BB237" s="46">
        <v>155833.12</v>
      </c>
      <c r="BC237" s="46">
        <v>2461095.0099999998</v>
      </c>
      <c r="BG237" s="46">
        <v>114002.81</v>
      </c>
      <c r="BK237" s="46">
        <v>6311.56</v>
      </c>
      <c r="BP237" s="46">
        <v>6311.56</v>
      </c>
      <c r="BR237" s="46">
        <v>2616861.39</v>
      </c>
      <c r="BT237" s="46">
        <v>64172.19</v>
      </c>
      <c r="CB237" s="46">
        <v>639294.61</v>
      </c>
      <c r="CC237" s="46">
        <v>24155.98</v>
      </c>
      <c r="CE237" s="46">
        <v>501660</v>
      </c>
      <c r="CF237" s="46">
        <v>149710.79999999999</v>
      </c>
      <c r="CK237" s="46">
        <v>10009.049999999999</v>
      </c>
      <c r="CO237" s="46">
        <v>69470.61</v>
      </c>
      <c r="CP237" s="46">
        <v>1013057.79</v>
      </c>
      <c r="EE237" s="46">
        <v>54292.17</v>
      </c>
      <c r="EH237" s="46">
        <v>91038.19</v>
      </c>
      <c r="ET237" s="46">
        <v>452860.3</v>
      </c>
      <c r="EU237" s="46">
        <v>193788.3</v>
      </c>
      <c r="EW237" s="46">
        <v>259072</v>
      </c>
    </row>
    <row r="238" spans="2:166" x14ac:dyDescent="0.25">
      <c r="B238" s="47" t="s">
        <v>318</v>
      </c>
      <c r="C238" s="47" t="s">
        <v>317</v>
      </c>
      <c r="D238" s="46">
        <v>78460180.839999974</v>
      </c>
      <c r="E238" s="46">
        <v>4116539.73</v>
      </c>
      <c r="F238" s="46">
        <v>4060857.99</v>
      </c>
      <c r="I238" s="46">
        <v>55681.74</v>
      </c>
      <c r="L238" s="46">
        <v>1065165.24</v>
      </c>
      <c r="M238" s="46">
        <v>88436.47</v>
      </c>
      <c r="T238" s="46">
        <v>38543.83</v>
      </c>
      <c r="X238" s="46">
        <v>289.63</v>
      </c>
      <c r="Y238" s="46">
        <v>177703.21</v>
      </c>
      <c r="Z238" s="46">
        <v>89958.78</v>
      </c>
      <c r="AC238" s="46">
        <v>129408.79</v>
      </c>
      <c r="AD238" s="46">
        <v>1891.8</v>
      </c>
      <c r="AE238" s="46">
        <v>3596.5</v>
      </c>
      <c r="AF238" s="46">
        <v>512464.49</v>
      </c>
      <c r="AG238" s="46">
        <v>22871.74</v>
      </c>
      <c r="AJ238" s="46">
        <v>22658621.899999999</v>
      </c>
      <c r="AK238" s="46">
        <v>21240976.02</v>
      </c>
      <c r="AL238" s="46">
        <v>881530.98</v>
      </c>
      <c r="AN238" s="46">
        <v>536114.9</v>
      </c>
      <c r="AP238" s="46">
        <v>8478637.4100000001</v>
      </c>
      <c r="AQ238" s="46">
        <v>15150</v>
      </c>
      <c r="AR238" s="46">
        <v>70215.81</v>
      </c>
      <c r="AS238" s="46">
        <v>4114710.52</v>
      </c>
      <c r="AU238" s="46">
        <v>1514751.44</v>
      </c>
      <c r="AW238" s="46">
        <v>194637.94</v>
      </c>
      <c r="AY238" s="46">
        <v>514066.74</v>
      </c>
      <c r="AZ238" s="46">
        <v>70179.67</v>
      </c>
      <c r="BB238" s="46">
        <v>87733.58</v>
      </c>
      <c r="BC238" s="46">
        <v>1896096.5</v>
      </c>
      <c r="BD238" s="46">
        <v>1095.21</v>
      </c>
      <c r="BK238" s="46">
        <v>4909.24</v>
      </c>
      <c r="BP238" s="46">
        <v>4909.24</v>
      </c>
      <c r="BR238" s="46">
        <v>2212665</v>
      </c>
      <c r="BT238" s="46">
        <v>150255.79999999999</v>
      </c>
      <c r="CB238" s="46">
        <v>527047.17000000004</v>
      </c>
      <c r="CC238" s="46">
        <v>22700</v>
      </c>
      <c r="CE238" s="46">
        <v>361137.19</v>
      </c>
      <c r="CF238" s="46">
        <v>91324.69</v>
      </c>
      <c r="CK238" s="46">
        <v>17843.46</v>
      </c>
      <c r="CP238" s="46">
        <v>933208.26</v>
      </c>
      <c r="CQ238" s="46">
        <v>19713.71</v>
      </c>
      <c r="DJ238" s="46">
        <v>8569.2800000000007</v>
      </c>
      <c r="EH238" s="46">
        <v>80865.440000000002</v>
      </c>
      <c r="EI238" s="46">
        <v>23296.12</v>
      </c>
      <c r="ES238" s="46">
        <v>23296.12</v>
      </c>
      <c r="ET238" s="46">
        <v>270635.34000000003</v>
      </c>
      <c r="EU238" s="46">
        <v>270635.34000000003</v>
      </c>
      <c r="FD238" s="46">
        <v>399620.44</v>
      </c>
      <c r="FH238" s="46">
        <v>165513.49</v>
      </c>
      <c r="FJ238" s="46">
        <v>234106.95</v>
      </c>
    </row>
    <row r="239" spans="2:166" x14ac:dyDescent="0.25">
      <c r="B239" s="47" t="s">
        <v>316</v>
      </c>
      <c r="C239" s="47" t="s">
        <v>315</v>
      </c>
      <c r="D239" s="46">
        <v>19025265.48</v>
      </c>
      <c r="E239" s="46">
        <v>941683.51</v>
      </c>
      <c r="F239" s="46">
        <v>878592.91</v>
      </c>
      <c r="I239" s="46">
        <v>63090.6</v>
      </c>
      <c r="L239" s="46">
        <v>110682.24000000001</v>
      </c>
      <c r="M239" s="46">
        <v>4391.05</v>
      </c>
      <c r="X239" s="46">
        <v>956.35</v>
      </c>
      <c r="Y239" s="46">
        <v>8856.2999999999993</v>
      </c>
      <c r="Z239" s="46">
        <v>82001.279999999999</v>
      </c>
      <c r="AC239" s="46">
        <v>7325</v>
      </c>
      <c r="AD239" s="46">
        <v>784.06</v>
      </c>
      <c r="AE239" s="46">
        <v>1200</v>
      </c>
      <c r="AG239" s="46">
        <v>5168.2</v>
      </c>
      <c r="AJ239" s="46">
        <v>5366219.6500000004</v>
      </c>
      <c r="AK239" s="46">
        <v>5191494.0999999996</v>
      </c>
      <c r="AL239" s="46">
        <v>103471.22</v>
      </c>
      <c r="AN239" s="46">
        <v>71254.33</v>
      </c>
      <c r="AP239" s="46">
        <v>1923336.4</v>
      </c>
      <c r="AQ239" s="46">
        <v>297178.78999999998</v>
      </c>
      <c r="AR239" s="46">
        <v>56867.96</v>
      </c>
      <c r="AS239" s="46">
        <v>824756.84</v>
      </c>
      <c r="AU239" s="46">
        <v>266781.92</v>
      </c>
      <c r="AW239" s="46">
        <v>7939.17</v>
      </c>
      <c r="AZ239" s="46">
        <v>13998.87</v>
      </c>
      <c r="BB239" s="46">
        <v>78326.429999999993</v>
      </c>
      <c r="BC239" s="46">
        <v>377486.42</v>
      </c>
      <c r="BK239" s="46">
        <v>1084.69</v>
      </c>
      <c r="BP239" s="46">
        <v>1084.69</v>
      </c>
      <c r="BR239" s="46">
        <v>1139354.25</v>
      </c>
      <c r="BS239" s="46">
        <v>209022.56</v>
      </c>
      <c r="BT239" s="46">
        <v>123096</v>
      </c>
      <c r="BW239" s="46">
        <v>48932.19</v>
      </c>
      <c r="CB239" s="46">
        <v>98802.54</v>
      </c>
      <c r="CC239" s="46">
        <v>5760</v>
      </c>
      <c r="CE239" s="46">
        <v>126398.52</v>
      </c>
      <c r="CF239" s="46">
        <v>72062.929999999993</v>
      </c>
      <c r="CP239" s="46">
        <v>378892.25</v>
      </c>
      <c r="CR239" s="46">
        <v>652.32000000000005</v>
      </c>
      <c r="DK239" s="46">
        <v>11309.08</v>
      </c>
      <c r="DL239" s="46">
        <v>15880</v>
      </c>
      <c r="DP239" s="46">
        <v>8708.0300000000007</v>
      </c>
      <c r="EH239" s="46">
        <v>39837.83</v>
      </c>
      <c r="ET239" s="46">
        <v>30272</v>
      </c>
      <c r="FA239" s="46">
        <v>720</v>
      </c>
      <c r="FB239" s="46">
        <v>29552</v>
      </c>
    </row>
    <row r="240" spans="2:166" x14ac:dyDescent="0.25">
      <c r="B240" s="47" t="s">
        <v>314</v>
      </c>
      <c r="C240" s="47" t="s">
        <v>313</v>
      </c>
      <c r="D240" s="46">
        <v>83817429.919999972</v>
      </c>
      <c r="E240" s="46">
        <v>4967415.5999999996</v>
      </c>
      <c r="F240" s="46">
        <v>4923687.38</v>
      </c>
      <c r="I240" s="46">
        <v>43728.22</v>
      </c>
      <c r="L240" s="46">
        <v>1125090.97</v>
      </c>
      <c r="M240" s="46">
        <v>23888.97</v>
      </c>
      <c r="N240" s="46">
        <v>40342.050000000003</v>
      </c>
      <c r="T240" s="46">
        <v>60</v>
      </c>
      <c r="X240" s="46">
        <v>1364.11</v>
      </c>
      <c r="Y240" s="46">
        <v>186795.65</v>
      </c>
      <c r="Z240" s="46">
        <v>763.82</v>
      </c>
      <c r="AC240" s="46">
        <v>650</v>
      </c>
      <c r="AD240" s="46">
        <v>2010.38</v>
      </c>
      <c r="AE240" s="46">
        <v>4944.3500000000004</v>
      </c>
      <c r="AF240" s="46">
        <v>51143.58</v>
      </c>
      <c r="AG240" s="46">
        <v>813128.06</v>
      </c>
      <c r="AJ240" s="46">
        <v>23661209.170000002</v>
      </c>
      <c r="AK240" s="46">
        <v>22426474.859999999</v>
      </c>
      <c r="AL240" s="46">
        <v>1001998.19</v>
      </c>
      <c r="AN240" s="46">
        <v>232736.12</v>
      </c>
      <c r="AP240" s="46">
        <v>9726931.6199999992</v>
      </c>
      <c r="AQ240" s="46">
        <v>20705</v>
      </c>
      <c r="AS240" s="46">
        <v>6123611.5499999998</v>
      </c>
      <c r="AU240" s="46">
        <v>781527.61</v>
      </c>
      <c r="AW240" s="46">
        <v>223755.54</v>
      </c>
      <c r="AY240" s="46">
        <v>168654.37</v>
      </c>
      <c r="AZ240" s="46">
        <v>74354.710000000006</v>
      </c>
      <c r="BB240" s="46">
        <v>99928.58</v>
      </c>
      <c r="BC240" s="46">
        <v>1602167.26</v>
      </c>
      <c r="BD240" s="46">
        <v>632227</v>
      </c>
      <c r="BK240" s="46">
        <v>5454.53</v>
      </c>
      <c r="BP240" s="46">
        <v>5454.53</v>
      </c>
      <c r="BR240" s="46">
        <v>1986572.5</v>
      </c>
      <c r="CB240" s="46">
        <v>566877</v>
      </c>
      <c r="CC240" s="46">
        <v>21106.3</v>
      </c>
      <c r="CE240" s="46">
        <v>402067.24</v>
      </c>
      <c r="CF240" s="46">
        <v>54258.97</v>
      </c>
      <c r="CP240" s="46">
        <v>863620.07</v>
      </c>
      <c r="EH240" s="46">
        <v>78642.92</v>
      </c>
      <c r="ET240" s="46">
        <v>436040.57</v>
      </c>
      <c r="EU240" s="46">
        <v>424479.22</v>
      </c>
      <c r="FA240" s="46">
        <v>11561.35</v>
      </c>
    </row>
    <row r="241" spans="2:166" x14ac:dyDescent="0.25">
      <c r="B241" s="47" t="s">
        <v>312</v>
      </c>
      <c r="C241" s="47" t="s">
        <v>311</v>
      </c>
      <c r="D241" s="46">
        <v>176599903.49999997</v>
      </c>
      <c r="E241" s="46">
        <v>14464226.210000001</v>
      </c>
      <c r="F241" s="46">
        <v>14460111.449999999</v>
      </c>
      <c r="I241" s="46">
        <v>4114.76</v>
      </c>
      <c r="L241" s="46">
        <v>1903327.68</v>
      </c>
      <c r="M241" s="46">
        <v>7160</v>
      </c>
      <c r="P241" s="46">
        <v>105200</v>
      </c>
      <c r="T241" s="46">
        <v>29342</v>
      </c>
      <c r="U241" s="46">
        <v>13082.4</v>
      </c>
      <c r="X241" s="46">
        <v>37671.79</v>
      </c>
      <c r="Y241" s="46">
        <v>661269.91</v>
      </c>
      <c r="Z241" s="46">
        <v>373508.22</v>
      </c>
      <c r="AC241" s="46">
        <v>133542.32</v>
      </c>
      <c r="AD241" s="46">
        <v>8076.5</v>
      </c>
      <c r="AE241" s="46">
        <v>29413</v>
      </c>
      <c r="AF241" s="46">
        <v>395980.65</v>
      </c>
      <c r="AG241" s="46">
        <v>109080.89</v>
      </c>
      <c r="AJ241" s="46">
        <v>50632995.280000001</v>
      </c>
      <c r="AK241" s="46">
        <v>48859927.32</v>
      </c>
      <c r="AL241" s="46">
        <v>1773067.96</v>
      </c>
      <c r="AP241" s="46">
        <v>15994383.52</v>
      </c>
      <c r="AR241" s="46">
        <v>149335.29</v>
      </c>
      <c r="AS241" s="46">
        <v>10291616.710000001</v>
      </c>
      <c r="AU241" s="46">
        <v>1081488.73</v>
      </c>
      <c r="AW241" s="46">
        <v>177133.62</v>
      </c>
      <c r="AY241" s="46">
        <v>277901.02</v>
      </c>
      <c r="AZ241" s="46">
        <v>162073.70000000001</v>
      </c>
      <c r="BB241" s="46">
        <v>28811.67</v>
      </c>
      <c r="BC241" s="46">
        <v>3750041.64</v>
      </c>
      <c r="BG241" s="46">
        <v>75981.14</v>
      </c>
      <c r="BK241" s="46">
        <v>11599.59</v>
      </c>
      <c r="BP241" s="46">
        <v>11599.59</v>
      </c>
      <c r="BR241" s="46">
        <v>4571383.6399999997</v>
      </c>
      <c r="BT241" s="46">
        <v>289801.57</v>
      </c>
      <c r="BW241" s="46">
        <v>1051213.6499999999</v>
      </c>
      <c r="BX241" s="46">
        <v>47724.03</v>
      </c>
      <c r="CB241" s="46">
        <v>1041548.7</v>
      </c>
      <c r="CC241" s="46">
        <v>43401.16</v>
      </c>
      <c r="CE241" s="46">
        <v>606395.79</v>
      </c>
      <c r="CF241" s="46">
        <v>208649.69</v>
      </c>
      <c r="CK241" s="46">
        <v>27152</v>
      </c>
      <c r="CP241" s="46">
        <v>892727.73</v>
      </c>
      <c r="CR241" s="46">
        <v>88367.4</v>
      </c>
      <c r="DJ241" s="46">
        <v>101203.14</v>
      </c>
      <c r="EH241" s="46">
        <v>173198.78</v>
      </c>
      <c r="EI241" s="46">
        <v>285452.56</v>
      </c>
      <c r="EK241" s="46">
        <v>256218.56</v>
      </c>
      <c r="ES241" s="46">
        <v>29234</v>
      </c>
      <c r="ET241" s="46">
        <v>208454.45</v>
      </c>
      <c r="EV241" s="46">
        <v>207104.45</v>
      </c>
      <c r="FA241" s="46">
        <v>1350</v>
      </c>
      <c r="FD241" s="46">
        <v>228128.82</v>
      </c>
      <c r="FH241" s="46">
        <v>228128.82</v>
      </c>
    </row>
    <row r="242" spans="2:166" x14ac:dyDescent="0.25">
      <c r="B242" s="47" t="s">
        <v>310</v>
      </c>
      <c r="C242" s="47" t="s">
        <v>309</v>
      </c>
      <c r="D242" s="46">
        <v>1133082854.5799999</v>
      </c>
      <c r="E242" s="46">
        <v>77375850.370000005</v>
      </c>
      <c r="F242" s="46">
        <v>77375426.659999996</v>
      </c>
      <c r="I242" s="46">
        <v>423.71</v>
      </c>
      <c r="L242" s="46">
        <v>15059979.73</v>
      </c>
      <c r="M242" s="46">
        <v>219268.64</v>
      </c>
      <c r="N242" s="46">
        <v>4615</v>
      </c>
      <c r="Q242" s="46">
        <v>1240</v>
      </c>
      <c r="S242" s="46">
        <v>2204261.2000000002</v>
      </c>
      <c r="T242" s="46">
        <v>846473.77</v>
      </c>
      <c r="U242" s="46">
        <v>6544.72</v>
      </c>
      <c r="V242" s="46">
        <v>137066.17000000001</v>
      </c>
      <c r="X242" s="46">
        <v>6741426.9299999997</v>
      </c>
      <c r="Y242" s="46">
        <v>156156.53</v>
      </c>
      <c r="Z242" s="46">
        <v>1975336.52</v>
      </c>
      <c r="AC242" s="46">
        <v>1253080.67</v>
      </c>
      <c r="AD242" s="46">
        <v>173189.48</v>
      </c>
      <c r="AE242" s="46">
        <v>668545.41</v>
      </c>
      <c r="AF242" s="46">
        <v>62714.080000000002</v>
      </c>
      <c r="AG242" s="46">
        <v>610060.61</v>
      </c>
      <c r="AJ242" s="46">
        <v>281970839.94999999</v>
      </c>
      <c r="AK242" s="46">
        <v>271076691.95999998</v>
      </c>
      <c r="AL242" s="46">
        <v>10179748.27</v>
      </c>
      <c r="AM242" s="46">
        <v>714399.72</v>
      </c>
      <c r="AP242" s="46">
        <v>107306469.09999999</v>
      </c>
      <c r="AQ242" s="46">
        <v>1049174.5</v>
      </c>
      <c r="AR242" s="46">
        <v>25272.57</v>
      </c>
      <c r="AS242" s="46">
        <v>52295687.159999996</v>
      </c>
      <c r="AU242" s="46">
        <v>16782096.129999999</v>
      </c>
      <c r="AW242" s="46">
        <v>5090472.91</v>
      </c>
      <c r="AY242" s="46">
        <v>3784731.3</v>
      </c>
      <c r="AZ242" s="46">
        <v>866416.62</v>
      </c>
      <c r="BB242" s="46">
        <v>3925851.18</v>
      </c>
      <c r="BC242" s="46">
        <v>12498590.859999999</v>
      </c>
      <c r="BD242" s="46">
        <v>74930.2</v>
      </c>
      <c r="BE242" s="46">
        <v>383265.54</v>
      </c>
      <c r="BG242" s="46">
        <v>45750</v>
      </c>
      <c r="BH242" s="46">
        <v>10470353.9</v>
      </c>
      <c r="BI242" s="46">
        <v>13876.23</v>
      </c>
      <c r="BR242" s="46">
        <v>78795171.719999999</v>
      </c>
      <c r="BS242" s="46">
        <v>559939.69999999995</v>
      </c>
      <c r="BT242" s="46">
        <v>221889.05</v>
      </c>
      <c r="BW242" s="46">
        <v>31522656.059999999</v>
      </c>
      <c r="CB242" s="46">
        <v>7421183.1200000001</v>
      </c>
      <c r="CC242" s="46">
        <v>370780.14</v>
      </c>
      <c r="CD242" s="46">
        <v>106072.51</v>
      </c>
      <c r="CE242" s="46">
        <v>14319840.699999999</v>
      </c>
      <c r="CF242" s="46">
        <v>2536999.33</v>
      </c>
      <c r="CK242" s="46">
        <v>383374.17</v>
      </c>
      <c r="CN242" s="46">
        <v>74189.7</v>
      </c>
      <c r="CP242" s="46">
        <v>17488952.359999999</v>
      </c>
      <c r="CQ242" s="46">
        <v>600572.62</v>
      </c>
      <c r="CR242" s="46">
        <v>85199.2</v>
      </c>
      <c r="DD242" s="46">
        <v>287475.17</v>
      </c>
      <c r="DJ242" s="46">
        <v>1007776.41</v>
      </c>
      <c r="DN242" s="46">
        <v>17147.2</v>
      </c>
      <c r="DP242" s="46">
        <v>383265.48</v>
      </c>
      <c r="EF242" s="46">
        <v>344867.1</v>
      </c>
      <c r="EH242" s="46">
        <v>1062991.7</v>
      </c>
      <c r="EI242" s="46">
        <v>1106608.3</v>
      </c>
      <c r="EJ242" s="46">
        <v>744830</v>
      </c>
      <c r="EK242" s="46">
        <v>299774.56</v>
      </c>
      <c r="EL242" s="46">
        <v>39500</v>
      </c>
      <c r="EO242" s="46">
        <v>20474.88</v>
      </c>
      <c r="EQ242" s="46">
        <v>2028.86</v>
      </c>
      <c r="ET242" s="46">
        <v>489167.55</v>
      </c>
      <c r="EV242" s="46">
        <v>3089.61</v>
      </c>
      <c r="EX242" s="46">
        <v>260486.95</v>
      </c>
      <c r="FA242" s="46">
        <v>213733.12</v>
      </c>
      <c r="FB242" s="46">
        <v>11857.87</v>
      </c>
      <c r="FD242" s="46">
        <v>4437340.57</v>
      </c>
      <c r="FF242" s="46">
        <v>64453.21</v>
      </c>
      <c r="FH242" s="46">
        <v>4372887.3600000003</v>
      </c>
    </row>
    <row r="243" spans="2:166" x14ac:dyDescent="0.25">
      <c r="B243" s="47" t="s">
        <v>308</v>
      </c>
      <c r="C243" s="47" t="s">
        <v>307</v>
      </c>
      <c r="D243" s="46">
        <v>2846753.92</v>
      </c>
      <c r="E243" s="46">
        <v>203861.85</v>
      </c>
      <c r="F243" s="46">
        <v>203830.02</v>
      </c>
      <c r="I243" s="46">
        <v>31.83</v>
      </c>
      <c r="L243" s="46">
        <v>37054.99</v>
      </c>
      <c r="T243" s="46">
        <v>681</v>
      </c>
      <c r="Y243" s="46">
        <v>648</v>
      </c>
      <c r="Z243" s="46">
        <v>18294.52</v>
      </c>
      <c r="AC243" s="46">
        <v>17362.86</v>
      </c>
      <c r="AG243" s="46">
        <v>68.61</v>
      </c>
      <c r="AJ243" s="46">
        <v>997232.36</v>
      </c>
      <c r="AK243" s="46">
        <v>990189.74</v>
      </c>
      <c r="AL243" s="46">
        <v>7042.62</v>
      </c>
      <c r="AP243" s="46">
        <v>134594.23999999999</v>
      </c>
      <c r="AS243" s="46">
        <v>63517.599999999999</v>
      </c>
      <c r="AU243" s="46">
        <v>5298.56</v>
      </c>
      <c r="AW243" s="46">
        <v>24163.5</v>
      </c>
      <c r="BC243" s="46">
        <v>41614.58</v>
      </c>
      <c r="BR243" s="46">
        <v>50633.52</v>
      </c>
      <c r="CB243" s="46">
        <v>32929.58</v>
      </c>
      <c r="CF243" s="46">
        <v>8489.94</v>
      </c>
      <c r="CZ243" s="46">
        <v>9214</v>
      </c>
    </row>
    <row r="244" spans="2:166" x14ac:dyDescent="0.25">
      <c r="B244" s="47" t="s">
        <v>306</v>
      </c>
      <c r="C244" s="47" t="s">
        <v>305</v>
      </c>
      <c r="D244" s="46">
        <v>2056285</v>
      </c>
      <c r="E244" s="46">
        <v>231525.15</v>
      </c>
      <c r="F244" s="46">
        <v>231469.92</v>
      </c>
      <c r="I244" s="46">
        <v>55.23</v>
      </c>
      <c r="L244" s="46">
        <v>22949.22</v>
      </c>
      <c r="Z244" s="46">
        <v>22541.07</v>
      </c>
      <c r="AC244" s="46">
        <v>200</v>
      </c>
      <c r="AG244" s="46">
        <v>208.15</v>
      </c>
      <c r="AJ244" s="46">
        <v>441179.65</v>
      </c>
      <c r="AK244" s="46">
        <v>435524.09</v>
      </c>
      <c r="AL244" s="46">
        <v>5655.56</v>
      </c>
      <c r="AP244" s="46">
        <v>185576.1</v>
      </c>
      <c r="AS244" s="46">
        <v>65571.59</v>
      </c>
      <c r="AU244" s="46">
        <v>10077.66</v>
      </c>
      <c r="BB244" s="46">
        <v>3706.09</v>
      </c>
      <c r="BC244" s="46">
        <v>106220.76</v>
      </c>
      <c r="BR244" s="46">
        <v>142520</v>
      </c>
      <c r="BW244" s="46">
        <v>5921.29</v>
      </c>
      <c r="CB244" s="46">
        <v>5945.61</v>
      </c>
      <c r="CE244" s="46">
        <v>101649.97</v>
      </c>
      <c r="CF244" s="46">
        <v>5925.07</v>
      </c>
      <c r="CP244" s="46">
        <v>23078.06</v>
      </c>
      <c r="ET244" s="46">
        <v>4392.38</v>
      </c>
      <c r="FB244" s="46">
        <v>4392.38</v>
      </c>
    </row>
    <row r="245" spans="2:166" x14ac:dyDescent="0.25">
      <c r="B245" s="47" t="s">
        <v>304</v>
      </c>
      <c r="C245" s="47" t="s">
        <v>303</v>
      </c>
      <c r="D245" s="46">
        <v>48874631.099999994</v>
      </c>
      <c r="E245" s="46">
        <v>3720313.85</v>
      </c>
      <c r="F245" s="46">
        <v>3719786.96</v>
      </c>
      <c r="I245" s="46">
        <v>526.89</v>
      </c>
      <c r="L245" s="46">
        <v>466885.18</v>
      </c>
      <c r="M245" s="46">
        <v>61020.25</v>
      </c>
      <c r="T245" s="46">
        <v>11642.88</v>
      </c>
      <c r="Y245" s="46">
        <v>185751.12</v>
      </c>
      <c r="Z245" s="46">
        <v>76143.83</v>
      </c>
      <c r="AC245" s="46">
        <v>26423.98</v>
      </c>
      <c r="AD245" s="46">
        <v>6547.54</v>
      </c>
      <c r="AE245" s="46">
        <v>21419</v>
      </c>
      <c r="AF245" s="46">
        <v>29540.47</v>
      </c>
      <c r="AG245" s="46">
        <v>48396.11</v>
      </c>
      <c r="AJ245" s="46">
        <v>13872702.15</v>
      </c>
      <c r="AK245" s="46">
        <v>13496604.220000001</v>
      </c>
      <c r="AL245" s="46">
        <v>376097.93</v>
      </c>
      <c r="AP245" s="46">
        <v>4240242.79</v>
      </c>
      <c r="AQ245" s="46">
        <v>21099</v>
      </c>
      <c r="AS245" s="46">
        <v>2188583.91</v>
      </c>
      <c r="AU245" s="46">
        <v>298827.62</v>
      </c>
      <c r="AW245" s="46">
        <v>147844.99</v>
      </c>
      <c r="AY245" s="46">
        <v>19326.79</v>
      </c>
      <c r="AZ245" s="46">
        <v>43641.73</v>
      </c>
      <c r="BB245" s="46">
        <v>9590.5499999999993</v>
      </c>
      <c r="BC245" s="46">
        <v>1358222</v>
      </c>
      <c r="BD245" s="46">
        <v>47971.199999999997</v>
      </c>
      <c r="BG245" s="46">
        <v>9800</v>
      </c>
      <c r="BH245" s="46">
        <v>95335</v>
      </c>
      <c r="BK245" s="46">
        <v>1816.27</v>
      </c>
      <c r="BL245" s="46">
        <v>1816.27</v>
      </c>
      <c r="BR245" s="46">
        <v>2131781.0099999998</v>
      </c>
      <c r="BW245" s="46">
        <v>865179.91</v>
      </c>
      <c r="CB245" s="46">
        <v>320379</v>
      </c>
      <c r="CC245" s="46">
        <v>13395.86</v>
      </c>
      <c r="CE245" s="46">
        <v>460844.05</v>
      </c>
      <c r="CF245" s="46">
        <v>79847.77</v>
      </c>
      <c r="CP245" s="46">
        <v>295177.84000000003</v>
      </c>
      <c r="CR245" s="46">
        <v>37132.269999999997</v>
      </c>
      <c r="EH245" s="46">
        <v>59824.31</v>
      </c>
      <c r="FD245" s="46">
        <v>3574.3</v>
      </c>
      <c r="FH245" s="46">
        <v>3574.3</v>
      </c>
    </row>
    <row r="246" spans="2:166" x14ac:dyDescent="0.25">
      <c r="B246" s="47" t="s">
        <v>302</v>
      </c>
      <c r="C246" s="47" t="s">
        <v>301</v>
      </c>
      <c r="D246" s="46">
        <v>61941874.82</v>
      </c>
      <c r="E246" s="46">
        <v>1550919.66</v>
      </c>
      <c r="F246" s="46">
        <v>1549728.69</v>
      </c>
      <c r="I246" s="46">
        <v>1190.97</v>
      </c>
      <c r="L246" s="46">
        <v>592913.24</v>
      </c>
      <c r="T246" s="46">
        <v>50</v>
      </c>
      <c r="Y246" s="46">
        <v>177856.71</v>
      </c>
      <c r="Z246" s="46">
        <v>136760.09</v>
      </c>
      <c r="AC246" s="46">
        <v>134184.31</v>
      </c>
      <c r="AD246" s="46">
        <v>479.73</v>
      </c>
      <c r="AE246" s="46">
        <v>2210.14</v>
      </c>
      <c r="AF246" s="46">
        <v>121270.51</v>
      </c>
      <c r="AH246" s="46">
        <v>20101.75</v>
      </c>
      <c r="AJ246" s="46">
        <v>18132759.5</v>
      </c>
      <c r="AK246" s="46">
        <v>16385613.58</v>
      </c>
      <c r="AL246" s="46">
        <v>315482.76</v>
      </c>
      <c r="AM246" s="46">
        <v>1431663.16</v>
      </c>
      <c r="AP246" s="46">
        <v>4953770.83</v>
      </c>
      <c r="AR246" s="46">
        <v>58102.23</v>
      </c>
      <c r="AS246" s="46">
        <v>2628100.37</v>
      </c>
      <c r="AT246" s="46">
        <v>219451.15</v>
      </c>
      <c r="AU246" s="46">
        <v>453079.07</v>
      </c>
      <c r="AW246" s="46">
        <v>40775.040000000001</v>
      </c>
      <c r="AY246" s="46">
        <v>24395.99</v>
      </c>
      <c r="AZ246" s="46">
        <v>51115.56</v>
      </c>
      <c r="BB246" s="46">
        <v>52301.34</v>
      </c>
      <c r="BC246" s="46">
        <v>1338261.24</v>
      </c>
      <c r="BD246" s="46">
        <v>49098.2</v>
      </c>
      <c r="BG246" s="46">
        <v>39090.639999999999</v>
      </c>
      <c r="BK246" s="46">
        <v>3427865.28</v>
      </c>
      <c r="BM246" s="46">
        <v>3318965.28</v>
      </c>
      <c r="BN246" s="46">
        <v>108900</v>
      </c>
      <c r="BR246" s="46">
        <v>2300557.92</v>
      </c>
      <c r="BT246" s="46">
        <v>126526.21</v>
      </c>
      <c r="BW246" s="46">
        <v>422994.92</v>
      </c>
      <c r="CB246" s="46">
        <v>442077</v>
      </c>
      <c r="CC246" s="46">
        <v>14193</v>
      </c>
      <c r="CE246" s="46">
        <v>377490</v>
      </c>
      <c r="CF246" s="46">
        <v>88708</v>
      </c>
      <c r="CP246" s="46">
        <v>614239.55000000005</v>
      </c>
      <c r="CQ246" s="46">
        <v>72356.94</v>
      </c>
      <c r="DP246" s="46">
        <v>8564.5400000000009</v>
      </c>
      <c r="EH246" s="46">
        <v>133407.76</v>
      </c>
      <c r="ET246" s="46">
        <v>11500</v>
      </c>
      <c r="FA246" s="46">
        <v>11500</v>
      </c>
      <c r="FD246" s="46">
        <v>650.98</v>
      </c>
      <c r="FJ246" s="46">
        <v>650.98</v>
      </c>
    </row>
    <row r="247" spans="2:166" x14ac:dyDescent="0.25">
      <c r="B247" s="47" t="s">
        <v>300</v>
      </c>
      <c r="C247" s="47" t="s">
        <v>299</v>
      </c>
      <c r="D247" s="46">
        <v>326576699.93999994</v>
      </c>
      <c r="E247" s="46">
        <v>18330060.370000001</v>
      </c>
      <c r="F247" s="46">
        <v>18323315.559999999</v>
      </c>
      <c r="I247" s="46">
        <v>6744.81</v>
      </c>
      <c r="L247" s="46">
        <v>3723150.38</v>
      </c>
      <c r="M247" s="46">
        <v>239849</v>
      </c>
      <c r="Q247" s="46">
        <v>66330</v>
      </c>
      <c r="T247" s="46">
        <v>115305</v>
      </c>
      <c r="X247" s="46">
        <v>491698.26</v>
      </c>
      <c r="Y247" s="46">
        <v>1479260.25</v>
      </c>
      <c r="Z247" s="46">
        <v>466108.09</v>
      </c>
      <c r="AB247" s="46">
        <v>12699.05</v>
      </c>
      <c r="AC247" s="46">
        <v>192621.86</v>
      </c>
      <c r="AD247" s="46">
        <v>187105.27</v>
      </c>
      <c r="AE247" s="46">
        <v>261940.78</v>
      </c>
      <c r="AF247" s="46">
        <v>8760.5300000000007</v>
      </c>
      <c r="AG247" s="46">
        <v>196120.65</v>
      </c>
      <c r="AH247" s="46">
        <v>5351.64</v>
      </c>
      <c r="AJ247" s="46">
        <v>102341142.28</v>
      </c>
      <c r="AK247" s="46">
        <v>95277092.719999999</v>
      </c>
      <c r="AL247" s="46">
        <v>4297261.62</v>
      </c>
      <c r="AM247" s="46">
        <v>2766787.94</v>
      </c>
      <c r="AP247" s="46">
        <v>29202763.760000002</v>
      </c>
      <c r="AR247" s="46">
        <v>486824.19</v>
      </c>
      <c r="AS247" s="46">
        <v>18097900.59</v>
      </c>
      <c r="AU247" s="46">
        <v>2342079.1800000002</v>
      </c>
      <c r="AW247" s="46">
        <v>569095.85</v>
      </c>
      <c r="AY247" s="46">
        <v>664652.17000000004</v>
      </c>
      <c r="AZ247" s="46">
        <v>313574.38</v>
      </c>
      <c r="BB247" s="46">
        <v>306888.19</v>
      </c>
      <c r="BC247" s="46">
        <v>6421749.21</v>
      </c>
      <c r="BR247" s="46">
        <v>9463338</v>
      </c>
      <c r="BS247" s="46">
        <v>33809.480000000003</v>
      </c>
      <c r="BT247" s="46">
        <v>1038276.71</v>
      </c>
      <c r="BW247" s="46">
        <v>311042.27</v>
      </c>
      <c r="CB247" s="46">
        <v>2088581.3</v>
      </c>
      <c r="CC247" s="46">
        <v>84570.46</v>
      </c>
      <c r="CE247" s="46">
        <v>1809148.72</v>
      </c>
      <c r="CF247" s="46">
        <v>557399.53</v>
      </c>
      <c r="CK247" s="46">
        <v>53770.15</v>
      </c>
      <c r="CP247" s="46">
        <v>3006020.12</v>
      </c>
      <c r="EH247" s="46">
        <v>480719.26</v>
      </c>
      <c r="EI247" s="46">
        <v>179897.98</v>
      </c>
      <c r="EO247" s="46">
        <v>50355</v>
      </c>
      <c r="ER247" s="46">
        <v>129542.98</v>
      </c>
      <c r="FD247" s="46">
        <v>47997.2</v>
      </c>
      <c r="FF247" s="46">
        <v>47997.2</v>
      </c>
    </row>
    <row r="248" spans="2:166" x14ac:dyDescent="0.25">
      <c r="B248" s="47" t="s">
        <v>298</v>
      </c>
      <c r="C248" s="47" t="s">
        <v>297</v>
      </c>
      <c r="D248" s="46">
        <v>484635879.88</v>
      </c>
      <c r="E248" s="46">
        <v>32020919.780000001</v>
      </c>
      <c r="F248" s="46">
        <v>32019474.16</v>
      </c>
      <c r="I248" s="46">
        <v>1445.62</v>
      </c>
      <c r="L248" s="46">
        <v>5003412.34</v>
      </c>
      <c r="M248" s="46">
        <v>372574.08</v>
      </c>
      <c r="Q248" s="46">
        <v>20700</v>
      </c>
      <c r="T248" s="46">
        <v>48468.44</v>
      </c>
      <c r="X248" s="46">
        <v>319470.14</v>
      </c>
      <c r="Y248" s="46">
        <v>1099639.76</v>
      </c>
      <c r="Z248" s="46">
        <v>229195.87</v>
      </c>
      <c r="AC248" s="46">
        <v>438778.66</v>
      </c>
      <c r="AD248" s="46">
        <v>12728.39</v>
      </c>
      <c r="AE248" s="46">
        <v>424375.28</v>
      </c>
      <c r="AF248" s="46">
        <v>1950009.25</v>
      </c>
      <c r="AG248" s="46">
        <v>87472.47</v>
      </c>
      <c r="AJ248" s="46">
        <v>141176470.22</v>
      </c>
      <c r="AK248" s="46">
        <v>133318687.06999999</v>
      </c>
      <c r="AL248" s="46">
        <v>6665598.0800000001</v>
      </c>
      <c r="AM248" s="46">
        <v>1192185.07</v>
      </c>
      <c r="AP248" s="46">
        <v>50722299.82</v>
      </c>
      <c r="AQ248" s="46">
        <v>312538</v>
      </c>
      <c r="AS248" s="46">
        <v>27114099.07</v>
      </c>
      <c r="AU248" s="46">
        <v>4988593.8099999996</v>
      </c>
      <c r="AW248" s="46">
        <v>1244059.76</v>
      </c>
      <c r="AY248" s="46">
        <v>1226793.9099999999</v>
      </c>
      <c r="AZ248" s="46">
        <v>438997.11</v>
      </c>
      <c r="BB248" s="46">
        <v>754736.25</v>
      </c>
      <c r="BC248" s="46">
        <v>7322356.0800000001</v>
      </c>
      <c r="BE248" s="46">
        <v>200880.51</v>
      </c>
      <c r="BG248" s="46">
        <v>12695.17</v>
      </c>
      <c r="BH248" s="46">
        <v>7101133.2699999996</v>
      </c>
      <c r="BJ248" s="46">
        <v>5416.88</v>
      </c>
      <c r="BR248" s="46">
        <v>13241733.24</v>
      </c>
      <c r="BV248" s="46">
        <v>5138.33</v>
      </c>
      <c r="BX248" s="46">
        <v>12605.37</v>
      </c>
      <c r="CB248" s="46">
        <v>3160351.68</v>
      </c>
      <c r="CC248" s="46">
        <v>131054.67</v>
      </c>
      <c r="CE248" s="46">
        <v>2930214.29</v>
      </c>
      <c r="CF248" s="46">
        <v>603616.69999999995</v>
      </c>
      <c r="CK248" s="46">
        <v>84525.41</v>
      </c>
      <c r="CP248" s="46">
        <v>5019400.88</v>
      </c>
      <c r="CR248" s="46">
        <v>368379.34</v>
      </c>
      <c r="DJ248" s="46">
        <v>57800</v>
      </c>
      <c r="DP248" s="46">
        <v>200880.51</v>
      </c>
      <c r="EH248" s="46">
        <v>667766.06000000006</v>
      </c>
      <c r="ET248" s="46">
        <v>130487.74</v>
      </c>
      <c r="EU248" s="46">
        <v>47353.25</v>
      </c>
      <c r="FB248" s="46">
        <v>83134.490000000005</v>
      </c>
      <c r="FD248" s="46">
        <v>22616.799999999999</v>
      </c>
      <c r="FF248" s="46">
        <v>22616.799999999999</v>
      </c>
    </row>
    <row r="249" spans="2:166" x14ac:dyDescent="0.25">
      <c r="B249" s="47" t="s">
        <v>296</v>
      </c>
      <c r="C249" s="47" t="s">
        <v>295</v>
      </c>
      <c r="D249" s="46">
        <v>26849029.640000004</v>
      </c>
      <c r="E249" s="46">
        <v>1525575.26</v>
      </c>
      <c r="F249" s="46">
        <v>1522242.5</v>
      </c>
      <c r="I249" s="46">
        <v>3332.76</v>
      </c>
      <c r="L249" s="46">
        <v>314444.62</v>
      </c>
      <c r="M249" s="46">
        <v>11741</v>
      </c>
      <c r="T249" s="46">
        <v>9499.49</v>
      </c>
      <c r="U249" s="46">
        <v>4244.38</v>
      </c>
      <c r="W249" s="46">
        <v>14180</v>
      </c>
      <c r="Y249" s="46">
        <v>177283.55</v>
      </c>
      <c r="Z249" s="46">
        <v>12973.6</v>
      </c>
      <c r="AC249" s="46">
        <v>24521.98</v>
      </c>
      <c r="AD249" s="46">
        <v>6057.19</v>
      </c>
      <c r="AE249" s="46">
        <v>2695</v>
      </c>
      <c r="AG249" s="46">
        <v>51248.43</v>
      </c>
      <c r="AJ249" s="46">
        <v>8296968.9299999997</v>
      </c>
      <c r="AK249" s="46">
        <v>8100820.5899999999</v>
      </c>
      <c r="AL249" s="46">
        <v>196148.34</v>
      </c>
      <c r="AP249" s="46">
        <v>2479448.04</v>
      </c>
      <c r="AQ249" s="46">
        <v>8080</v>
      </c>
      <c r="AR249" s="46">
        <v>101716.27</v>
      </c>
      <c r="AS249" s="46">
        <v>1215774.5900000001</v>
      </c>
      <c r="AU249" s="46">
        <v>128345.39</v>
      </c>
      <c r="AW249" s="46">
        <v>37086.639999999999</v>
      </c>
      <c r="AY249" s="46">
        <v>10455.48</v>
      </c>
      <c r="AZ249" s="46">
        <v>8164.01</v>
      </c>
      <c r="BB249" s="46">
        <v>5658.29</v>
      </c>
      <c r="BC249" s="46">
        <v>964167.37</v>
      </c>
      <c r="BR249" s="46">
        <v>716577.2</v>
      </c>
      <c r="BT249" s="46">
        <v>216628.07</v>
      </c>
      <c r="CB249" s="46">
        <v>155315</v>
      </c>
      <c r="CE249" s="46">
        <v>99726</v>
      </c>
      <c r="CF249" s="46">
        <v>34329.230000000003</v>
      </c>
      <c r="CP249" s="46">
        <v>160143.20000000001</v>
      </c>
      <c r="DP249" s="46">
        <v>14186.68</v>
      </c>
      <c r="EH249" s="46">
        <v>36249.019999999997</v>
      </c>
      <c r="EI249" s="46">
        <v>85825.77</v>
      </c>
      <c r="EJ249" s="46">
        <v>84000</v>
      </c>
      <c r="EL249" s="46">
        <v>1825.77</v>
      </c>
      <c r="ET249" s="46">
        <v>5675</v>
      </c>
      <c r="EU249" s="46">
        <v>5675</v>
      </c>
    </row>
    <row r="250" spans="2:166" x14ac:dyDescent="0.25">
      <c r="B250" s="47" t="s">
        <v>294</v>
      </c>
      <c r="C250" s="47" t="s">
        <v>293</v>
      </c>
      <c r="D250" s="46">
        <v>180737626.00000006</v>
      </c>
      <c r="E250" s="46">
        <v>9517114.6199999992</v>
      </c>
      <c r="F250" s="46">
        <v>9515987.6799999997</v>
      </c>
      <c r="I250" s="46">
        <v>1126.94</v>
      </c>
      <c r="L250" s="46">
        <v>1000738.22</v>
      </c>
      <c r="M250" s="46">
        <v>166432.29999999999</v>
      </c>
      <c r="T250" s="46">
        <v>379.32</v>
      </c>
      <c r="X250" s="46">
        <v>63793.88</v>
      </c>
      <c r="Y250" s="46">
        <v>176611.91</v>
      </c>
      <c r="Z250" s="46">
        <v>225740.04</v>
      </c>
      <c r="AC250" s="46">
        <v>19830.87</v>
      </c>
      <c r="AD250" s="46">
        <v>14635.36</v>
      </c>
      <c r="AE250" s="46">
        <v>5515.83</v>
      </c>
      <c r="AF250" s="46">
        <v>42165.63</v>
      </c>
      <c r="AG250" s="46">
        <v>285633.08</v>
      </c>
      <c r="AJ250" s="46">
        <v>52287675.43</v>
      </c>
      <c r="AK250" s="46">
        <v>50864314.340000004</v>
      </c>
      <c r="AL250" s="46">
        <v>1423361.09</v>
      </c>
      <c r="AP250" s="46">
        <v>19046802.699999999</v>
      </c>
      <c r="AQ250" s="46">
        <v>66070.740000000005</v>
      </c>
      <c r="AS250" s="46">
        <v>9773505.4199999999</v>
      </c>
      <c r="AU250" s="46">
        <v>2500608.69</v>
      </c>
      <c r="AW250" s="46">
        <v>543700.4</v>
      </c>
      <c r="AY250" s="46">
        <v>717895.26</v>
      </c>
      <c r="AZ250" s="46">
        <v>161370.41</v>
      </c>
      <c r="BA250" s="46">
        <v>928897.67</v>
      </c>
      <c r="BB250" s="46">
        <v>508552.78</v>
      </c>
      <c r="BC250" s="46">
        <v>3812696.29</v>
      </c>
      <c r="BG250" s="46">
        <v>31598.84</v>
      </c>
      <c r="BI250" s="46">
        <v>1906.2</v>
      </c>
      <c r="BK250" s="46">
        <v>9825.9699999999993</v>
      </c>
      <c r="BO250" s="46">
        <v>9825.9699999999993</v>
      </c>
      <c r="BR250" s="46">
        <v>8475071.4600000009</v>
      </c>
      <c r="BW250" s="46">
        <v>2489654.54</v>
      </c>
      <c r="BX250" s="46">
        <v>659924.65</v>
      </c>
      <c r="BY250" s="46">
        <v>15771.68</v>
      </c>
      <c r="CB250" s="46">
        <v>1084013.01</v>
      </c>
      <c r="CC250" s="46">
        <v>70356.38</v>
      </c>
      <c r="CE250" s="46">
        <v>1226673.96</v>
      </c>
      <c r="CF250" s="46">
        <v>138021.65</v>
      </c>
      <c r="CK250" s="46">
        <v>74335</v>
      </c>
      <c r="CP250" s="46">
        <v>2418359.73</v>
      </c>
      <c r="EH250" s="46">
        <v>297960.86</v>
      </c>
      <c r="EI250" s="46">
        <v>31584.6</v>
      </c>
      <c r="ES250" s="46">
        <v>31584.6</v>
      </c>
    </row>
    <row r="251" spans="2:166" x14ac:dyDescent="0.25">
      <c r="B251" s="47" t="s">
        <v>292</v>
      </c>
      <c r="C251" s="47" t="s">
        <v>291</v>
      </c>
      <c r="D251" s="46">
        <v>136875722.74000001</v>
      </c>
      <c r="E251" s="46">
        <v>11190446.67</v>
      </c>
      <c r="F251" s="46">
        <v>11183192.58</v>
      </c>
      <c r="I251" s="46">
        <v>7254.09</v>
      </c>
      <c r="L251" s="46">
        <v>687351.63</v>
      </c>
      <c r="M251" s="46">
        <v>6216.65</v>
      </c>
      <c r="T251" s="46">
        <v>21810.48</v>
      </c>
      <c r="U251" s="46">
        <v>3602.48</v>
      </c>
      <c r="X251" s="46">
        <v>10606.69</v>
      </c>
      <c r="Y251" s="46">
        <v>5305.24</v>
      </c>
      <c r="Z251" s="46">
        <v>264427.09000000003</v>
      </c>
      <c r="AC251" s="46">
        <v>239869.78</v>
      </c>
      <c r="AD251" s="46">
        <v>4899.37</v>
      </c>
      <c r="AE251" s="46">
        <v>6097.5</v>
      </c>
      <c r="AF251" s="46">
        <v>53541.71</v>
      </c>
      <c r="AG251" s="46">
        <v>70974.64</v>
      </c>
      <c r="AJ251" s="46">
        <v>33981931.210000001</v>
      </c>
      <c r="AK251" s="46">
        <v>32582665.079999998</v>
      </c>
      <c r="AL251" s="46">
        <v>1399266.13</v>
      </c>
      <c r="AP251" s="46">
        <v>14450645.66</v>
      </c>
      <c r="AQ251" s="46">
        <v>2792.88</v>
      </c>
      <c r="AS251" s="46">
        <v>6640711.3099999996</v>
      </c>
      <c r="AU251" s="46">
        <v>2383096.4900000002</v>
      </c>
      <c r="AW251" s="46">
        <v>679145.91</v>
      </c>
      <c r="AY251" s="46">
        <v>273215.24</v>
      </c>
      <c r="AZ251" s="46">
        <v>106094.56</v>
      </c>
      <c r="BB251" s="46">
        <v>351472.93</v>
      </c>
      <c r="BC251" s="46">
        <v>2696970.52</v>
      </c>
      <c r="BD251" s="46">
        <v>10680.69</v>
      </c>
      <c r="BH251" s="46">
        <v>1306465.1299999999</v>
      </c>
      <c r="BR251" s="46">
        <v>7618598.8700000001</v>
      </c>
      <c r="BW251" s="46">
        <v>1707844.59</v>
      </c>
      <c r="BX251" s="46">
        <v>680575.44</v>
      </c>
      <c r="CB251" s="46">
        <v>890822.12</v>
      </c>
      <c r="CC251" s="46">
        <v>52992</v>
      </c>
      <c r="CE251" s="46">
        <v>1332541</v>
      </c>
      <c r="CF251" s="46">
        <v>203911.95</v>
      </c>
      <c r="CK251" s="46">
        <v>13179.02</v>
      </c>
      <c r="CP251" s="46">
        <v>2256297.41</v>
      </c>
      <c r="CR251" s="46">
        <v>103868.53</v>
      </c>
      <c r="DJ251" s="46">
        <v>219499.02</v>
      </c>
      <c r="DU251" s="46">
        <v>16989</v>
      </c>
      <c r="EH251" s="46">
        <v>140078.79</v>
      </c>
      <c r="FD251" s="46">
        <v>508887.33</v>
      </c>
      <c r="FF251" s="46">
        <v>39259.14</v>
      </c>
      <c r="FH251" s="46">
        <v>469628.19</v>
      </c>
    </row>
    <row r="252" spans="2:166" x14ac:dyDescent="0.25">
      <c r="B252" s="47" t="s">
        <v>290</v>
      </c>
      <c r="C252" s="47" t="s">
        <v>289</v>
      </c>
      <c r="D252" s="46">
        <v>21357172.459999997</v>
      </c>
      <c r="E252" s="46">
        <v>1599665.24</v>
      </c>
      <c r="F252" s="46">
        <v>1598166.81</v>
      </c>
      <c r="I252" s="46">
        <v>1498.43</v>
      </c>
      <c r="L252" s="46">
        <v>352582.22</v>
      </c>
      <c r="T252" s="46">
        <v>823.8</v>
      </c>
      <c r="X252" s="46">
        <v>2275</v>
      </c>
      <c r="Y252" s="46">
        <v>112062.66</v>
      </c>
      <c r="Z252" s="46">
        <v>59264.91</v>
      </c>
      <c r="AC252" s="46">
        <v>76829</v>
      </c>
      <c r="AD252" s="46">
        <v>2494.6999999999998</v>
      </c>
      <c r="AE252" s="46">
        <v>2370</v>
      </c>
      <c r="AF252" s="46">
        <v>94698.55</v>
      </c>
      <c r="AG252" s="46">
        <v>1763.6</v>
      </c>
      <c r="AJ252" s="46">
        <v>6252471.3399999999</v>
      </c>
      <c r="AK252" s="46">
        <v>6126475.4400000004</v>
      </c>
      <c r="AL252" s="46">
        <v>125995.9</v>
      </c>
      <c r="AP252" s="46">
        <v>1752999.05</v>
      </c>
      <c r="AQ252" s="46">
        <v>6565</v>
      </c>
      <c r="AS252" s="46">
        <v>682710.06</v>
      </c>
      <c r="AU252" s="46">
        <v>155736.20000000001</v>
      </c>
      <c r="AW252" s="46">
        <v>64965</v>
      </c>
      <c r="AZ252" s="46">
        <v>17765.77</v>
      </c>
      <c r="BB252" s="46">
        <v>6615.22</v>
      </c>
      <c r="BC252" s="46">
        <v>791184.8</v>
      </c>
      <c r="BD252" s="46">
        <v>27457</v>
      </c>
      <c r="BR252" s="46">
        <v>720868.38</v>
      </c>
      <c r="BW252" s="46">
        <v>222007.27</v>
      </c>
      <c r="CB252" s="46">
        <v>168992.01</v>
      </c>
      <c r="CE252" s="46">
        <v>99027.14</v>
      </c>
      <c r="CF252" s="46">
        <v>2956.77</v>
      </c>
      <c r="CP252" s="46">
        <v>204019.97</v>
      </c>
      <c r="EH252" s="46">
        <v>23865.22</v>
      </c>
    </row>
    <row r="253" spans="2:166" x14ac:dyDescent="0.25">
      <c r="B253" s="47" t="s">
        <v>288</v>
      </c>
      <c r="C253" s="47" t="s">
        <v>287</v>
      </c>
      <c r="D253" s="46">
        <v>121471231.02000003</v>
      </c>
      <c r="E253" s="46">
        <v>8430450.5500000007</v>
      </c>
      <c r="F253" s="46">
        <v>8430256.1199999992</v>
      </c>
      <c r="I253" s="46">
        <v>194.43</v>
      </c>
      <c r="L253" s="46">
        <v>652853.74</v>
      </c>
      <c r="M253" s="46">
        <v>18140.8</v>
      </c>
      <c r="T253" s="46">
        <v>7122.17</v>
      </c>
      <c r="U253" s="46">
        <v>627</v>
      </c>
      <c r="X253" s="46">
        <v>12381.68</v>
      </c>
      <c r="Y253" s="46">
        <v>16298.1</v>
      </c>
      <c r="Z253" s="46">
        <v>250559.06</v>
      </c>
      <c r="AC253" s="46">
        <v>3710.56</v>
      </c>
      <c r="AD253" s="46">
        <v>9451.3700000000008</v>
      </c>
      <c r="AE253" s="46">
        <v>106619.15</v>
      </c>
      <c r="AF253" s="46">
        <v>23488.68</v>
      </c>
      <c r="AG253" s="46">
        <v>204455.17</v>
      </c>
      <c r="AJ253" s="46">
        <v>33526226.800000001</v>
      </c>
      <c r="AK253" s="46">
        <v>31942506.289999999</v>
      </c>
      <c r="AL253" s="46">
        <v>758285.95</v>
      </c>
      <c r="AM253" s="46">
        <v>825434.56</v>
      </c>
      <c r="AP253" s="46">
        <v>10619604.720000001</v>
      </c>
      <c r="AQ253" s="46">
        <v>75136</v>
      </c>
      <c r="AS253" s="46">
        <v>5636459.6600000001</v>
      </c>
      <c r="AU253" s="46">
        <v>1867691.49</v>
      </c>
      <c r="AW253" s="46">
        <v>246064.56</v>
      </c>
      <c r="AY253" s="46">
        <v>204456.74</v>
      </c>
      <c r="AZ253" s="46">
        <v>100568.8</v>
      </c>
      <c r="BB253" s="46">
        <v>435786.9</v>
      </c>
      <c r="BC253" s="46">
        <v>2032493.89</v>
      </c>
      <c r="BE253" s="46">
        <v>92.5</v>
      </c>
      <c r="BG253" s="46">
        <v>20854.18</v>
      </c>
      <c r="BR253" s="46">
        <v>6742599.9000000004</v>
      </c>
      <c r="BW253" s="46">
        <v>1649039.28</v>
      </c>
      <c r="BX253" s="46">
        <v>685605.77</v>
      </c>
      <c r="CB253" s="46">
        <v>883130.9</v>
      </c>
      <c r="CC253" s="46">
        <v>18066.95</v>
      </c>
      <c r="CE253" s="46">
        <v>781266.56</v>
      </c>
      <c r="CF253" s="46">
        <v>162828.26999999999</v>
      </c>
      <c r="CK253" s="46">
        <v>26028.98</v>
      </c>
      <c r="CP253" s="46">
        <v>1714062.78</v>
      </c>
      <c r="CR253" s="46">
        <v>329010.31</v>
      </c>
      <c r="DJ253" s="46">
        <v>108043.37</v>
      </c>
      <c r="DP253" s="46">
        <v>173639.83</v>
      </c>
      <c r="DU253" s="46">
        <v>22355</v>
      </c>
      <c r="EH253" s="46">
        <v>189521.9</v>
      </c>
      <c r="EI253" s="46">
        <v>9802</v>
      </c>
      <c r="ES253" s="46">
        <v>9802</v>
      </c>
      <c r="ET253" s="46">
        <v>754077.8</v>
      </c>
      <c r="EU253" s="46">
        <v>8895.2199999999993</v>
      </c>
      <c r="EW253" s="46">
        <v>717683.23</v>
      </c>
      <c r="FA253" s="46">
        <v>27499.35</v>
      </c>
    </row>
    <row r="254" spans="2:166" x14ac:dyDescent="0.25">
      <c r="B254" s="47" t="s">
        <v>286</v>
      </c>
      <c r="C254" s="47" t="s">
        <v>285</v>
      </c>
      <c r="D254" s="46">
        <v>82710155.000000015</v>
      </c>
      <c r="E254" s="46">
        <v>2495584.81</v>
      </c>
      <c r="F254" s="46">
        <v>2494765.14</v>
      </c>
      <c r="I254" s="46">
        <v>819.67</v>
      </c>
      <c r="L254" s="46">
        <v>1835313.6</v>
      </c>
      <c r="M254" s="46">
        <v>13752.86</v>
      </c>
      <c r="Y254" s="46">
        <v>46065.69</v>
      </c>
      <c r="Z254" s="46">
        <v>1695576.51</v>
      </c>
      <c r="AD254" s="46">
        <v>665</v>
      </c>
      <c r="AE254" s="46">
        <v>8975</v>
      </c>
      <c r="AG254" s="46">
        <v>70278.539999999994</v>
      </c>
      <c r="AJ254" s="46">
        <v>25404836.449999999</v>
      </c>
      <c r="AK254" s="46">
        <v>23446099.449999999</v>
      </c>
      <c r="AL254" s="46">
        <v>576808.67000000004</v>
      </c>
      <c r="AM254" s="46">
        <v>1381928.33</v>
      </c>
      <c r="AP254" s="46">
        <v>7267833.75</v>
      </c>
      <c r="AQ254" s="46">
        <v>24745</v>
      </c>
      <c r="AS254" s="46">
        <v>3796442.95</v>
      </c>
      <c r="AU254" s="46">
        <v>1218406.82</v>
      </c>
      <c r="AW254" s="46">
        <v>213873.13</v>
      </c>
      <c r="AY254" s="46">
        <v>55528.95</v>
      </c>
      <c r="AZ254" s="46">
        <v>78958.990000000005</v>
      </c>
      <c r="BB254" s="46">
        <v>302088.59000000003</v>
      </c>
      <c r="BC254" s="46">
        <v>1577789.32</v>
      </c>
      <c r="BR254" s="46">
        <v>3670862.47</v>
      </c>
      <c r="BV254" s="46">
        <v>100013.39</v>
      </c>
      <c r="BW254" s="46">
        <v>1204267.8999999999</v>
      </c>
      <c r="CB254" s="46">
        <v>519658.43</v>
      </c>
      <c r="CE254" s="46">
        <v>605183.17000000004</v>
      </c>
      <c r="CF254" s="46">
        <v>98491.97</v>
      </c>
      <c r="CP254" s="46">
        <v>1068458.8999999999</v>
      </c>
      <c r="CR254" s="46">
        <v>7162.49</v>
      </c>
      <c r="EH254" s="46">
        <v>67626.22</v>
      </c>
      <c r="EI254" s="46">
        <v>61312.84</v>
      </c>
      <c r="ES254" s="46">
        <v>61312.84</v>
      </c>
      <c r="ET254" s="46">
        <v>619333.57999999996</v>
      </c>
      <c r="EW254" s="46">
        <v>619333.57999999996</v>
      </c>
    </row>
    <row r="255" spans="2:166" x14ac:dyDescent="0.25">
      <c r="B255" s="47" t="s">
        <v>284</v>
      </c>
      <c r="C255" s="47" t="s">
        <v>283</v>
      </c>
      <c r="D255" s="46">
        <v>50646576.719999999</v>
      </c>
      <c r="E255" s="46">
        <v>2519770.13</v>
      </c>
      <c r="F255" s="46">
        <v>2510905.7999999998</v>
      </c>
      <c r="I255" s="46">
        <v>8864.33</v>
      </c>
      <c r="L255" s="46">
        <v>354113.97</v>
      </c>
      <c r="M255" s="46">
        <v>23572</v>
      </c>
      <c r="N255" s="46">
        <v>25</v>
      </c>
      <c r="S255" s="46">
        <v>23162.5</v>
      </c>
      <c r="T255" s="46">
        <v>1517.12</v>
      </c>
      <c r="U255" s="46">
        <v>151546.23000000001</v>
      </c>
      <c r="Y255" s="46">
        <v>5672.41</v>
      </c>
      <c r="Z255" s="46">
        <v>97871.07</v>
      </c>
      <c r="AC255" s="46">
        <v>12936.56</v>
      </c>
      <c r="AD255" s="46">
        <v>2993.7</v>
      </c>
      <c r="AE255" s="46">
        <v>31000</v>
      </c>
      <c r="AF255" s="46">
        <v>304.68</v>
      </c>
      <c r="AG255" s="46">
        <v>3512.7</v>
      </c>
      <c r="AJ255" s="46">
        <v>14658703.460000001</v>
      </c>
      <c r="AK255" s="46">
        <v>14228501.560000001</v>
      </c>
      <c r="AL255" s="46">
        <v>430201.9</v>
      </c>
      <c r="AP255" s="46">
        <v>5748286.6100000003</v>
      </c>
      <c r="AQ255" s="46">
        <v>25073.4</v>
      </c>
      <c r="AS255" s="46">
        <v>2273058.48</v>
      </c>
      <c r="AU255" s="46">
        <v>807355.52</v>
      </c>
      <c r="AW255" s="46">
        <v>153013.76999999999</v>
      </c>
      <c r="AY255" s="46">
        <v>19700.53</v>
      </c>
      <c r="AZ255" s="46">
        <v>44985.83</v>
      </c>
      <c r="BB255" s="46">
        <v>184776.55</v>
      </c>
      <c r="BC255" s="46">
        <v>1670665.71</v>
      </c>
      <c r="BG255" s="46">
        <v>22695.82</v>
      </c>
      <c r="BH255" s="46">
        <v>546961</v>
      </c>
      <c r="BR255" s="46">
        <v>1981991.78</v>
      </c>
      <c r="BX255" s="46">
        <v>98882.15</v>
      </c>
      <c r="CB255" s="46">
        <v>427507.65</v>
      </c>
      <c r="CC255" s="46">
        <v>34646.81</v>
      </c>
      <c r="CE255" s="46">
        <v>461231.35</v>
      </c>
      <c r="CF255" s="46">
        <v>86097.12</v>
      </c>
      <c r="CP255" s="46">
        <v>804438.41</v>
      </c>
      <c r="CR255" s="46">
        <v>6773.72</v>
      </c>
      <c r="EH255" s="46">
        <v>62414.57</v>
      </c>
      <c r="ET255" s="46">
        <v>60422.41</v>
      </c>
      <c r="EU255" s="46">
        <v>5115</v>
      </c>
      <c r="EX255" s="46">
        <v>550</v>
      </c>
      <c r="FA255" s="46">
        <v>11195.35</v>
      </c>
      <c r="FB255" s="46">
        <v>43562.06</v>
      </c>
    </row>
    <row r="256" spans="2:166" x14ac:dyDescent="0.25">
      <c r="B256" s="47" t="s">
        <v>282</v>
      </c>
      <c r="C256" s="47" t="s">
        <v>281</v>
      </c>
      <c r="D256" s="46">
        <v>28312385.379999999</v>
      </c>
      <c r="L256" s="46">
        <v>1841412.47</v>
      </c>
      <c r="T256" s="46">
        <v>1630</v>
      </c>
      <c r="Y256" s="46">
        <v>524.35</v>
      </c>
      <c r="AC256" s="46">
        <v>80570.86</v>
      </c>
      <c r="AD256" s="46">
        <v>90</v>
      </c>
      <c r="AF256" s="46">
        <v>647465.73</v>
      </c>
      <c r="AG256" s="46">
        <v>1111131.53</v>
      </c>
      <c r="AJ256" s="46">
        <v>8623986.9100000001</v>
      </c>
      <c r="AK256" s="46">
        <v>8554311.6199999992</v>
      </c>
      <c r="AL256" s="46">
        <v>69675.289999999994</v>
      </c>
      <c r="AP256" s="46">
        <v>2135626.8199999998</v>
      </c>
      <c r="AS256" s="46">
        <v>1089995.27</v>
      </c>
      <c r="AU256" s="46">
        <v>256902.33</v>
      </c>
      <c r="AW256" s="46">
        <v>28471.94</v>
      </c>
      <c r="AY256" s="46">
        <v>70731.039999999994</v>
      </c>
      <c r="AZ256" s="46">
        <v>23049.71</v>
      </c>
      <c r="BB256" s="46">
        <v>142504.81</v>
      </c>
      <c r="BC256" s="46">
        <v>523971.72</v>
      </c>
      <c r="BR256" s="46">
        <v>1438166.49</v>
      </c>
      <c r="BS256" s="46">
        <v>34728.43</v>
      </c>
      <c r="BW256" s="46">
        <v>208228.41</v>
      </c>
      <c r="BX256" s="46">
        <v>9804.39</v>
      </c>
      <c r="BY256" s="46">
        <v>111365.11</v>
      </c>
      <c r="CB256" s="46">
        <v>169325</v>
      </c>
      <c r="CE256" s="46">
        <v>260005</v>
      </c>
      <c r="CF256" s="46">
        <v>31510.68</v>
      </c>
      <c r="CP256" s="46">
        <v>570831.71</v>
      </c>
      <c r="EH256" s="46">
        <v>42367.76</v>
      </c>
      <c r="ET256" s="46">
        <v>117000</v>
      </c>
      <c r="FA256" s="46">
        <v>117000</v>
      </c>
    </row>
    <row r="257" spans="2:164" x14ac:dyDescent="0.25">
      <c r="B257" s="47" t="s">
        <v>280</v>
      </c>
      <c r="C257" s="47" t="s">
        <v>279</v>
      </c>
      <c r="D257" s="46">
        <v>5161635.5999999996</v>
      </c>
      <c r="L257" s="46">
        <v>470366.76</v>
      </c>
      <c r="Y257" s="46">
        <v>60164.05</v>
      </c>
      <c r="Z257" s="46">
        <v>33233.410000000003</v>
      </c>
      <c r="AC257" s="46">
        <v>125787.9</v>
      </c>
      <c r="AE257" s="46">
        <v>110854.63</v>
      </c>
      <c r="AG257" s="46">
        <v>140326.76999999999</v>
      </c>
      <c r="AJ257" s="46">
        <v>1470026.32</v>
      </c>
      <c r="AK257" s="46">
        <v>1468185.54</v>
      </c>
      <c r="AL257" s="46">
        <v>1840.78</v>
      </c>
      <c r="AP257" s="46">
        <v>118243.46</v>
      </c>
      <c r="AS257" s="46">
        <v>18105.21</v>
      </c>
      <c r="AU257" s="46">
        <v>32311.69</v>
      </c>
      <c r="AW257" s="46">
        <v>64924.67</v>
      </c>
      <c r="BB257" s="46">
        <v>240.18</v>
      </c>
      <c r="BC257" s="46">
        <v>2638.45</v>
      </c>
      <c r="BI257" s="46">
        <v>23.26</v>
      </c>
      <c r="BK257" s="46">
        <v>253775</v>
      </c>
      <c r="BL257" s="46">
        <v>253775</v>
      </c>
      <c r="BR257" s="46">
        <v>145379.81</v>
      </c>
      <c r="BW257" s="46">
        <v>68925.38</v>
      </c>
      <c r="BY257" s="46">
        <v>21182</v>
      </c>
      <c r="CB257" s="46">
        <v>9295</v>
      </c>
      <c r="CE257" s="46">
        <v>2741</v>
      </c>
      <c r="CF257" s="46">
        <v>12008</v>
      </c>
      <c r="CP257" s="46">
        <v>17784.349999999999</v>
      </c>
      <c r="CR257" s="46">
        <v>13444.08</v>
      </c>
      <c r="EI257" s="46">
        <v>36122.449999999997</v>
      </c>
      <c r="EJ257" s="46">
        <v>36122.449999999997</v>
      </c>
      <c r="ET257" s="46">
        <v>85354</v>
      </c>
      <c r="FA257" s="46">
        <v>85354</v>
      </c>
      <c r="FD257" s="46">
        <v>1550</v>
      </c>
      <c r="FF257" s="46">
        <v>1550</v>
      </c>
    </row>
    <row r="258" spans="2:164" x14ac:dyDescent="0.25">
      <c r="B258" s="47" t="s">
        <v>278</v>
      </c>
      <c r="C258" s="47" t="s">
        <v>930</v>
      </c>
      <c r="D258" s="46">
        <v>16081861.340000002</v>
      </c>
      <c r="L258" s="46">
        <v>56077.77</v>
      </c>
      <c r="M258" s="46">
        <v>331.55</v>
      </c>
      <c r="T258" s="46">
        <v>35698.97</v>
      </c>
      <c r="Y258" s="46">
        <v>1710.5</v>
      </c>
      <c r="AB258" s="46">
        <v>14978.22</v>
      </c>
      <c r="AC258" s="46">
        <v>3358.53</v>
      </c>
      <c r="AJ258" s="46">
        <v>4709133.0599999996</v>
      </c>
      <c r="AK258" s="46">
        <v>3884075.52</v>
      </c>
      <c r="AL258" s="46">
        <v>55219.53</v>
      </c>
      <c r="AM258" s="46">
        <v>769838.01</v>
      </c>
      <c r="AP258" s="46">
        <v>1633028.81</v>
      </c>
      <c r="AS258" s="46">
        <v>642336</v>
      </c>
      <c r="AU258" s="46">
        <v>344061.68</v>
      </c>
      <c r="AZ258" s="46">
        <v>12945.74</v>
      </c>
      <c r="BB258" s="46">
        <v>48515.92</v>
      </c>
      <c r="BC258" s="46">
        <v>585169.47</v>
      </c>
      <c r="BR258" s="46">
        <v>1551748.96</v>
      </c>
      <c r="BW258" s="46">
        <v>735487.79</v>
      </c>
      <c r="BX258" s="46">
        <v>140952.76</v>
      </c>
      <c r="BY258" s="46">
        <v>1492</v>
      </c>
      <c r="CP258" s="46">
        <v>193126.02</v>
      </c>
      <c r="CR258" s="46">
        <v>25440</v>
      </c>
      <c r="CW258" s="46">
        <v>100130</v>
      </c>
      <c r="CY258" s="46">
        <v>311221</v>
      </c>
      <c r="CZ258" s="46">
        <v>43899.39</v>
      </c>
      <c r="ET258" s="46">
        <v>52151.74</v>
      </c>
      <c r="FA258" s="46">
        <v>52151.74</v>
      </c>
      <c r="FD258" s="46">
        <v>38790.33</v>
      </c>
      <c r="FH258" s="46">
        <v>38790.33</v>
      </c>
    </row>
    <row r="259" spans="2:164" x14ac:dyDescent="0.25">
      <c r="B259" s="47" t="s">
        <v>277</v>
      </c>
      <c r="C259" s="47" t="s">
        <v>276</v>
      </c>
      <c r="D259" s="46">
        <v>2555746.44</v>
      </c>
      <c r="E259" s="46">
        <v>76837.2</v>
      </c>
      <c r="F259" s="46">
        <v>69138.41</v>
      </c>
      <c r="I259" s="46">
        <v>7698.79</v>
      </c>
      <c r="L259" s="46">
        <v>25596.47</v>
      </c>
      <c r="Y259" s="46">
        <v>955</v>
      </c>
      <c r="Z259" s="46">
        <v>20067.650000000001</v>
      </c>
      <c r="AC259" s="46">
        <v>727.65</v>
      </c>
      <c r="AG259" s="46">
        <v>3846.17</v>
      </c>
      <c r="AJ259" s="46">
        <v>669470.97</v>
      </c>
      <c r="AK259" s="46">
        <v>615200.31000000006</v>
      </c>
      <c r="AL259" s="46">
        <v>4195.38</v>
      </c>
      <c r="AM259" s="46">
        <v>50075.28</v>
      </c>
      <c r="AP259" s="46">
        <v>240062.62</v>
      </c>
      <c r="AQ259" s="46">
        <v>5050</v>
      </c>
      <c r="AS259" s="46">
        <v>63368.08</v>
      </c>
      <c r="AU259" s="46">
        <v>32870.42</v>
      </c>
      <c r="AW259" s="46">
        <v>13148</v>
      </c>
      <c r="AZ259" s="46">
        <v>1</v>
      </c>
      <c r="BB259" s="46">
        <v>8193.5400000000009</v>
      </c>
      <c r="BC259" s="46">
        <v>117431.58</v>
      </c>
      <c r="BK259" s="46">
        <v>1246.04</v>
      </c>
      <c r="BP259" s="46">
        <v>1246.04</v>
      </c>
      <c r="BR259" s="46">
        <v>256135.12</v>
      </c>
      <c r="BW259" s="46">
        <v>107385.17</v>
      </c>
      <c r="BX259" s="46">
        <v>878.95</v>
      </c>
      <c r="CB259" s="46">
        <v>12114</v>
      </c>
      <c r="CE259" s="46">
        <v>47734.36</v>
      </c>
      <c r="CF259" s="46">
        <v>20594.21</v>
      </c>
      <c r="CP259" s="46">
        <v>48104.6</v>
      </c>
      <c r="CZ259" s="46">
        <v>10535.18</v>
      </c>
      <c r="EG259" s="46">
        <v>4359.6499999999996</v>
      </c>
      <c r="EH259" s="46">
        <v>4429</v>
      </c>
      <c r="ET259" s="46">
        <v>8524.7999999999993</v>
      </c>
      <c r="FB259" s="46">
        <v>8524.7999999999993</v>
      </c>
    </row>
    <row r="260" spans="2:164" x14ac:dyDescent="0.25">
      <c r="B260" s="47" t="s">
        <v>275</v>
      </c>
      <c r="C260" s="47" t="s">
        <v>274</v>
      </c>
      <c r="D260" s="46">
        <v>29200309.440000001</v>
      </c>
      <c r="E260" s="46">
        <v>997844.9</v>
      </c>
      <c r="F260" s="46">
        <v>975156.78</v>
      </c>
      <c r="I260" s="46">
        <v>22688.12</v>
      </c>
      <c r="L260" s="46">
        <v>105238.94</v>
      </c>
      <c r="M260" s="46">
        <v>1035</v>
      </c>
      <c r="N260" s="46">
        <v>50</v>
      </c>
      <c r="T260" s="46">
        <v>1151.98</v>
      </c>
      <c r="X260" s="46">
        <v>1000.32</v>
      </c>
      <c r="Y260" s="46">
        <v>1753.39</v>
      </c>
      <c r="Z260" s="46">
        <v>74877.37</v>
      </c>
      <c r="AA260" s="46">
        <v>2403.19</v>
      </c>
      <c r="AC260" s="46">
        <v>6353.5</v>
      </c>
      <c r="AD260" s="46">
        <v>393.11</v>
      </c>
      <c r="AE260" s="46">
        <v>570</v>
      </c>
      <c r="AF260" s="46">
        <v>2157.04</v>
      </c>
      <c r="AG260" s="46">
        <v>13494.04</v>
      </c>
      <c r="AJ260" s="46">
        <v>8096160.9699999997</v>
      </c>
      <c r="AK260" s="46">
        <v>7651139.0599999996</v>
      </c>
      <c r="AL260" s="46">
        <v>242945.67</v>
      </c>
      <c r="AM260" s="46">
        <v>202076.24</v>
      </c>
      <c r="AP260" s="46">
        <v>2971175.98</v>
      </c>
      <c r="AQ260" s="46">
        <v>6060</v>
      </c>
      <c r="AR260" s="46">
        <v>53593.38</v>
      </c>
      <c r="AS260" s="46">
        <v>1372127.16</v>
      </c>
      <c r="AU260" s="46">
        <v>549076.56000000006</v>
      </c>
      <c r="AW260" s="46">
        <v>142963.44</v>
      </c>
      <c r="AY260" s="46">
        <v>2551.89</v>
      </c>
      <c r="AZ260" s="46">
        <v>24414.95</v>
      </c>
      <c r="BB260" s="46">
        <v>61228.12</v>
      </c>
      <c r="BC260" s="46">
        <v>715540.62</v>
      </c>
      <c r="BD260" s="46">
        <v>35568</v>
      </c>
      <c r="BE260" s="46">
        <v>3312.97</v>
      </c>
      <c r="BG260" s="46">
        <v>4738.8900000000003</v>
      </c>
      <c r="BK260" s="46">
        <v>24040.85</v>
      </c>
      <c r="BP260" s="46">
        <v>24040.85</v>
      </c>
      <c r="BR260" s="46">
        <v>2319182.4300000002</v>
      </c>
      <c r="BT260" s="46">
        <v>111197.82</v>
      </c>
      <c r="BW260" s="46">
        <v>851014.93</v>
      </c>
      <c r="CB260" s="46">
        <v>212279.83</v>
      </c>
      <c r="CC260" s="46">
        <v>52764.05</v>
      </c>
      <c r="CE260" s="46">
        <v>490508.69</v>
      </c>
      <c r="CF260" s="46">
        <v>129827.24</v>
      </c>
      <c r="CO260" s="46">
        <v>4875.45</v>
      </c>
      <c r="CP260" s="46">
        <v>400001.92</v>
      </c>
      <c r="CR260" s="46">
        <v>23513.45</v>
      </c>
      <c r="CT260" s="46">
        <v>811.08</v>
      </c>
      <c r="DI260" s="46">
        <v>3600.04</v>
      </c>
      <c r="DP260" s="46">
        <v>3312.96</v>
      </c>
      <c r="EH260" s="46">
        <v>35474.97</v>
      </c>
      <c r="EI260" s="46">
        <v>26540.65</v>
      </c>
      <c r="EJ260" s="46">
        <v>1800</v>
      </c>
      <c r="ER260" s="46">
        <v>611.74</v>
      </c>
      <c r="ES260" s="46">
        <v>24128.91</v>
      </c>
      <c r="ET260" s="46">
        <v>10290</v>
      </c>
      <c r="FA260" s="46">
        <v>10290</v>
      </c>
      <c r="FD260" s="46">
        <v>49680</v>
      </c>
      <c r="FH260" s="46">
        <v>49680</v>
      </c>
    </row>
    <row r="261" spans="2:164" x14ac:dyDescent="0.25">
      <c r="B261" s="47" t="s">
        <v>273</v>
      </c>
      <c r="C261" s="47" t="s">
        <v>272</v>
      </c>
      <c r="D261" s="46">
        <v>28865495.860000007</v>
      </c>
      <c r="E261" s="46">
        <v>72948.08</v>
      </c>
      <c r="F261" s="46">
        <v>72627.8</v>
      </c>
      <c r="I261" s="46">
        <v>320.27999999999997</v>
      </c>
      <c r="L261" s="46">
        <v>388593.23</v>
      </c>
      <c r="Y261" s="46">
        <v>11338.66</v>
      </c>
      <c r="Z261" s="46">
        <v>231240.5</v>
      </c>
      <c r="AC261" s="46">
        <v>30311.38</v>
      </c>
      <c r="AE261" s="46">
        <v>41070</v>
      </c>
      <c r="AH261" s="46">
        <v>74632.69</v>
      </c>
      <c r="AJ261" s="46">
        <v>5482793.1299999999</v>
      </c>
      <c r="AK261" s="46">
        <v>4733550.24</v>
      </c>
      <c r="AL261" s="46">
        <v>58903.71</v>
      </c>
      <c r="AM261" s="46">
        <v>689574.18</v>
      </c>
      <c r="AO261" s="46">
        <v>765</v>
      </c>
      <c r="AP261" s="46">
        <v>2223454.6</v>
      </c>
      <c r="AQ261" s="46">
        <v>5555</v>
      </c>
      <c r="AS261" s="46">
        <v>710215.92</v>
      </c>
      <c r="AU261" s="46">
        <v>340874.22</v>
      </c>
      <c r="AW261" s="46">
        <v>726587.11</v>
      </c>
      <c r="AZ261" s="46">
        <v>12363.32</v>
      </c>
      <c r="BB261" s="46">
        <v>6434.96</v>
      </c>
      <c r="BC261" s="46">
        <v>381992.44</v>
      </c>
      <c r="BD261" s="46">
        <v>39431.629999999997</v>
      </c>
      <c r="BK261" s="46">
        <v>4309355.62</v>
      </c>
      <c r="BM261" s="46">
        <v>4247910</v>
      </c>
      <c r="BN261" s="46">
        <v>51229</v>
      </c>
      <c r="BP261" s="46">
        <v>10216.620000000001</v>
      </c>
      <c r="BR261" s="46">
        <v>1955603.27</v>
      </c>
      <c r="BW261" s="46">
        <v>629939.48</v>
      </c>
      <c r="BY261" s="46">
        <v>103000.74</v>
      </c>
      <c r="CA261" s="46">
        <v>230.72</v>
      </c>
      <c r="CB261" s="46">
        <v>95989.61</v>
      </c>
      <c r="CE261" s="46">
        <v>234121.94</v>
      </c>
      <c r="CF261" s="46">
        <v>69385.61</v>
      </c>
      <c r="CK261" s="46">
        <v>22924.67</v>
      </c>
      <c r="CP261" s="46">
        <v>261930.08</v>
      </c>
      <c r="DD261" s="46">
        <v>102385.31</v>
      </c>
      <c r="DF261" s="46">
        <v>364275.97</v>
      </c>
      <c r="EC261" s="46">
        <v>60660.44</v>
      </c>
      <c r="EH261" s="46">
        <v>10758.7</v>
      </c>
    </row>
    <row r="262" spans="2:164" x14ac:dyDescent="0.25">
      <c r="B262" s="47" t="s">
        <v>271</v>
      </c>
      <c r="C262" s="47" t="s">
        <v>270</v>
      </c>
      <c r="D262" s="46">
        <v>35187825.659999996</v>
      </c>
      <c r="E262" s="46">
        <v>147483.34</v>
      </c>
      <c r="F262" s="46">
        <v>142343.62</v>
      </c>
      <c r="I262" s="46">
        <v>5139.72</v>
      </c>
      <c r="L262" s="46">
        <v>353144.07</v>
      </c>
      <c r="M262" s="46">
        <v>292</v>
      </c>
      <c r="S262" s="46">
        <v>141417.4</v>
      </c>
      <c r="T262" s="46">
        <v>1364</v>
      </c>
      <c r="X262" s="46">
        <v>3313.35</v>
      </c>
      <c r="Y262" s="46">
        <v>1232.68</v>
      </c>
      <c r="Z262" s="46">
        <v>189936.82</v>
      </c>
      <c r="AC262" s="46">
        <v>4932.0600000000004</v>
      </c>
      <c r="AD262" s="46">
        <v>140.13999999999999</v>
      </c>
      <c r="AE262" s="46">
        <v>10</v>
      </c>
      <c r="AF262" s="46">
        <v>3929.82</v>
      </c>
      <c r="AG262" s="46">
        <v>6575.8</v>
      </c>
      <c r="AJ262" s="46">
        <v>11634578.390000001</v>
      </c>
      <c r="AK262" s="46">
        <v>10709912.35</v>
      </c>
      <c r="AL262" s="46">
        <v>105905.37</v>
      </c>
      <c r="AM262" s="46">
        <v>818760.67</v>
      </c>
      <c r="AP262" s="46">
        <v>3599867.64</v>
      </c>
      <c r="AR262" s="46">
        <v>47398.79</v>
      </c>
      <c r="AS262" s="46">
        <v>1100145.08</v>
      </c>
      <c r="AU262" s="46">
        <v>214123.47</v>
      </c>
      <c r="AW262" s="46">
        <v>42824.2</v>
      </c>
      <c r="AY262" s="46">
        <v>19888.060000000001</v>
      </c>
      <c r="AZ262" s="46">
        <v>19852.52</v>
      </c>
      <c r="BB262" s="46">
        <v>14694.44</v>
      </c>
      <c r="BC262" s="46">
        <v>1501217.85</v>
      </c>
      <c r="BD262" s="46">
        <v>22162.6</v>
      </c>
      <c r="BG262" s="46">
        <v>8350</v>
      </c>
      <c r="BH262" s="46">
        <v>609210.63</v>
      </c>
      <c r="BK262" s="46">
        <v>6983.14</v>
      </c>
      <c r="BP262" s="46">
        <v>6983.14</v>
      </c>
      <c r="BR262" s="46">
        <v>983752.13</v>
      </c>
      <c r="BT262" s="46">
        <v>101429.33</v>
      </c>
      <c r="BV262" s="46">
        <v>5909.8</v>
      </c>
      <c r="BW262" s="46">
        <v>199521.89</v>
      </c>
      <c r="BX262" s="46">
        <v>22583.89</v>
      </c>
      <c r="CB262" s="46">
        <v>87943.4</v>
      </c>
      <c r="CE262" s="46">
        <v>147307.79999999999</v>
      </c>
      <c r="CF262" s="46">
        <v>47127.32</v>
      </c>
      <c r="CP262" s="46">
        <v>228606.77</v>
      </c>
      <c r="CR262" s="46">
        <v>7713.02</v>
      </c>
      <c r="EE262" s="46">
        <v>100000</v>
      </c>
      <c r="EG262" s="46">
        <v>16499.09</v>
      </c>
      <c r="EH262" s="46">
        <v>19109.82</v>
      </c>
      <c r="EI262" s="46">
        <v>583284.31999999995</v>
      </c>
      <c r="EJ262" s="46">
        <v>557835.21</v>
      </c>
      <c r="ER262" s="46">
        <v>25449.11</v>
      </c>
      <c r="ET262" s="46">
        <v>284819.8</v>
      </c>
      <c r="EX262" s="46">
        <v>265068.3</v>
      </c>
      <c r="FA262" s="46">
        <v>19751.5</v>
      </c>
    </row>
    <row r="263" spans="2:164" x14ac:dyDescent="0.25">
      <c r="B263" s="47" t="s">
        <v>269</v>
      </c>
      <c r="C263" s="47" t="s">
        <v>268</v>
      </c>
      <c r="D263" s="46">
        <v>64146530.240000017</v>
      </c>
      <c r="E263" s="46">
        <v>2143231.52</v>
      </c>
      <c r="F263" s="46">
        <v>2099974.4900000002</v>
      </c>
      <c r="I263" s="46">
        <v>43257.03</v>
      </c>
      <c r="L263" s="46">
        <v>411469.83</v>
      </c>
      <c r="U263" s="46">
        <v>220</v>
      </c>
      <c r="V263" s="46">
        <v>12280</v>
      </c>
      <c r="Y263" s="46">
        <v>4039.74</v>
      </c>
      <c r="Z263" s="46">
        <v>267293.52</v>
      </c>
      <c r="AC263" s="46">
        <v>13320.11</v>
      </c>
      <c r="AD263" s="46">
        <v>2295.2800000000002</v>
      </c>
      <c r="AE263" s="46">
        <v>4415</v>
      </c>
      <c r="AF263" s="46">
        <v>1464.09</v>
      </c>
      <c r="AG263" s="46">
        <v>106142.09</v>
      </c>
      <c r="AJ263" s="46">
        <v>17015613.280000001</v>
      </c>
      <c r="AK263" s="46">
        <v>15570755.050000001</v>
      </c>
      <c r="AL263" s="46">
        <v>542163.72</v>
      </c>
      <c r="AM263" s="46">
        <v>868299.36</v>
      </c>
      <c r="AN263" s="46">
        <v>34395.15</v>
      </c>
      <c r="AP263" s="46">
        <v>6905630.0199999996</v>
      </c>
      <c r="AQ263" s="46">
        <v>327775</v>
      </c>
      <c r="AR263" s="46">
        <v>207080.78</v>
      </c>
      <c r="AS263" s="46">
        <v>3104122.58</v>
      </c>
      <c r="AU263" s="46">
        <v>1069867.3500000001</v>
      </c>
      <c r="AW263" s="46">
        <v>191028.7</v>
      </c>
      <c r="AY263" s="46">
        <v>20382.89</v>
      </c>
      <c r="AZ263" s="46">
        <v>50628.69</v>
      </c>
      <c r="BB263" s="46">
        <v>164719.32999999999</v>
      </c>
      <c r="BC263" s="46">
        <v>1770024.7</v>
      </c>
      <c r="BK263" s="46">
        <v>49687.85</v>
      </c>
      <c r="BP263" s="46">
        <v>49687.85</v>
      </c>
      <c r="BR263" s="46">
        <v>5471334.25</v>
      </c>
      <c r="BT263" s="46">
        <v>444897.5</v>
      </c>
      <c r="BW263" s="46">
        <v>1593392.96</v>
      </c>
      <c r="BX263" s="46">
        <v>287978.40999999997</v>
      </c>
      <c r="CB263" s="46">
        <v>453965.39</v>
      </c>
      <c r="CC263" s="46">
        <v>28591</v>
      </c>
      <c r="CE263" s="46">
        <v>695544</v>
      </c>
      <c r="CF263" s="46">
        <v>133321</v>
      </c>
      <c r="CP263" s="46">
        <v>883106.68</v>
      </c>
      <c r="CQ263" s="46">
        <v>684393</v>
      </c>
      <c r="CR263" s="46">
        <v>1079.78</v>
      </c>
      <c r="DK263" s="46">
        <v>11058.38</v>
      </c>
      <c r="DP263" s="46">
        <v>2456.67</v>
      </c>
      <c r="EG263" s="46">
        <v>165880</v>
      </c>
      <c r="EH263" s="46">
        <v>85669.48</v>
      </c>
      <c r="EI263" s="46">
        <v>14733.8</v>
      </c>
      <c r="ES263" s="46">
        <v>14733.8</v>
      </c>
      <c r="FD263" s="46">
        <v>61564.57</v>
      </c>
      <c r="FH263" s="46">
        <v>61564.57</v>
      </c>
    </row>
    <row r="264" spans="2:164" x14ac:dyDescent="0.25">
      <c r="B264" s="47" t="s">
        <v>267</v>
      </c>
      <c r="C264" s="47" t="s">
        <v>266</v>
      </c>
      <c r="D264" s="46">
        <v>6889983.04</v>
      </c>
      <c r="E264" s="46">
        <v>248803.11</v>
      </c>
      <c r="F264" s="46">
        <v>247425.89</v>
      </c>
      <c r="I264" s="46">
        <v>1377.22</v>
      </c>
      <c r="L264" s="46">
        <v>58265.05</v>
      </c>
      <c r="M264" s="46">
        <v>27.33</v>
      </c>
      <c r="T264" s="46">
        <v>4000</v>
      </c>
      <c r="Y264" s="46">
        <v>1213.42</v>
      </c>
      <c r="Z264" s="46">
        <v>15884.06</v>
      </c>
      <c r="AA264" s="46">
        <v>6202.65</v>
      </c>
      <c r="AC264" s="46">
        <v>17533.8</v>
      </c>
      <c r="AG264" s="46">
        <v>13403.79</v>
      </c>
      <c r="AJ264" s="46">
        <v>2413821.6800000002</v>
      </c>
      <c r="AK264" s="46">
        <v>2374489.4900000002</v>
      </c>
      <c r="AL264" s="46">
        <v>39332.19</v>
      </c>
      <c r="AP264" s="46">
        <v>319017.87</v>
      </c>
      <c r="AQ264" s="46">
        <v>3030</v>
      </c>
      <c r="AS264" s="46">
        <v>175221.19</v>
      </c>
      <c r="AU264" s="46">
        <v>116464.5</v>
      </c>
      <c r="AZ264" s="46">
        <v>5739.27</v>
      </c>
      <c r="BB264" s="46">
        <v>3019.47</v>
      </c>
      <c r="BD264" s="46">
        <v>15543.44</v>
      </c>
      <c r="BK264" s="46">
        <v>3775.51</v>
      </c>
      <c r="BP264" s="46">
        <v>3775.51</v>
      </c>
      <c r="BR264" s="46">
        <v>401308.3</v>
      </c>
      <c r="CB264" s="46">
        <v>62296.160000000003</v>
      </c>
      <c r="CE264" s="46">
        <v>118004.56</v>
      </c>
      <c r="CF264" s="46">
        <v>20833.52</v>
      </c>
      <c r="CP264" s="46">
        <v>168128.05</v>
      </c>
      <c r="CZ264" s="46">
        <v>23503.84</v>
      </c>
      <c r="EH264" s="46">
        <v>8542.17</v>
      </c>
    </row>
    <row r="265" spans="2:164" x14ac:dyDescent="0.25">
      <c r="B265" s="47" t="s">
        <v>265</v>
      </c>
      <c r="C265" s="47" t="s">
        <v>264</v>
      </c>
      <c r="D265" s="46">
        <v>3444079.34</v>
      </c>
      <c r="E265" s="46">
        <v>96456.04</v>
      </c>
      <c r="F265" s="46">
        <v>91517.72</v>
      </c>
      <c r="I265" s="46">
        <v>4938.32</v>
      </c>
      <c r="L265" s="46">
        <v>66320.88</v>
      </c>
      <c r="Z265" s="46">
        <v>58773.88</v>
      </c>
      <c r="AC265" s="46">
        <v>7547</v>
      </c>
      <c r="AJ265" s="46">
        <v>1080845.8400000001</v>
      </c>
      <c r="AK265" s="46">
        <v>996893.99</v>
      </c>
      <c r="AL265" s="46">
        <v>12666.92</v>
      </c>
      <c r="AM265" s="46">
        <v>71284.929999999993</v>
      </c>
      <c r="AP265" s="46">
        <v>217315.05</v>
      </c>
      <c r="AQ265" s="46">
        <v>6060</v>
      </c>
      <c r="AS265" s="46">
        <v>135531.38</v>
      </c>
      <c r="AU265" s="46">
        <v>65868.429999999993</v>
      </c>
      <c r="AZ265" s="46">
        <v>2493.4499999999998</v>
      </c>
      <c r="BB265" s="46">
        <v>4775.79</v>
      </c>
      <c r="BD265" s="46">
        <v>2586</v>
      </c>
      <c r="BK265" s="46">
        <v>2460.94</v>
      </c>
      <c r="BP265" s="46">
        <v>2460.94</v>
      </c>
      <c r="BR265" s="46">
        <v>258310.92</v>
      </c>
      <c r="BW265" s="46">
        <v>28531.61</v>
      </c>
      <c r="CB265" s="46">
        <v>18793</v>
      </c>
      <c r="CE265" s="46">
        <v>63082.27</v>
      </c>
      <c r="CF265" s="46">
        <v>19191.580000000002</v>
      </c>
      <c r="CP265" s="46">
        <v>113514.52</v>
      </c>
      <c r="CZ265" s="46">
        <v>8298</v>
      </c>
      <c r="EH265" s="46">
        <v>6899.94</v>
      </c>
      <c r="ET265" s="46">
        <v>330</v>
      </c>
      <c r="FA265" s="46">
        <v>330</v>
      </c>
    </row>
    <row r="266" spans="2:164" x14ac:dyDescent="0.25">
      <c r="B266" s="47" t="s">
        <v>263</v>
      </c>
      <c r="C266" s="47" t="s">
        <v>262</v>
      </c>
      <c r="D266" s="46">
        <v>1532071.86</v>
      </c>
      <c r="E266" s="46">
        <v>37129.870000000003</v>
      </c>
      <c r="F266" s="46">
        <v>35804.629999999997</v>
      </c>
      <c r="I266" s="46">
        <v>1325.24</v>
      </c>
      <c r="L266" s="46">
        <v>33964.730000000003</v>
      </c>
      <c r="Y266" s="46">
        <v>90</v>
      </c>
      <c r="Z266" s="46">
        <v>21763.43</v>
      </c>
      <c r="AC266" s="46">
        <v>12110.7</v>
      </c>
      <c r="AG266" s="46">
        <v>0.6</v>
      </c>
      <c r="AJ266" s="46">
        <v>459024.14</v>
      </c>
      <c r="AK266" s="46">
        <v>455895.63</v>
      </c>
      <c r="AL266" s="46">
        <v>3128.51</v>
      </c>
      <c r="AP266" s="46">
        <v>95661.4</v>
      </c>
      <c r="AS266" s="46">
        <v>54790.57</v>
      </c>
      <c r="AU266" s="46">
        <v>28778.46</v>
      </c>
      <c r="BB266" s="46">
        <v>12092.37</v>
      </c>
      <c r="BK266" s="46">
        <v>934.53</v>
      </c>
      <c r="BP266" s="46">
        <v>934.53</v>
      </c>
      <c r="BR266" s="46">
        <v>124041.24</v>
      </c>
      <c r="CB266" s="46">
        <v>12317.27</v>
      </c>
      <c r="CE266" s="46">
        <v>48926.59</v>
      </c>
      <c r="CF266" s="46">
        <v>14667.17</v>
      </c>
      <c r="CP266" s="46">
        <v>27844.74</v>
      </c>
      <c r="CZ266" s="46">
        <v>18537.7</v>
      </c>
      <c r="EH266" s="46">
        <v>1747.77</v>
      </c>
      <c r="FD266" s="46">
        <v>15280.02</v>
      </c>
      <c r="FH266" s="46">
        <v>15280.02</v>
      </c>
    </row>
    <row r="267" spans="2:164" x14ac:dyDescent="0.25">
      <c r="B267" s="47" t="s">
        <v>261</v>
      </c>
      <c r="C267" s="47" t="s">
        <v>260</v>
      </c>
      <c r="D267" s="46">
        <v>8643030.9399999995</v>
      </c>
      <c r="E267" s="46">
        <v>174779.65</v>
      </c>
      <c r="F267" s="46">
        <v>164231.73000000001</v>
      </c>
      <c r="I267" s="46">
        <v>10547.92</v>
      </c>
      <c r="L267" s="46">
        <v>86655.17</v>
      </c>
      <c r="T267" s="46">
        <v>548.87</v>
      </c>
      <c r="Y267" s="46">
        <v>814.5</v>
      </c>
      <c r="Z267" s="46">
        <v>76366.81</v>
      </c>
      <c r="AC267" s="46">
        <v>220.18</v>
      </c>
      <c r="AD267" s="46">
        <v>304.81</v>
      </c>
      <c r="AE267" s="46">
        <v>8400</v>
      </c>
      <c r="AJ267" s="46">
        <v>2187116.08</v>
      </c>
      <c r="AK267" s="46">
        <v>2138699.94</v>
      </c>
      <c r="AL267" s="46">
        <v>27508.240000000002</v>
      </c>
      <c r="AM267" s="46">
        <v>20907.900000000001</v>
      </c>
      <c r="AP267" s="46">
        <v>600328.82999999996</v>
      </c>
      <c r="AQ267" s="46">
        <v>3428.54</v>
      </c>
      <c r="AR267" s="46">
        <v>16186.03</v>
      </c>
      <c r="AS267" s="46">
        <v>179263.38</v>
      </c>
      <c r="AU267" s="46">
        <v>106802.39</v>
      </c>
      <c r="AW267" s="46">
        <v>15811</v>
      </c>
      <c r="BB267" s="46">
        <v>7273.34</v>
      </c>
      <c r="BC267" s="46">
        <v>264863.33</v>
      </c>
      <c r="BD267" s="46">
        <v>5845.82</v>
      </c>
      <c r="BG267" s="46">
        <v>855</v>
      </c>
      <c r="BK267" s="46">
        <v>382568.07</v>
      </c>
      <c r="BM267" s="46">
        <v>359455</v>
      </c>
      <c r="BN267" s="46">
        <v>19731</v>
      </c>
      <c r="BP267" s="46">
        <v>3382.07</v>
      </c>
      <c r="BR267" s="46">
        <v>733596.76</v>
      </c>
      <c r="BT267" s="46">
        <v>34636.730000000003</v>
      </c>
      <c r="BV267" s="46">
        <v>16958.27</v>
      </c>
      <c r="BW267" s="46">
        <v>401442</v>
      </c>
      <c r="BX267" s="46">
        <v>8303.4</v>
      </c>
      <c r="CB267" s="46">
        <v>36964</v>
      </c>
      <c r="CE267" s="46">
        <v>83156.31</v>
      </c>
      <c r="CF267" s="46">
        <v>19647.23</v>
      </c>
      <c r="CP267" s="46">
        <v>96577.3</v>
      </c>
      <c r="CZ267" s="46">
        <v>7398</v>
      </c>
      <c r="DD267" s="46">
        <v>16464</v>
      </c>
      <c r="EG267" s="46">
        <v>6173.59</v>
      </c>
      <c r="EH267" s="46">
        <v>5875.93</v>
      </c>
      <c r="EI267" s="46">
        <v>71703.240000000005</v>
      </c>
      <c r="EJ267" s="46">
        <v>69726.240000000005</v>
      </c>
      <c r="ES267" s="46">
        <v>1977</v>
      </c>
      <c r="ET267" s="46">
        <v>68901.289999999994</v>
      </c>
      <c r="FA267" s="46">
        <v>30000</v>
      </c>
      <c r="FB267" s="46">
        <v>38901.29</v>
      </c>
      <c r="FD267" s="46">
        <v>15866.38</v>
      </c>
      <c r="FH267" s="46">
        <v>15866.38</v>
      </c>
    </row>
    <row r="268" spans="2:164" x14ac:dyDescent="0.25">
      <c r="B268" s="47" t="s">
        <v>259</v>
      </c>
      <c r="C268" s="47" t="s">
        <v>258</v>
      </c>
      <c r="D268" s="46">
        <v>18546820.259999998</v>
      </c>
      <c r="E268" s="46">
        <v>341937.58</v>
      </c>
      <c r="F268" s="46">
        <v>331556.40000000002</v>
      </c>
      <c r="I268" s="46">
        <v>10381.18</v>
      </c>
      <c r="L268" s="46">
        <v>93336.87</v>
      </c>
      <c r="M268" s="46">
        <v>11628.55</v>
      </c>
      <c r="S268" s="46">
        <v>16382.5</v>
      </c>
      <c r="T268" s="46">
        <v>10</v>
      </c>
      <c r="Y268" s="46">
        <v>295.45999999999998</v>
      </c>
      <c r="Z268" s="46">
        <v>48693.11</v>
      </c>
      <c r="AC268" s="46">
        <v>15712.25</v>
      </c>
      <c r="AD268" s="46">
        <v>615</v>
      </c>
      <c r="AJ268" s="46">
        <v>5378570.2699999996</v>
      </c>
      <c r="AK268" s="46">
        <v>4978433.38</v>
      </c>
      <c r="AL268" s="46">
        <v>132294.6</v>
      </c>
      <c r="AM268" s="46">
        <v>267842.28999999998</v>
      </c>
      <c r="AP268" s="46">
        <v>1750824.95</v>
      </c>
      <c r="AS268" s="46">
        <v>835880.55</v>
      </c>
      <c r="AU268" s="46">
        <v>405703.7</v>
      </c>
      <c r="AW268" s="46">
        <v>72230.58</v>
      </c>
      <c r="BB268" s="46">
        <v>42304.54</v>
      </c>
      <c r="BC268" s="46">
        <v>355236.48</v>
      </c>
      <c r="BH268" s="46">
        <v>39469.1</v>
      </c>
      <c r="BK268" s="46">
        <v>14774.34</v>
      </c>
      <c r="BP268" s="46">
        <v>14774.34</v>
      </c>
      <c r="BR268" s="46">
        <v>1533516.48</v>
      </c>
      <c r="BS268" s="46">
        <v>3654.1</v>
      </c>
      <c r="BV268" s="46">
        <v>257551.42</v>
      </c>
      <c r="BW268" s="46">
        <v>136198.51</v>
      </c>
      <c r="BX268" s="46">
        <v>251453.17</v>
      </c>
      <c r="CB268" s="46">
        <v>110236.53</v>
      </c>
      <c r="CE268" s="46">
        <v>410209.27</v>
      </c>
      <c r="CF268" s="46">
        <v>16520.54</v>
      </c>
      <c r="CP268" s="46">
        <v>327319.53999999998</v>
      </c>
      <c r="EH268" s="46">
        <v>20373.400000000001</v>
      </c>
      <c r="EI268" s="46">
        <v>1098.03</v>
      </c>
      <c r="EJ268" s="46">
        <v>1098.03</v>
      </c>
      <c r="ET268" s="46">
        <v>34994.65</v>
      </c>
      <c r="FA268" s="46">
        <v>10133.530000000001</v>
      </c>
      <c r="FB268" s="46">
        <v>24861.119999999999</v>
      </c>
      <c r="FD268" s="46">
        <v>124356.96</v>
      </c>
      <c r="FH268" s="46">
        <v>124356.96</v>
      </c>
    </row>
    <row r="269" spans="2:164" x14ac:dyDescent="0.25">
      <c r="B269" s="47" t="s">
        <v>257</v>
      </c>
      <c r="C269" s="47" t="s">
        <v>256</v>
      </c>
      <c r="D269" s="46">
        <v>11206807.779999997</v>
      </c>
      <c r="E269" s="46">
        <v>365496.97</v>
      </c>
      <c r="F269" s="46">
        <v>337175.23</v>
      </c>
      <c r="I269" s="46">
        <v>28321.74</v>
      </c>
      <c r="L269" s="46">
        <v>99880.12</v>
      </c>
      <c r="M269" s="46">
        <v>67241.789999999994</v>
      </c>
      <c r="T269" s="46">
        <v>10349.41</v>
      </c>
      <c r="Y269" s="46">
        <v>2791.6</v>
      </c>
      <c r="AC269" s="46">
        <v>6281.95</v>
      </c>
      <c r="AF269" s="46">
        <v>13215.37</v>
      </c>
      <c r="AJ269" s="46">
        <v>3510620.39</v>
      </c>
      <c r="AK269" s="46">
        <v>3390414.65</v>
      </c>
      <c r="AL269" s="46">
        <v>57233.97</v>
      </c>
      <c r="AM269" s="46">
        <v>62971.77</v>
      </c>
      <c r="AP269" s="46">
        <v>1013807.44</v>
      </c>
      <c r="AS269" s="46">
        <v>402827.13</v>
      </c>
      <c r="AU269" s="46">
        <v>163320.41</v>
      </c>
      <c r="AW269" s="46">
        <v>74375.33</v>
      </c>
      <c r="AZ269" s="46">
        <v>7895.89</v>
      </c>
      <c r="BB269" s="46">
        <v>13473.82</v>
      </c>
      <c r="BC269" s="46">
        <v>351764.86</v>
      </c>
      <c r="BD269" s="46">
        <v>150</v>
      </c>
      <c r="BK269" s="46">
        <v>6055.77</v>
      </c>
      <c r="BP269" s="46">
        <v>6055.77</v>
      </c>
      <c r="BR269" s="46">
        <v>584851.14</v>
      </c>
      <c r="BV269" s="46">
        <v>37075.17</v>
      </c>
      <c r="BW269" s="46">
        <v>102072.36</v>
      </c>
      <c r="BX269" s="46">
        <v>748.45</v>
      </c>
      <c r="CB269" s="46">
        <v>56975</v>
      </c>
      <c r="CE269" s="46">
        <v>132686.29999999999</v>
      </c>
      <c r="CF269" s="46">
        <v>77280.759999999995</v>
      </c>
      <c r="CP269" s="46">
        <v>168690.32</v>
      </c>
      <c r="EH269" s="46">
        <v>9322.7800000000007</v>
      </c>
      <c r="ET269" s="46">
        <v>22692.06</v>
      </c>
      <c r="FB269" s="46">
        <v>22692.06</v>
      </c>
    </row>
    <row r="270" spans="2:164" x14ac:dyDescent="0.25">
      <c r="B270" s="47" t="s">
        <v>255</v>
      </c>
      <c r="C270" s="47" t="s">
        <v>254</v>
      </c>
      <c r="D270" s="46">
        <v>36524603.399999991</v>
      </c>
      <c r="E270" s="46">
        <v>1404211.23</v>
      </c>
      <c r="F270" s="46">
        <v>1391760.75</v>
      </c>
      <c r="I270" s="46">
        <v>12450.48</v>
      </c>
      <c r="L270" s="46">
        <v>438463.5</v>
      </c>
      <c r="M270" s="46">
        <v>557</v>
      </c>
      <c r="S270" s="46">
        <v>157573.88</v>
      </c>
      <c r="T270" s="46">
        <v>2125</v>
      </c>
      <c r="U270" s="46">
        <v>4042</v>
      </c>
      <c r="Y270" s="46">
        <v>1223.58</v>
      </c>
      <c r="Z270" s="46">
        <v>161627.57999999999</v>
      </c>
      <c r="AC270" s="46">
        <v>1414.12</v>
      </c>
      <c r="AD270" s="46">
        <v>166</v>
      </c>
      <c r="AE270" s="46">
        <v>56247.5</v>
      </c>
      <c r="AG270" s="46">
        <v>47459.67</v>
      </c>
      <c r="AH270" s="46">
        <v>6027.17</v>
      </c>
      <c r="AJ270" s="46">
        <v>11292381.689999999</v>
      </c>
      <c r="AK270" s="46">
        <v>10283933.83</v>
      </c>
      <c r="AL270" s="46">
        <v>212224.86</v>
      </c>
      <c r="AM270" s="46">
        <v>796223</v>
      </c>
      <c r="AP270" s="46">
        <v>3616903.55</v>
      </c>
      <c r="AQ270" s="46">
        <v>10605</v>
      </c>
      <c r="AR270" s="46">
        <v>65949.100000000006</v>
      </c>
      <c r="AS270" s="46">
        <v>1509467.08</v>
      </c>
      <c r="AU270" s="46">
        <v>629082.76</v>
      </c>
      <c r="AW270" s="46">
        <v>79184.11</v>
      </c>
      <c r="AZ270" s="46">
        <v>10344.76</v>
      </c>
      <c r="BB270" s="46">
        <v>102855.72</v>
      </c>
      <c r="BC270" s="46">
        <v>973177.78</v>
      </c>
      <c r="BD270" s="46">
        <v>28579.599999999999</v>
      </c>
      <c r="BH270" s="46">
        <v>207657.64</v>
      </c>
      <c r="BK270" s="46">
        <v>23129.69</v>
      </c>
      <c r="BP270" s="46">
        <v>23129.69</v>
      </c>
      <c r="BR270" s="46">
        <v>1487212.04</v>
      </c>
      <c r="BT270" s="46">
        <v>141132.96</v>
      </c>
      <c r="BW270" s="46">
        <v>193739.62</v>
      </c>
      <c r="CB270" s="46">
        <v>191355.95</v>
      </c>
      <c r="CE270" s="46">
        <v>295399.11</v>
      </c>
      <c r="CF270" s="46">
        <v>71214.080000000002</v>
      </c>
      <c r="CP270" s="46">
        <v>473950.36</v>
      </c>
      <c r="CR270" s="46">
        <v>22670.36</v>
      </c>
      <c r="DJ270" s="46">
        <v>56169.08</v>
      </c>
      <c r="EH270" s="46">
        <v>41580.519999999997</v>
      </c>
    </row>
    <row r="271" spans="2:164" x14ac:dyDescent="0.25">
      <c r="B271" s="47" t="s">
        <v>253</v>
      </c>
      <c r="C271" s="47" t="s">
        <v>252</v>
      </c>
      <c r="D271" s="46">
        <v>196931255.29999995</v>
      </c>
      <c r="E271" s="46">
        <v>12064099.74</v>
      </c>
      <c r="F271" s="46">
        <v>11980343.76</v>
      </c>
      <c r="H271" s="46">
        <v>1298.67</v>
      </c>
      <c r="I271" s="46">
        <v>82457.31</v>
      </c>
      <c r="L271" s="46">
        <v>899039.78</v>
      </c>
      <c r="M271" s="46">
        <v>45570.26</v>
      </c>
      <c r="T271" s="46">
        <v>35839.699999999997</v>
      </c>
      <c r="U271" s="46">
        <v>21819.34</v>
      </c>
      <c r="Y271" s="46">
        <v>453404.72</v>
      </c>
      <c r="Z271" s="46">
        <v>85890.57</v>
      </c>
      <c r="AC271" s="46">
        <v>136316.51</v>
      </c>
      <c r="AD271" s="46">
        <v>17673.45</v>
      </c>
      <c r="AE271" s="46">
        <v>30533.61</v>
      </c>
      <c r="AG271" s="46">
        <v>71991.62</v>
      </c>
      <c r="AJ271" s="46">
        <v>58609269.5</v>
      </c>
      <c r="AK271" s="46">
        <v>55010002.969999999</v>
      </c>
      <c r="AL271" s="46">
        <v>1892593.82</v>
      </c>
      <c r="AM271" s="46">
        <v>1706672.71</v>
      </c>
      <c r="AP271" s="46">
        <v>19334206.620000001</v>
      </c>
      <c r="AQ271" s="46">
        <v>27775</v>
      </c>
      <c r="AR271" s="46">
        <v>119978.68</v>
      </c>
      <c r="AS271" s="46">
        <v>11223961.91</v>
      </c>
      <c r="AU271" s="46">
        <v>2017922.26</v>
      </c>
      <c r="AW271" s="46">
        <v>231079.2</v>
      </c>
      <c r="AY271" s="46">
        <v>351325.25</v>
      </c>
      <c r="AZ271" s="46">
        <v>178190.23</v>
      </c>
      <c r="BB271" s="46">
        <v>328182.01</v>
      </c>
      <c r="BC271" s="46">
        <v>4855792.08</v>
      </c>
      <c r="BK271" s="46">
        <v>198247.73</v>
      </c>
      <c r="BM271" s="46">
        <v>166929</v>
      </c>
      <c r="BN271" s="46">
        <v>22241</v>
      </c>
      <c r="BO271" s="46">
        <v>8998.3700000000008</v>
      </c>
      <c r="BP271" s="46">
        <v>79.36</v>
      </c>
      <c r="BR271" s="46">
        <v>7360764.2800000003</v>
      </c>
      <c r="BT271" s="46">
        <v>258670.64</v>
      </c>
      <c r="BW271" s="46">
        <v>678730.84</v>
      </c>
      <c r="CB271" s="46">
        <v>1604568.94</v>
      </c>
      <c r="CC271" s="46">
        <v>53988.44</v>
      </c>
      <c r="CE271" s="46">
        <v>1293583.8600000001</v>
      </c>
      <c r="CF271" s="46">
        <v>251234.2</v>
      </c>
      <c r="CK271" s="46">
        <v>29969.42</v>
      </c>
      <c r="CP271" s="46">
        <v>2156897.77</v>
      </c>
      <c r="CQ271" s="46">
        <v>490140.47</v>
      </c>
      <c r="CR271" s="46">
        <v>163731.89000000001</v>
      </c>
      <c r="DD271" s="46">
        <v>46487</v>
      </c>
      <c r="DP271" s="46">
        <v>86547.57</v>
      </c>
      <c r="EH271" s="46">
        <v>246213.24</v>
      </c>
    </row>
    <row r="272" spans="2:164" x14ac:dyDescent="0.25">
      <c r="B272" s="47" t="s">
        <v>251</v>
      </c>
      <c r="C272" s="47" t="s">
        <v>250</v>
      </c>
      <c r="D272" s="46">
        <v>539615160.16000009</v>
      </c>
      <c r="E272" s="46">
        <v>46010184.780000001</v>
      </c>
      <c r="F272" s="46">
        <v>46000863.619999997</v>
      </c>
      <c r="G272" s="46">
        <v>1981.72</v>
      </c>
      <c r="H272" s="46">
        <v>4379.72</v>
      </c>
      <c r="I272" s="46">
        <v>2959.72</v>
      </c>
      <c r="L272" s="46">
        <v>3517099.33</v>
      </c>
      <c r="M272" s="46">
        <v>167322.5</v>
      </c>
      <c r="T272" s="46">
        <v>211578.71</v>
      </c>
      <c r="U272" s="46">
        <v>21665.75</v>
      </c>
      <c r="W272" s="46">
        <v>79345.58</v>
      </c>
      <c r="X272" s="46">
        <v>56584.13</v>
      </c>
      <c r="Y272" s="46">
        <v>1520032.95</v>
      </c>
      <c r="Z272" s="46">
        <v>572290.36</v>
      </c>
      <c r="AC272" s="46">
        <v>440614.47</v>
      </c>
      <c r="AD272" s="46">
        <v>40092.910000000003</v>
      </c>
      <c r="AE272" s="46">
        <v>222076.31</v>
      </c>
      <c r="AF272" s="46">
        <v>13099.9</v>
      </c>
      <c r="AG272" s="46">
        <v>172395.76</v>
      </c>
      <c r="AJ272" s="46">
        <v>144179023.00999999</v>
      </c>
      <c r="AK272" s="46">
        <v>138591885.86000001</v>
      </c>
      <c r="AL272" s="46">
        <v>5587137.1500000004</v>
      </c>
      <c r="AP272" s="46">
        <v>54871354.799999997</v>
      </c>
      <c r="AQ272" s="46">
        <v>79975.17</v>
      </c>
      <c r="AR272" s="46">
        <v>267389.17</v>
      </c>
      <c r="AS272" s="46">
        <v>34020204.840000004</v>
      </c>
      <c r="AU272" s="46">
        <v>5480674.4800000004</v>
      </c>
      <c r="AW272" s="46">
        <v>1210423.96</v>
      </c>
      <c r="AY272" s="46">
        <v>1644910.41</v>
      </c>
      <c r="AZ272" s="46">
        <v>445838.28</v>
      </c>
      <c r="BB272" s="46">
        <v>589432.16</v>
      </c>
      <c r="BC272" s="46">
        <v>11075101.01</v>
      </c>
      <c r="BE272" s="46">
        <v>57405.32</v>
      </c>
      <c r="BK272" s="46">
        <v>708630.22</v>
      </c>
      <c r="BM272" s="46">
        <v>685171.9</v>
      </c>
      <c r="BO272" s="46">
        <v>23253.23</v>
      </c>
      <c r="BP272" s="46">
        <v>205.09</v>
      </c>
      <c r="BR272" s="46">
        <v>20084381.02</v>
      </c>
      <c r="BT272" s="46">
        <v>517481.56</v>
      </c>
      <c r="BW272" s="46">
        <v>4752882.04</v>
      </c>
      <c r="BX272" s="46">
        <v>1226457.52</v>
      </c>
      <c r="CB272" s="46">
        <v>3459057.59</v>
      </c>
      <c r="CC272" s="46">
        <v>154533.07</v>
      </c>
      <c r="CE272" s="46">
        <v>2814077.67</v>
      </c>
      <c r="CF272" s="46">
        <v>1024243.1</v>
      </c>
      <c r="CG272" s="46">
        <v>1870.48</v>
      </c>
      <c r="CK272" s="46">
        <v>213862.59</v>
      </c>
      <c r="CP272" s="46">
        <v>5059457.57</v>
      </c>
      <c r="DD272" s="46">
        <v>63596</v>
      </c>
      <c r="DK272" s="46">
        <v>123343.09</v>
      </c>
      <c r="DP272" s="46">
        <v>51515.01</v>
      </c>
      <c r="EH272" s="46">
        <v>622003.73</v>
      </c>
      <c r="EI272" s="46">
        <v>3690.13</v>
      </c>
      <c r="EO272" s="46">
        <v>218.43</v>
      </c>
      <c r="ER272" s="46">
        <v>2912.62</v>
      </c>
      <c r="ES272" s="46">
        <v>559.08000000000004</v>
      </c>
      <c r="ET272" s="46">
        <v>419717.17</v>
      </c>
      <c r="EU272" s="46">
        <v>12608.67</v>
      </c>
      <c r="EX272" s="46">
        <v>63736.88</v>
      </c>
      <c r="EZ272" s="46">
        <v>1912.91</v>
      </c>
      <c r="FA272" s="46">
        <v>319375.17</v>
      </c>
      <c r="FB272" s="46">
        <v>22083.54</v>
      </c>
      <c r="FD272" s="46">
        <v>13499.62</v>
      </c>
      <c r="FF272" s="46">
        <v>13499.62</v>
      </c>
    </row>
    <row r="273" spans="2:166" x14ac:dyDescent="0.25">
      <c r="B273" s="47" t="s">
        <v>249</v>
      </c>
      <c r="C273" s="47" t="s">
        <v>248</v>
      </c>
      <c r="D273" s="46">
        <v>219953720.76000005</v>
      </c>
      <c r="E273" s="46">
        <v>19638725.690000001</v>
      </c>
      <c r="F273" s="46">
        <v>19600416.550000001</v>
      </c>
      <c r="G273" s="46">
        <v>1621.67</v>
      </c>
      <c r="H273" s="46">
        <v>2581.63</v>
      </c>
      <c r="I273" s="46">
        <v>34105.839999999997</v>
      </c>
      <c r="L273" s="46">
        <v>2305559.11</v>
      </c>
      <c r="M273" s="46">
        <v>23883.16</v>
      </c>
      <c r="N273" s="46">
        <v>29.35</v>
      </c>
      <c r="O273" s="46">
        <v>9721</v>
      </c>
      <c r="Q273" s="46">
        <v>7358.75</v>
      </c>
      <c r="T273" s="46">
        <v>41460.449999999997</v>
      </c>
      <c r="U273" s="46">
        <v>23145</v>
      </c>
      <c r="V273" s="46">
        <v>133082.57999999999</v>
      </c>
      <c r="Y273" s="46">
        <v>974447.47</v>
      </c>
      <c r="Z273" s="46">
        <v>159069.21</v>
      </c>
      <c r="AC273" s="46">
        <v>65370.47</v>
      </c>
      <c r="AD273" s="46">
        <v>33324.300000000003</v>
      </c>
      <c r="AE273" s="46">
        <v>214227.97</v>
      </c>
      <c r="AF273" s="46">
        <v>7812.9</v>
      </c>
      <c r="AG273" s="46">
        <v>612626.5</v>
      </c>
      <c r="AJ273" s="46">
        <v>64544040.670000002</v>
      </c>
      <c r="AK273" s="46">
        <v>62569657.310000002</v>
      </c>
      <c r="AL273" s="46">
        <v>1913087.04</v>
      </c>
      <c r="AN273" s="46">
        <v>61296.32</v>
      </c>
      <c r="AP273" s="46">
        <v>18188886.039999999</v>
      </c>
      <c r="AS273" s="46">
        <v>11318346.23</v>
      </c>
      <c r="AU273" s="46">
        <v>1360143.2</v>
      </c>
      <c r="AV273" s="46">
        <v>156099.74</v>
      </c>
      <c r="AW273" s="46">
        <v>657255.68000000005</v>
      </c>
      <c r="AY273" s="46">
        <v>269886.98</v>
      </c>
      <c r="AZ273" s="46">
        <v>197293.55</v>
      </c>
      <c r="BB273" s="46">
        <v>39448.49</v>
      </c>
      <c r="BC273" s="46">
        <v>4190412.17</v>
      </c>
      <c r="BK273" s="46">
        <v>10439.379999999999</v>
      </c>
      <c r="BO273" s="46">
        <v>10348.11</v>
      </c>
      <c r="BP273" s="46">
        <v>91.27</v>
      </c>
      <c r="BR273" s="46">
        <v>5181016.97</v>
      </c>
      <c r="BW273" s="46">
        <v>141476.04999999999</v>
      </c>
      <c r="BX273" s="46">
        <v>136339.29999999999</v>
      </c>
      <c r="CB273" s="46">
        <v>1425463.89</v>
      </c>
      <c r="CC273" s="46">
        <v>42655.29</v>
      </c>
      <c r="CD273" s="46">
        <v>100531.53</v>
      </c>
      <c r="CE273" s="46">
        <v>1326698.24</v>
      </c>
      <c r="CF273" s="46">
        <v>243787.43</v>
      </c>
      <c r="CK273" s="46">
        <v>41915.839999999997</v>
      </c>
      <c r="CP273" s="46">
        <v>1327849.73</v>
      </c>
      <c r="CR273" s="46">
        <v>2925</v>
      </c>
      <c r="DK273" s="46">
        <v>192886.05</v>
      </c>
      <c r="EH273" s="46">
        <v>198488.62</v>
      </c>
      <c r="EI273" s="46">
        <v>108192.52</v>
      </c>
      <c r="EK273" s="46">
        <v>80131.23</v>
      </c>
      <c r="ER273" s="46">
        <v>10004.59</v>
      </c>
      <c r="ES273" s="46">
        <v>18056.7</v>
      </c>
    </row>
    <row r="274" spans="2:166" x14ac:dyDescent="0.25">
      <c r="B274" s="47" t="s">
        <v>247</v>
      </c>
      <c r="C274" s="47" t="s">
        <v>246</v>
      </c>
      <c r="D274" s="46">
        <v>332056794.83999991</v>
      </c>
      <c r="E274" s="46">
        <v>28628240.949999999</v>
      </c>
      <c r="F274" s="46">
        <v>28584223.370000001</v>
      </c>
      <c r="G274" s="46">
        <v>242.34</v>
      </c>
      <c r="H274" s="46">
        <v>21678.73</v>
      </c>
      <c r="I274" s="46">
        <v>22096.51</v>
      </c>
      <c r="L274" s="46">
        <v>3148018.96</v>
      </c>
      <c r="M274" s="46">
        <v>408199.67999999999</v>
      </c>
      <c r="N274" s="46">
        <v>50</v>
      </c>
      <c r="Q274" s="46">
        <v>14800</v>
      </c>
      <c r="S274" s="46">
        <v>62698</v>
      </c>
      <c r="T274" s="46">
        <v>168250.66</v>
      </c>
      <c r="U274" s="46">
        <v>1442</v>
      </c>
      <c r="X274" s="46">
        <v>34884.199999999997</v>
      </c>
      <c r="Y274" s="46">
        <v>1244385.1299999999</v>
      </c>
      <c r="Z274" s="46">
        <v>188690.33</v>
      </c>
      <c r="AC274" s="46">
        <v>438257.91999999998</v>
      </c>
      <c r="AD274" s="46">
        <v>20264.63</v>
      </c>
      <c r="AE274" s="46">
        <v>266018.95</v>
      </c>
      <c r="AG274" s="46">
        <v>300077.46000000002</v>
      </c>
      <c r="AJ274" s="46">
        <v>93005667.439999998</v>
      </c>
      <c r="AK274" s="46">
        <v>89070955.730000004</v>
      </c>
      <c r="AL274" s="46">
        <v>3449706.56</v>
      </c>
      <c r="AN274" s="46">
        <v>485005.15</v>
      </c>
      <c r="AP274" s="46">
        <v>29739359.940000001</v>
      </c>
      <c r="AR274" s="46">
        <v>62764.38</v>
      </c>
      <c r="AS274" s="46">
        <v>18621994.890000001</v>
      </c>
      <c r="AU274" s="46">
        <v>2273132.2200000002</v>
      </c>
      <c r="AV274" s="46">
        <v>181840.05</v>
      </c>
      <c r="AW274" s="46">
        <v>862240.8</v>
      </c>
      <c r="AY274" s="46">
        <v>619301.97</v>
      </c>
      <c r="AZ274" s="46">
        <v>292270.61</v>
      </c>
      <c r="BB274" s="46">
        <v>232568.74</v>
      </c>
      <c r="BC274" s="46">
        <v>5778926.29</v>
      </c>
      <c r="BF274" s="46">
        <v>767120.98</v>
      </c>
      <c r="BG274" s="46">
        <v>47199.01</v>
      </c>
      <c r="BK274" s="46">
        <v>14701.02</v>
      </c>
      <c r="BO274" s="46">
        <v>14572.49</v>
      </c>
      <c r="BP274" s="46">
        <v>128.53</v>
      </c>
      <c r="BR274" s="46">
        <v>9603464.6799999997</v>
      </c>
      <c r="BT274" s="46">
        <v>133793.95000000001</v>
      </c>
      <c r="BW274" s="46">
        <v>1816627.21</v>
      </c>
      <c r="BX274" s="46">
        <v>71480.37</v>
      </c>
      <c r="BY274" s="46">
        <v>13032.24</v>
      </c>
      <c r="CA274" s="46">
        <v>47660.58</v>
      </c>
      <c r="CB274" s="46">
        <v>2137175.2599999998</v>
      </c>
      <c r="CC274" s="46">
        <v>125686.09</v>
      </c>
      <c r="CE274" s="46">
        <v>2236932.21</v>
      </c>
      <c r="CF274" s="46">
        <v>390507.96</v>
      </c>
      <c r="CG274" s="46">
        <v>74203.600000000006</v>
      </c>
      <c r="CH274" s="46">
        <v>71663.03</v>
      </c>
      <c r="CK274" s="46">
        <v>33133.019999999997</v>
      </c>
      <c r="CP274" s="46">
        <v>2009867.12</v>
      </c>
      <c r="CV274" s="46">
        <v>1311.83</v>
      </c>
      <c r="DD274" s="46">
        <v>35481.79</v>
      </c>
      <c r="DJ274" s="46">
        <v>31713.32</v>
      </c>
      <c r="DP274" s="46">
        <v>19741.68</v>
      </c>
      <c r="DS274" s="46">
        <v>30920.48</v>
      </c>
      <c r="EH274" s="46">
        <v>322532.94</v>
      </c>
      <c r="EI274" s="46">
        <v>829457.37</v>
      </c>
      <c r="EJ274" s="46">
        <v>48519.24</v>
      </c>
      <c r="EO274" s="46">
        <v>152.4</v>
      </c>
      <c r="ES274" s="46">
        <v>780785.73</v>
      </c>
      <c r="ET274" s="46">
        <v>140035.19</v>
      </c>
      <c r="EU274" s="46">
        <v>5000</v>
      </c>
      <c r="FA274" s="46">
        <v>135035.19</v>
      </c>
      <c r="FD274" s="46">
        <v>919451.87</v>
      </c>
      <c r="FF274" s="46">
        <v>250</v>
      </c>
      <c r="FI274" s="46">
        <v>919201.87</v>
      </c>
    </row>
    <row r="275" spans="2:166" x14ac:dyDescent="0.25">
      <c r="B275" s="47" t="s">
        <v>245</v>
      </c>
      <c r="C275" s="47" t="s">
        <v>244</v>
      </c>
      <c r="D275" s="46">
        <v>30909226.439999998</v>
      </c>
      <c r="E275" s="46">
        <v>2199205.88</v>
      </c>
      <c r="F275" s="46">
        <v>2173820.1800000002</v>
      </c>
      <c r="G275" s="46">
        <v>475.25</v>
      </c>
      <c r="I275" s="46">
        <v>24910.45</v>
      </c>
      <c r="L275" s="46">
        <v>285078.23</v>
      </c>
      <c r="M275" s="46">
        <v>19977.97</v>
      </c>
      <c r="S275" s="46">
        <v>53800</v>
      </c>
      <c r="T275" s="46">
        <v>1058</v>
      </c>
      <c r="Y275" s="46">
        <v>90003.16</v>
      </c>
      <c r="Z275" s="46">
        <v>90758.85</v>
      </c>
      <c r="AC275" s="46">
        <v>20000</v>
      </c>
      <c r="AD275" s="46">
        <v>1010.98</v>
      </c>
      <c r="AF275" s="46">
        <v>1352.09</v>
      </c>
      <c r="AG275" s="46">
        <v>7117.18</v>
      </c>
      <c r="AJ275" s="46">
        <v>9278591.1899999995</v>
      </c>
      <c r="AK275" s="46">
        <v>8832825.4299999997</v>
      </c>
      <c r="AL275" s="46">
        <v>237011.04</v>
      </c>
      <c r="AM275" s="46">
        <v>208754.72</v>
      </c>
      <c r="AP275" s="46">
        <v>2569919.23</v>
      </c>
      <c r="AQ275" s="46">
        <v>13130</v>
      </c>
      <c r="AS275" s="46">
        <v>1574689.41</v>
      </c>
      <c r="AU275" s="46">
        <v>257447.81</v>
      </c>
      <c r="AW275" s="46">
        <v>4385.76</v>
      </c>
      <c r="AZ275" s="46">
        <v>27843.42</v>
      </c>
      <c r="BB275" s="46">
        <v>68914.84</v>
      </c>
      <c r="BC275" s="46">
        <v>614416.22</v>
      </c>
      <c r="BI275" s="46">
        <v>9091.77</v>
      </c>
      <c r="BK275" s="46">
        <v>1507.46</v>
      </c>
      <c r="BO275" s="46">
        <v>1494.28</v>
      </c>
      <c r="BP275" s="46">
        <v>13.18</v>
      </c>
      <c r="BR275" s="46">
        <v>1111663.9099999999</v>
      </c>
      <c r="BX275" s="46">
        <v>56736</v>
      </c>
      <c r="CB275" s="46">
        <v>195881</v>
      </c>
      <c r="CC275" s="46">
        <v>22180.42</v>
      </c>
      <c r="CE275" s="46">
        <v>294845</v>
      </c>
      <c r="CF275" s="46">
        <v>69491.86</v>
      </c>
      <c r="CP275" s="46">
        <v>417866.96</v>
      </c>
      <c r="DP275" s="46">
        <v>96</v>
      </c>
      <c r="EH275" s="46">
        <v>54566.67</v>
      </c>
      <c r="EI275" s="46">
        <v>2185.3200000000002</v>
      </c>
      <c r="ER275" s="46">
        <v>2185.3200000000002</v>
      </c>
      <c r="ET275" s="46">
        <v>6462</v>
      </c>
      <c r="EZ275" s="46">
        <v>6462</v>
      </c>
    </row>
    <row r="276" spans="2:166" x14ac:dyDescent="0.25">
      <c r="B276" s="47" t="s">
        <v>243</v>
      </c>
      <c r="C276" s="47" t="s">
        <v>242</v>
      </c>
      <c r="D276" s="46">
        <v>21451869</v>
      </c>
      <c r="E276" s="46">
        <v>2530843.02</v>
      </c>
      <c r="F276" s="46">
        <v>2522666.56</v>
      </c>
      <c r="H276" s="46">
        <v>1212.9100000000001</v>
      </c>
      <c r="I276" s="46">
        <v>6963.55</v>
      </c>
      <c r="L276" s="46">
        <v>211020.49</v>
      </c>
      <c r="M276" s="46">
        <v>6450</v>
      </c>
      <c r="T276" s="46">
        <v>511.6</v>
      </c>
      <c r="X276" s="46">
        <v>881.25</v>
      </c>
      <c r="Y276" s="46">
        <v>90585.15</v>
      </c>
      <c r="Z276" s="46">
        <v>56606.21</v>
      </c>
      <c r="AC276" s="46">
        <v>27743.49</v>
      </c>
      <c r="AD276" s="46">
        <v>145</v>
      </c>
      <c r="AF276" s="46">
        <v>25281.03</v>
      </c>
      <c r="AG276" s="46">
        <v>2816.76</v>
      </c>
      <c r="AJ276" s="46">
        <v>5381136.5499999998</v>
      </c>
      <c r="AK276" s="46">
        <v>5260981.4800000004</v>
      </c>
      <c r="AL276" s="46">
        <v>119923.13</v>
      </c>
      <c r="AN276" s="46">
        <v>231.94</v>
      </c>
      <c r="AP276" s="46">
        <v>2117227.13</v>
      </c>
      <c r="AR276" s="46">
        <v>49954.04</v>
      </c>
      <c r="AS276" s="46">
        <v>1267629.98</v>
      </c>
      <c r="AU276" s="46">
        <v>84049.76</v>
      </c>
      <c r="AW276" s="46">
        <v>7575.66</v>
      </c>
      <c r="AZ276" s="46">
        <v>16519.060000000001</v>
      </c>
      <c r="BB276" s="46">
        <v>3455.18</v>
      </c>
      <c r="BC276" s="46">
        <v>688043.45</v>
      </c>
      <c r="BK276" s="46">
        <v>911.24</v>
      </c>
      <c r="BO276" s="46">
        <v>903.27</v>
      </c>
      <c r="BP276" s="46">
        <v>7.97</v>
      </c>
      <c r="BR276" s="46">
        <v>483883.77</v>
      </c>
      <c r="BT276" s="46">
        <v>103667.74</v>
      </c>
      <c r="BW276" s="46">
        <v>7096.52</v>
      </c>
      <c r="BY276" s="46">
        <v>3794.94</v>
      </c>
      <c r="CB276" s="46">
        <v>109579.99</v>
      </c>
      <c r="CE276" s="46">
        <v>49268.36</v>
      </c>
      <c r="CF276" s="46">
        <v>33234.99</v>
      </c>
      <c r="CP276" s="46">
        <v>114125.68</v>
      </c>
      <c r="EH276" s="46">
        <v>63115.55</v>
      </c>
      <c r="ET276" s="46">
        <v>912.3</v>
      </c>
      <c r="FB276" s="46">
        <v>912.3</v>
      </c>
    </row>
    <row r="277" spans="2:166" x14ac:dyDescent="0.25">
      <c r="B277" s="47" t="s">
        <v>241</v>
      </c>
      <c r="C277" s="47" t="s">
        <v>240</v>
      </c>
      <c r="D277" s="46">
        <v>80919459.820000008</v>
      </c>
      <c r="E277" s="46">
        <v>4788520.26</v>
      </c>
      <c r="F277" s="46">
        <v>4725103.08</v>
      </c>
      <c r="G277" s="46">
        <v>4988.5</v>
      </c>
      <c r="H277" s="46">
        <v>2986.12</v>
      </c>
      <c r="I277" s="46">
        <v>55442.559999999998</v>
      </c>
      <c r="L277" s="46">
        <v>266420.88</v>
      </c>
      <c r="M277" s="46">
        <v>3302.98</v>
      </c>
      <c r="P277" s="46">
        <v>4926.88</v>
      </c>
      <c r="T277" s="46">
        <v>3952.93</v>
      </c>
      <c r="Y277" s="46">
        <v>94112.28</v>
      </c>
      <c r="Z277" s="46">
        <v>25794.58</v>
      </c>
      <c r="AC277" s="46">
        <v>71513.45</v>
      </c>
      <c r="AD277" s="46">
        <v>953.09</v>
      </c>
      <c r="AE277" s="46">
        <v>20903</v>
      </c>
      <c r="AF277" s="46">
        <v>8548.2099999999991</v>
      </c>
      <c r="AG277" s="46">
        <v>32413.48</v>
      </c>
      <c r="AJ277" s="46">
        <v>21303018.539999999</v>
      </c>
      <c r="AK277" s="46">
        <v>19534820.190000001</v>
      </c>
      <c r="AL277" s="46">
        <v>559516.04</v>
      </c>
      <c r="AM277" s="46">
        <v>852594.36</v>
      </c>
      <c r="AN277" s="46">
        <v>356087.95</v>
      </c>
      <c r="AP277" s="46">
        <v>9007606.0099999998</v>
      </c>
      <c r="AQ277" s="46">
        <v>49995</v>
      </c>
      <c r="AR277" s="46">
        <v>135208.16</v>
      </c>
      <c r="AS277" s="46">
        <v>4210854.0199999996</v>
      </c>
      <c r="AU277" s="46">
        <v>1283498.95</v>
      </c>
      <c r="AW277" s="46">
        <v>344559.25</v>
      </c>
      <c r="AY277" s="46">
        <v>358692.42</v>
      </c>
      <c r="AZ277" s="46">
        <v>62232.13</v>
      </c>
      <c r="BB277" s="46">
        <v>160864.87</v>
      </c>
      <c r="BC277" s="46">
        <v>2401701.21</v>
      </c>
      <c r="BK277" s="46">
        <v>3298.96</v>
      </c>
      <c r="BO277" s="46">
        <v>3270.12</v>
      </c>
      <c r="BP277" s="46">
        <v>28.84</v>
      </c>
      <c r="BR277" s="46">
        <v>5071157.74</v>
      </c>
      <c r="BT277" s="46">
        <v>241160.95</v>
      </c>
      <c r="BW277" s="46">
        <v>1918281.04</v>
      </c>
      <c r="BX277" s="46">
        <v>317414.09999999998</v>
      </c>
      <c r="CB277" s="46">
        <v>630748.9</v>
      </c>
      <c r="CC277" s="46">
        <v>21932.62</v>
      </c>
      <c r="CE277" s="46">
        <v>572301.68000000005</v>
      </c>
      <c r="CF277" s="46">
        <v>119488.55</v>
      </c>
      <c r="CG277" s="46">
        <v>60131.41</v>
      </c>
      <c r="CK277" s="46">
        <v>28975.54</v>
      </c>
      <c r="CP277" s="46">
        <v>999136.19</v>
      </c>
      <c r="DP277" s="46">
        <v>74406.7</v>
      </c>
      <c r="EH277" s="46">
        <v>87180.06</v>
      </c>
      <c r="EI277" s="46">
        <v>19707.52</v>
      </c>
      <c r="EK277" s="46">
        <v>19707.52</v>
      </c>
    </row>
    <row r="278" spans="2:166" x14ac:dyDescent="0.25">
      <c r="B278" s="47" t="s">
        <v>239</v>
      </c>
      <c r="C278" s="47" t="s">
        <v>238</v>
      </c>
      <c r="D278" s="46">
        <v>45851260.460000001</v>
      </c>
      <c r="E278" s="46">
        <v>3917627.94</v>
      </c>
      <c r="F278" s="46">
        <v>3872466.07</v>
      </c>
      <c r="H278" s="46">
        <v>212.67</v>
      </c>
      <c r="I278" s="46">
        <v>44949.2</v>
      </c>
      <c r="L278" s="46">
        <v>280727.74</v>
      </c>
      <c r="M278" s="46">
        <v>25496.21</v>
      </c>
      <c r="Y278" s="46">
        <v>40907.730000000003</v>
      </c>
      <c r="Z278" s="46">
        <v>83306.09</v>
      </c>
      <c r="AC278" s="46">
        <v>114274.04</v>
      </c>
      <c r="AE278" s="46">
        <v>9530</v>
      </c>
      <c r="AG278" s="46">
        <v>7213.67</v>
      </c>
      <c r="AJ278" s="46">
        <v>12189983.52</v>
      </c>
      <c r="AK278" s="46">
        <v>11703919.24</v>
      </c>
      <c r="AL278" s="46">
        <v>466669.25</v>
      </c>
      <c r="AN278" s="46">
        <v>19395.03</v>
      </c>
      <c r="AP278" s="46">
        <v>4442408.9800000004</v>
      </c>
      <c r="AQ278" s="46">
        <v>35855</v>
      </c>
      <c r="AS278" s="46">
        <v>2279342.2999999998</v>
      </c>
      <c r="AU278" s="46">
        <v>604971.21</v>
      </c>
      <c r="AW278" s="46">
        <v>22333.23</v>
      </c>
      <c r="AY278" s="46">
        <v>25416.74</v>
      </c>
      <c r="AZ278" s="46">
        <v>37401.620000000003</v>
      </c>
      <c r="BB278" s="46">
        <v>111235.97</v>
      </c>
      <c r="BC278" s="46">
        <v>1295110.31</v>
      </c>
      <c r="BG278" s="46">
        <v>30742.6</v>
      </c>
      <c r="BK278" s="46">
        <v>2022.76</v>
      </c>
      <c r="BO278" s="46">
        <v>2005.08</v>
      </c>
      <c r="BP278" s="46">
        <v>17.68</v>
      </c>
      <c r="BR278" s="46">
        <v>2092859.29</v>
      </c>
      <c r="BW278" s="46">
        <v>666827.5</v>
      </c>
      <c r="CB278" s="46">
        <v>349384.65</v>
      </c>
      <c r="CC278" s="46">
        <v>16835</v>
      </c>
      <c r="CE278" s="46">
        <v>339509.58</v>
      </c>
      <c r="CF278" s="46">
        <v>62327.02</v>
      </c>
      <c r="CP278" s="46">
        <v>555374.55000000005</v>
      </c>
      <c r="DK278" s="46">
        <v>28751.38</v>
      </c>
      <c r="DP278" s="46">
        <v>31769.14</v>
      </c>
      <c r="EH278" s="46">
        <v>42080.47</v>
      </c>
    </row>
    <row r="279" spans="2:166" x14ac:dyDescent="0.25">
      <c r="B279" s="47" t="s">
        <v>237</v>
      </c>
      <c r="C279" s="47" t="s">
        <v>236</v>
      </c>
      <c r="D279" s="46">
        <v>5254387.58</v>
      </c>
      <c r="AJ279" s="46">
        <v>1921635.47</v>
      </c>
      <c r="AK279" s="46">
        <v>1605285.22</v>
      </c>
      <c r="AL279" s="46">
        <v>60618.32</v>
      </c>
      <c r="AM279" s="46">
        <v>255731.93</v>
      </c>
      <c r="AP279" s="46">
        <v>610403.46</v>
      </c>
      <c r="AS279" s="46">
        <v>219836.53</v>
      </c>
      <c r="AU279" s="46">
        <v>132193.79</v>
      </c>
      <c r="AW279" s="46">
        <v>25000</v>
      </c>
      <c r="BC279" s="46">
        <v>233373.14</v>
      </c>
      <c r="BR279" s="46">
        <v>95154.86</v>
      </c>
      <c r="BW279" s="46">
        <v>95154.86</v>
      </c>
    </row>
    <row r="280" spans="2:166" x14ac:dyDescent="0.25">
      <c r="B280" s="47" t="s">
        <v>235</v>
      </c>
      <c r="C280" s="47" t="s">
        <v>234</v>
      </c>
      <c r="D280" s="46">
        <v>16184816.24</v>
      </c>
      <c r="E280" s="46">
        <v>1020213.36</v>
      </c>
      <c r="F280" s="46">
        <v>864051.39</v>
      </c>
      <c r="I280" s="46">
        <v>156161.97</v>
      </c>
      <c r="L280" s="46">
        <v>156457.92000000001</v>
      </c>
      <c r="M280" s="46">
        <v>12273.45</v>
      </c>
      <c r="P280" s="46">
        <v>8565</v>
      </c>
      <c r="Y280" s="46">
        <v>1358.5</v>
      </c>
      <c r="Z280" s="46">
        <v>79675.42</v>
      </c>
      <c r="AC280" s="46">
        <v>21547</v>
      </c>
      <c r="AD280" s="46">
        <v>1018.99</v>
      </c>
      <c r="AG280" s="46">
        <v>32019.56</v>
      </c>
      <c r="AJ280" s="46">
        <v>4623317.43</v>
      </c>
      <c r="AK280" s="46">
        <v>4517038.84</v>
      </c>
      <c r="AL280" s="46">
        <v>106068.59</v>
      </c>
      <c r="AO280" s="46">
        <v>210</v>
      </c>
      <c r="AP280" s="46">
        <v>1618075.51</v>
      </c>
      <c r="AQ280" s="46">
        <v>7337.8</v>
      </c>
      <c r="AS280" s="46">
        <v>731198.78</v>
      </c>
      <c r="AU280" s="46">
        <v>307319.46000000002</v>
      </c>
      <c r="AW280" s="46">
        <v>21806.61</v>
      </c>
      <c r="AZ280" s="46">
        <v>12684.05</v>
      </c>
      <c r="BB280" s="46">
        <v>36034.800000000003</v>
      </c>
      <c r="BC280" s="46">
        <v>404676.26</v>
      </c>
      <c r="BD280" s="46">
        <v>97017.75</v>
      </c>
      <c r="BK280" s="46">
        <v>4935.57</v>
      </c>
      <c r="BO280" s="46">
        <v>4935.57</v>
      </c>
      <c r="BR280" s="46">
        <v>621181.42000000004</v>
      </c>
      <c r="BW280" s="46">
        <v>355066.84</v>
      </c>
      <c r="CE280" s="46">
        <v>7571.36</v>
      </c>
      <c r="CF280" s="46">
        <v>6001.15</v>
      </c>
      <c r="CP280" s="46">
        <v>221061.25</v>
      </c>
      <c r="CT280" s="46">
        <v>13116.13</v>
      </c>
      <c r="EH280" s="46">
        <v>18364.689999999999</v>
      </c>
      <c r="ET280" s="46">
        <v>48226.91</v>
      </c>
      <c r="EU280" s="46">
        <v>585</v>
      </c>
      <c r="FB280" s="46">
        <v>47641.91</v>
      </c>
    </row>
    <row r="281" spans="2:166" x14ac:dyDescent="0.25">
      <c r="B281" s="47" t="s">
        <v>233</v>
      </c>
      <c r="C281" s="47" t="s">
        <v>232</v>
      </c>
      <c r="D281" s="46">
        <v>1346212.2600000002</v>
      </c>
      <c r="E281" s="46">
        <v>79133.39</v>
      </c>
      <c r="F281" s="46">
        <v>79043.34</v>
      </c>
      <c r="I281" s="46">
        <v>90.05</v>
      </c>
      <c r="L281" s="46">
        <v>16692.87</v>
      </c>
      <c r="Z281" s="46">
        <v>4186.38</v>
      </c>
      <c r="AC281" s="46">
        <v>12506.49</v>
      </c>
      <c r="AJ281" s="46">
        <v>405781.65</v>
      </c>
      <c r="AK281" s="46">
        <v>405781.65</v>
      </c>
      <c r="AP281" s="46">
        <v>129567.55</v>
      </c>
      <c r="AS281" s="46">
        <v>17346.75</v>
      </c>
      <c r="AU281" s="46">
        <v>2304.63</v>
      </c>
      <c r="BB281" s="46">
        <v>390.34</v>
      </c>
      <c r="BC281" s="46">
        <v>109525.83</v>
      </c>
      <c r="BK281" s="46">
        <v>7930.39</v>
      </c>
      <c r="BP281" s="46">
        <v>7930.39</v>
      </c>
      <c r="BR281" s="46">
        <v>34000.28</v>
      </c>
      <c r="BX281" s="46">
        <v>3013.76</v>
      </c>
      <c r="CE281" s="46">
        <v>1832</v>
      </c>
      <c r="CF281" s="46">
        <v>1734</v>
      </c>
      <c r="CP281" s="46">
        <v>27420.52</v>
      </c>
    </row>
    <row r="282" spans="2:166" x14ac:dyDescent="0.25">
      <c r="B282" s="47" t="s">
        <v>231</v>
      </c>
      <c r="C282" s="47" t="s">
        <v>230</v>
      </c>
      <c r="D282" s="46">
        <v>198513377.52000001</v>
      </c>
      <c r="E282" s="46">
        <v>11609441.630000001</v>
      </c>
      <c r="F282" s="46">
        <v>11608526.23</v>
      </c>
      <c r="I282" s="46">
        <v>915.4</v>
      </c>
      <c r="L282" s="46">
        <v>1139490.33</v>
      </c>
      <c r="M282" s="46">
        <v>39891.25</v>
      </c>
      <c r="P282" s="46">
        <v>109</v>
      </c>
      <c r="T282" s="46">
        <v>53829.94</v>
      </c>
      <c r="U282" s="46">
        <v>47338.45</v>
      </c>
      <c r="V282" s="46">
        <v>46902.52</v>
      </c>
      <c r="X282" s="46">
        <v>112061.66</v>
      </c>
      <c r="Y282" s="46">
        <v>14308.08</v>
      </c>
      <c r="Z282" s="46">
        <v>323406.12</v>
      </c>
      <c r="AC282" s="46">
        <v>160648.24</v>
      </c>
      <c r="AD282" s="46">
        <v>19703.25</v>
      </c>
      <c r="AE282" s="46">
        <v>37575.199999999997</v>
      </c>
      <c r="AF282" s="46">
        <v>1647.5</v>
      </c>
      <c r="AG282" s="46">
        <v>282069.12</v>
      </c>
      <c r="AJ282" s="46">
        <v>54317192.57</v>
      </c>
      <c r="AK282" s="46">
        <v>50376939.479999997</v>
      </c>
      <c r="AL282" s="46">
        <v>1727239.76</v>
      </c>
      <c r="AM282" s="46">
        <v>2057704.39</v>
      </c>
      <c r="AO282" s="46">
        <v>155308.94</v>
      </c>
      <c r="AP282" s="46">
        <v>18602824.710000001</v>
      </c>
      <c r="AQ282" s="46">
        <v>63125</v>
      </c>
      <c r="AR282" s="46">
        <v>243694.67</v>
      </c>
      <c r="AS282" s="46">
        <v>9118177.9100000001</v>
      </c>
      <c r="AU282" s="46">
        <v>3932190.07</v>
      </c>
      <c r="AV282" s="46">
        <v>170591.33</v>
      </c>
      <c r="AW282" s="46">
        <v>860869.65</v>
      </c>
      <c r="AY282" s="46">
        <v>1339886.83</v>
      </c>
      <c r="AZ282" s="46">
        <v>161709.78</v>
      </c>
      <c r="BB282" s="46">
        <v>583233.97</v>
      </c>
      <c r="BC282" s="46">
        <v>2093932.81</v>
      </c>
      <c r="BG282" s="46">
        <v>35412.69</v>
      </c>
      <c r="BK282" s="46">
        <v>73452.399999999994</v>
      </c>
      <c r="BL282" s="46">
        <v>73452.399999999994</v>
      </c>
      <c r="BR282" s="46">
        <v>13401713.140000001</v>
      </c>
      <c r="BT282" s="46">
        <v>511599.1</v>
      </c>
      <c r="BW282" s="46">
        <v>3413426.76</v>
      </c>
      <c r="CB282" s="46">
        <v>1258424.07</v>
      </c>
      <c r="CC282" s="46">
        <v>82548.789999999994</v>
      </c>
      <c r="CE282" s="46">
        <v>1481698.89</v>
      </c>
      <c r="CF282" s="46">
        <v>1344263.91</v>
      </c>
      <c r="CG282" s="46">
        <v>62710.7</v>
      </c>
      <c r="CK282" s="46">
        <v>103869.81</v>
      </c>
      <c r="CP282" s="46">
        <v>2670509.91</v>
      </c>
      <c r="DA282" s="46">
        <v>1875410.4</v>
      </c>
      <c r="DP282" s="46">
        <v>133890.46</v>
      </c>
      <c r="EH282" s="46">
        <v>463360.34</v>
      </c>
      <c r="EI282" s="46">
        <v>112573.98</v>
      </c>
      <c r="EO282" s="46">
        <v>105096.23</v>
      </c>
      <c r="ES282" s="46">
        <v>7477.75</v>
      </c>
    </row>
    <row r="283" spans="2:166" x14ac:dyDescent="0.25">
      <c r="B283" s="47" t="s">
        <v>229</v>
      </c>
      <c r="C283" s="47" t="s">
        <v>228</v>
      </c>
      <c r="D283" s="46">
        <v>54027060.699999996</v>
      </c>
      <c r="E283" s="46">
        <v>4254219.5999999996</v>
      </c>
      <c r="F283" s="46">
        <v>4254219.5999999996</v>
      </c>
      <c r="L283" s="46">
        <v>560355.31999999995</v>
      </c>
      <c r="M283" s="46">
        <v>9904.77</v>
      </c>
      <c r="P283" s="46">
        <v>30500</v>
      </c>
      <c r="T283" s="46">
        <v>20305.439999999999</v>
      </c>
      <c r="U283" s="46">
        <v>3347.05</v>
      </c>
      <c r="X283" s="46">
        <v>27521.71</v>
      </c>
      <c r="Y283" s="46">
        <v>8766.16</v>
      </c>
      <c r="Z283" s="46">
        <v>292484.44</v>
      </c>
      <c r="AC283" s="46">
        <v>11524.29</v>
      </c>
      <c r="AD283" s="46">
        <v>2252.2399999999998</v>
      </c>
      <c r="AG283" s="46">
        <v>153749.22</v>
      </c>
      <c r="AJ283" s="46">
        <v>14440948.890000001</v>
      </c>
      <c r="AK283" s="46">
        <v>13690542.98</v>
      </c>
      <c r="AL283" s="46">
        <v>596984.88</v>
      </c>
      <c r="AM283" s="46">
        <v>153421.03</v>
      </c>
      <c r="AP283" s="46">
        <v>5168815.75</v>
      </c>
      <c r="AQ283" s="46">
        <v>27775</v>
      </c>
      <c r="AR283" s="46">
        <v>56038.05</v>
      </c>
      <c r="AS283" s="46">
        <v>2613311.54</v>
      </c>
      <c r="AU283" s="46">
        <v>1011194.37</v>
      </c>
      <c r="AW283" s="46">
        <v>136785.26</v>
      </c>
      <c r="AY283" s="46">
        <v>406055.36</v>
      </c>
      <c r="AZ283" s="46">
        <v>44258.57</v>
      </c>
      <c r="BB283" s="46">
        <v>157815.54</v>
      </c>
      <c r="BC283" s="46">
        <v>715582.06</v>
      </c>
      <c r="BR283" s="46">
        <v>2523922.94</v>
      </c>
      <c r="BT283" s="46">
        <v>118402.81</v>
      </c>
      <c r="BW283" s="46">
        <v>259148.43</v>
      </c>
      <c r="BX283" s="46">
        <v>71509.89</v>
      </c>
      <c r="CA283" s="46">
        <v>37</v>
      </c>
      <c r="CB283" s="46">
        <v>268339.59999999998</v>
      </c>
      <c r="CC283" s="46">
        <v>21344.400000000001</v>
      </c>
      <c r="CE283" s="46">
        <v>330231.07</v>
      </c>
      <c r="CF283" s="46">
        <v>451858.3</v>
      </c>
      <c r="CG283" s="46">
        <v>93443.1</v>
      </c>
      <c r="CK283" s="46">
        <v>40429.11</v>
      </c>
      <c r="CO283" s="46">
        <v>11211.12</v>
      </c>
      <c r="CP283" s="46">
        <v>772895.03</v>
      </c>
      <c r="EE283" s="46">
        <v>12482</v>
      </c>
      <c r="EH283" s="46">
        <v>72591.08</v>
      </c>
      <c r="ET283" s="46">
        <v>65267.85</v>
      </c>
      <c r="EV283" s="46">
        <v>18498.53</v>
      </c>
      <c r="EW283" s="46">
        <v>32500</v>
      </c>
      <c r="FB283" s="46">
        <v>14269.32</v>
      </c>
    </row>
    <row r="284" spans="2:166" x14ac:dyDescent="0.25">
      <c r="B284" s="47" t="s">
        <v>227</v>
      </c>
      <c r="C284" s="47" t="s">
        <v>226</v>
      </c>
      <c r="D284" s="46">
        <v>10067892.119999999</v>
      </c>
      <c r="E284" s="46">
        <v>692059.01</v>
      </c>
      <c r="F284" s="46">
        <v>692059.01</v>
      </c>
      <c r="L284" s="46">
        <v>99579.35</v>
      </c>
      <c r="M284" s="46">
        <v>40</v>
      </c>
      <c r="T284" s="46">
        <v>2825.54</v>
      </c>
      <c r="Y284" s="46">
        <v>3757.05</v>
      </c>
      <c r="Z284" s="46">
        <v>12690.23</v>
      </c>
      <c r="AC284" s="46">
        <v>59032.28</v>
      </c>
      <c r="AE284" s="46">
        <v>21234.25</v>
      </c>
      <c r="AJ284" s="46">
        <v>3028874.57</v>
      </c>
      <c r="AK284" s="46">
        <v>3015983.23</v>
      </c>
      <c r="AL284" s="46">
        <v>12891.34</v>
      </c>
      <c r="AP284" s="46">
        <v>664991.56999999995</v>
      </c>
      <c r="AQ284" s="46">
        <v>76512</v>
      </c>
      <c r="AR284" s="46">
        <v>30336.81</v>
      </c>
      <c r="AS284" s="46">
        <v>180896.47</v>
      </c>
      <c r="AU284" s="46">
        <v>68050.17</v>
      </c>
      <c r="AW284" s="46">
        <v>48602.66</v>
      </c>
      <c r="AY284" s="46">
        <v>56447.61</v>
      </c>
      <c r="AZ284" s="46">
        <v>6856.96</v>
      </c>
      <c r="BB284" s="46">
        <v>5026.53</v>
      </c>
      <c r="BC284" s="46">
        <v>192262.36</v>
      </c>
      <c r="BR284" s="46">
        <v>470807.35</v>
      </c>
      <c r="BT284" s="46">
        <v>63478.99</v>
      </c>
      <c r="BW284" s="46">
        <v>32843.53</v>
      </c>
      <c r="BX284" s="46">
        <v>8568.0300000000007</v>
      </c>
      <c r="CA284" s="46">
        <v>847</v>
      </c>
      <c r="CB284" s="46">
        <v>96106</v>
      </c>
      <c r="CC284" s="46">
        <v>6069.21</v>
      </c>
      <c r="CE284" s="46">
        <v>60682.59</v>
      </c>
      <c r="CF284" s="46">
        <v>25756</v>
      </c>
      <c r="CP284" s="46">
        <v>167314.79999999999</v>
      </c>
      <c r="EH284" s="46">
        <v>9141.2000000000007</v>
      </c>
      <c r="ET284" s="46">
        <v>77634.210000000006</v>
      </c>
      <c r="FB284" s="46">
        <v>77634.210000000006</v>
      </c>
    </row>
    <row r="285" spans="2:166" x14ac:dyDescent="0.25">
      <c r="B285" s="47" t="s">
        <v>225</v>
      </c>
      <c r="C285" s="47" t="s">
        <v>224</v>
      </c>
      <c r="D285" s="46">
        <v>31279314.779999997</v>
      </c>
      <c r="E285" s="46">
        <v>2324350.81</v>
      </c>
      <c r="F285" s="46">
        <v>2324350.81</v>
      </c>
      <c r="L285" s="46">
        <v>219153.61</v>
      </c>
      <c r="T285" s="46">
        <v>6598.93</v>
      </c>
      <c r="Y285" s="46">
        <v>21901.85</v>
      </c>
      <c r="Z285" s="46">
        <v>62599.54</v>
      </c>
      <c r="AC285" s="46">
        <v>4370.66</v>
      </c>
      <c r="AD285" s="46">
        <v>3314.3</v>
      </c>
      <c r="AE285" s="46">
        <v>60801.9</v>
      </c>
      <c r="AG285" s="46">
        <v>59566.43</v>
      </c>
      <c r="AJ285" s="46">
        <v>7816742.4400000004</v>
      </c>
      <c r="AK285" s="46">
        <v>7627524.7000000002</v>
      </c>
      <c r="AL285" s="46">
        <v>189217.74</v>
      </c>
      <c r="AP285" s="46">
        <v>2764227.47</v>
      </c>
      <c r="AQ285" s="46">
        <v>33050</v>
      </c>
      <c r="AR285" s="46">
        <v>55793.02</v>
      </c>
      <c r="AS285" s="46">
        <v>1282847.05</v>
      </c>
      <c r="AU285" s="46">
        <v>517682.68</v>
      </c>
      <c r="AW285" s="46">
        <v>50171.09</v>
      </c>
      <c r="AY285" s="46">
        <v>245484.97</v>
      </c>
      <c r="AZ285" s="46">
        <v>23252.38</v>
      </c>
      <c r="BB285" s="46">
        <v>93635.99</v>
      </c>
      <c r="BC285" s="46">
        <v>462310.29</v>
      </c>
      <c r="BK285" s="46">
        <v>1306.8399999999999</v>
      </c>
      <c r="BL285" s="46">
        <v>1306.8399999999999</v>
      </c>
      <c r="BR285" s="46">
        <v>2262151.9300000002</v>
      </c>
      <c r="BT285" s="46">
        <v>122473.72</v>
      </c>
      <c r="BW285" s="46">
        <v>1155778.67</v>
      </c>
      <c r="BX285" s="46">
        <v>159692.70000000001</v>
      </c>
      <c r="CB285" s="46">
        <v>119037.57</v>
      </c>
      <c r="CC285" s="46">
        <v>-2357.1999999999998</v>
      </c>
      <c r="CE285" s="46">
        <v>204198.31</v>
      </c>
      <c r="CF285" s="46">
        <v>69768.67</v>
      </c>
      <c r="CK285" s="46">
        <v>-7684.37</v>
      </c>
      <c r="CM285" s="46">
        <v>-55543.98</v>
      </c>
      <c r="CP285" s="46">
        <v>442580.9</v>
      </c>
      <c r="CR285" s="46">
        <v>374.3</v>
      </c>
      <c r="DP285" s="46">
        <v>13207.34</v>
      </c>
      <c r="EH285" s="46">
        <v>40625.300000000003</v>
      </c>
      <c r="ET285" s="46">
        <v>251722.29</v>
      </c>
      <c r="FA285" s="46">
        <v>1000</v>
      </c>
      <c r="FB285" s="46">
        <v>250722.29</v>
      </c>
      <c r="FD285" s="46">
        <v>2</v>
      </c>
      <c r="FI285" s="46">
        <v>2</v>
      </c>
    </row>
    <row r="286" spans="2:166" x14ac:dyDescent="0.25">
      <c r="B286" s="47" t="s">
        <v>223</v>
      </c>
      <c r="C286" s="47" t="s">
        <v>222</v>
      </c>
      <c r="D286" s="46">
        <v>11026578.860000001</v>
      </c>
      <c r="E286" s="46">
        <v>581464.02</v>
      </c>
      <c r="F286" s="46">
        <v>472753.39</v>
      </c>
      <c r="I286" s="46">
        <v>247.51</v>
      </c>
      <c r="K286" s="46">
        <v>108463.12</v>
      </c>
      <c r="L286" s="46">
        <v>55897.22</v>
      </c>
      <c r="S286" s="46">
        <v>3100</v>
      </c>
      <c r="U286" s="46">
        <v>225</v>
      </c>
      <c r="Y286" s="46">
        <v>2134.5500000000002</v>
      </c>
      <c r="Z286" s="46">
        <v>25324.25</v>
      </c>
      <c r="AC286" s="46">
        <v>4530.33</v>
      </c>
      <c r="AD286" s="46">
        <v>449.99</v>
      </c>
      <c r="AE286" s="46">
        <v>6000</v>
      </c>
      <c r="AF286" s="46">
        <v>5404.35</v>
      </c>
      <c r="AG286" s="46">
        <v>8728.75</v>
      </c>
      <c r="AJ286" s="46">
        <v>3574944</v>
      </c>
      <c r="AK286" s="46">
        <v>3424454.69</v>
      </c>
      <c r="AM286" s="46">
        <v>150489.31</v>
      </c>
      <c r="AP286" s="46">
        <v>360410.03</v>
      </c>
      <c r="AQ286" s="46">
        <v>7070</v>
      </c>
      <c r="AU286" s="46">
        <v>161865.9</v>
      </c>
      <c r="AW286" s="46">
        <v>28111.3</v>
      </c>
      <c r="BB286" s="46">
        <v>33176.730000000003</v>
      </c>
      <c r="BC286" s="46">
        <v>130186.1</v>
      </c>
      <c r="BR286" s="46">
        <v>546233.89</v>
      </c>
      <c r="BW286" s="46">
        <v>249068.5</v>
      </c>
      <c r="BX286" s="46">
        <v>1521.08</v>
      </c>
      <c r="CC286" s="46">
        <v>1885</v>
      </c>
      <c r="CE286" s="46">
        <v>60158.07</v>
      </c>
      <c r="CF286" s="46">
        <v>5710.01</v>
      </c>
      <c r="CP286" s="46">
        <v>191618.56</v>
      </c>
      <c r="CR286" s="46">
        <v>2550</v>
      </c>
      <c r="EH286" s="46">
        <v>33722.67</v>
      </c>
      <c r="EI286" s="46">
        <v>20476.189999999999</v>
      </c>
      <c r="EJ286" s="46">
        <v>2819.29</v>
      </c>
      <c r="ES286" s="46">
        <v>17656.900000000001</v>
      </c>
      <c r="ET286" s="46">
        <v>373864.08</v>
      </c>
      <c r="FB286" s="46">
        <v>5736.7</v>
      </c>
      <c r="FC286" s="46">
        <v>368127.38</v>
      </c>
    </row>
    <row r="287" spans="2:166" x14ac:dyDescent="0.25">
      <c r="B287" s="47" t="s">
        <v>221</v>
      </c>
      <c r="C287" s="47" t="s">
        <v>220</v>
      </c>
      <c r="D287" s="46">
        <v>14361575.82</v>
      </c>
      <c r="E287" s="46">
        <v>709166.02</v>
      </c>
      <c r="F287" s="46">
        <v>709166.02</v>
      </c>
      <c r="L287" s="46">
        <v>657997.31000000006</v>
      </c>
      <c r="M287" s="46">
        <v>830</v>
      </c>
      <c r="U287" s="46">
        <v>12408.46</v>
      </c>
      <c r="Y287" s="46">
        <v>3570.11</v>
      </c>
      <c r="Z287" s="46">
        <v>-16731.27</v>
      </c>
      <c r="AC287" s="46">
        <v>634837.02</v>
      </c>
      <c r="AE287" s="46">
        <v>6380.9</v>
      </c>
      <c r="AG287" s="46">
        <v>16702.09</v>
      </c>
      <c r="AJ287" s="46">
        <v>3360999.46</v>
      </c>
      <c r="AK287" s="46">
        <v>3301322.45</v>
      </c>
      <c r="AL287" s="46">
        <v>59677.01</v>
      </c>
      <c r="AP287" s="46">
        <v>1604538.65</v>
      </c>
      <c r="AQ287" s="46">
        <v>10605</v>
      </c>
      <c r="AR287" s="46">
        <v>44045.87</v>
      </c>
      <c r="AS287" s="46">
        <v>449501.67</v>
      </c>
      <c r="AU287" s="46">
        <v>208929.59</v>
      </c>
      <c r="AW287" s="46">
        <v>124229.42</v>
      </c>
      <c r="AY287" s="46">
        <v>159645.70000000001</v>
      </c>
      <c r="BB287" s="46">
        <v>79228.58</v>
      </c>
      <c r="BC287" s="46">
        <v>528352.81999999995</v>
      </c>
      <c r="BR287" s="46">
        <v>848086.47</v>
      </c>
      <c r="BT287" s="46">
        <v>117657.25</v>
      </c>
      <c r="BW287" s="46">
        <v>141302.65</v>
      </c>
      <c r="BX287" s="46">
        <v>107353</v>
      </c>
      <c r="CB287" s="46">
        <v>62872</v>
      </c>
      <c r="CE287" s="46">
        <v>112046</v>
      </c>
      <c r="CF287" s="46">
        <v>30879</v>
      </c>
      <c r="CK287" s="46">
        <v>13074</v>
      </c>
      <c r="CP287" s="46">
        <v>262902.57</v>
      </c>
    </row>
    <row r="288" spans="2:166" x14ac:dyDescent="0.25">
      <c r="B288" s="47" t="s">
        <v>219</v>
      </c>
      <c r="C288" s="47" t="s">
        <v>218</v>
      </c>
      <c r="D288" s="46">
        <v>412317418.30000001</v>
      </c>
      <c r="E288" s="46">
        <v>34007402.32</v>
      </c>
      <c r="F288" s="46">
        <v>34001881.630000003</v>
      </c>
      <c r="I288" s="46">
        <v>5520.69</v>
      </c>
      <c r="L288" s="46">
        <v>5438555.2999999998</v>
      </c>
      <c r="M288" s="46">
        <v>91484.92</v>
      </c>
      <c r="S288" s="46">
        <v>302550</v>
      </c>
      <c r="T288" s="46">
        <v>32221.02</v>
      </c>
      <c r="U288" s="46">
        <v>55597.25</v>
      </c>
      <c r="X288" s="46">
        <v>50085.36</v>
      </c>
      <c r="Y288" s="46">
        <v>661596.25</v>
      </c>
      <c r="Z288" s="46">
        <v>865307.59</v>
      </c>
      <c r="AC288" s="46">
        <v>156643.37</v>
      </c>
      <c r="AD288" s="46">
        <v>10916.88</v>
      </c>
      <c r="AE288" s="46">
        <v>193885.13</v>
      </c>
      <c r="AF288" s="46">
        <v>2564494.75</v>
      </c>
      <c r="AG288" s="46">
        <v>449746.47</v>
      </c>
      <c r="AI288" s="46">
        <v>4026.31</v>
      </c>
      <c r="AJ288" s="46">
        <v>110295248.98</v>
      </c>
      <c r="AK288" s="46">
        <v>107102873.06999999</v>
      </c>
      <c r="AL288" s="46">
        <v>3195292.88</v>
      </c>
      <c r="AN288" s="46">
        <v>-2916.97</v>
      </c>
      <c r="AP288" s="46">
        <v>37316890.689999998</v>
      </c>
      <c r="AQ288" s="46">
        <v>240763.56</v>
      </c>
      <c r="AR288" s="46">
        <v>1013509.36</v>
      </c>
      <c r="AS288" s="46">
        <v>21392847.100000001</v>
      </c>
      <c r="AU288" s="46">
        <v>3634033.15</v>
      </c>
      <c r="AW288" s="46">
        <v>2037289.61</v>
      </c>
      <c r="AY288" s="46">
        <v>1666421.68</v>
      </c>
      <c r="AZ288" s="46">
        <v>346635.97</v>
      </c>
      <c r="BB288" s="46">
        <v>634335.57999999996</v>
      </c>
      <c r="BC288" s="46">
        <v>5395502.8399999999</v>
      </c>
      <c r="BD288" s="46">
        <v>607738.97</v>
      </c>
      <c r="BE288" s="46">
        <v>157687.87</v>
      </c>
      <c r="BG288" s="46">
        <v>190125</v>
      </c>
      <c r="BK288" s="46">
        <v>155464.41</v>
      </c>
      <c r="BP288" s="46">
        <v>155464.41</v>
      </c>
      <c r="BR288" s="46">
        <v>14218133.25</v>
      </c>
      <c r="BT288" s="46">
        <v>2136358.7599999998</v>
      </c>
      <c r="BW288" s="46">
        <v>418301.23</v>
      </c>
      <c r="CB288" s="46">
        <v>2737142.25</v>
      </c>
      <c r="CC288" s="46">
        <v>151055.63</v>
      </c>
      <c r="CE288" s="46">
        <v>3158383.74</v>
      </c>
      <c r="CF288" s="46">
        <v>1138007.3899999999</v>
      </c>
      <c r="CG288" s="46">
        <v>40399.440000000002</v>
      </c>
      <c r="CK288" s="46">
        <v>158864.85</v>
      </c>
      <c r="CP288" s="46">
        <v>3366452.96</v>
      </c>
      <c r="CQ288" s="46">
        <v>524.92999999999995</v>
      </c>
      <c r="DJ288" s="46">
        <v>318720.03999999998</v>
      </c>
      <c r="DP288" s="46">
        <v>158668.51</v>
      </c>
      <c r="EH288" s="46">
        <v>435253.52</v>
      </c>
      <c r="EI288" s="46">
        <v>12264.1</v>
      </c>
      <c r="EJ288" s="46">
        <v>3083.44</v>
      </c>
      <c r="EK288" s="46">
        <v>9180.66</v>
      </c>
      <c r="ET288" s="46">
        <v>1267324.01</v>
      </c>
      <c r="EU288" s="46">
        <v>642856.63</v>
      </c>
      <c r="FA288" s="46">
        <v>624467.38</v>
      </c>
      <c r="FD288" s="46">
        <v>3447426.09</v>
      </c>
      <c r="FF288" s="46">
        <v>31034.87</v>
      </c>
      <c r="FG288" s="46">
        <v>10930.98</v>
      </c>
      <c r="FH288" s="46">
        <v>390905.75</v>
      </c>
      <c r="FJ288" s="46">
        <v>3014554.49</v>
      </c>
    </row>
    <row r="289" spans="2:166" x14ac:dyDescent="0.25">
      <c r="B289" s="47" t="s">
        <v>217</v>
      </c>
      <c r="C289" s="47" t="s">
        <v>216</v>
      </c>
      <c r="D289" s="46">
        <v>170173201.43999997</v>
      </c>
      <c r="E289" s="46">
        <v>10608628.220000001</v>
      </c>
      <c r="F289" s="46">
        <v>10607663.310000001</v>
      </c>
      <c r="I289" s="46">
        <v>964.91</v>
      </c>
      <c r="L289" s="46">
        <v>933835.95</v>
      </c>
      <c r="M289" s="46">
        <v>1360</v>
      </c>
      <c r="T289" s="46">
        <v>63346.77</v>
      </c>
      <c r="U289" s="46">
        <v>1290.29</v>
      </c>
      <c r="X289" s="46">
        <v>44448.22</v>
      </c>
      <c r="Y289" s="46">
        <v>130669.38</v>
      </c>
      <c r="Z289" s="46">
        <v>248414</v>
      </c>
      <c r="AB289" s="46">
        <v>16115.23</v>
      </c>
      <c r="AC289" s="46">
        <v>234825.92</v>
      </c>
      <c r="AD289" s="46">
        <v>1450.36</v>
      </c>
      <c r="AE289" s="46">
        <v>176470.28</v>
      </c>
      <c r="AG289" s="46">
        <v>15445.5</v>
      </c>
      <c r="AJ289" s="46">
        <v>46419547.299999997</v>
      </c>
      <c r="AK289" s="46">
        <v>44860558.5</v>
      </c>
      <c r="AL289" s="46">
        <v>1558988.8</v>
      </c>
      <c r="AP289" s="46">
        <v>17756129.879999999</v>
      </c>
      <c r="AQ289" s="46">
        <v>115645</v>
      </c>
      <c r="AR289" s="46">
        <v>345431.68</v>
      </c>
      <c r="AS289" s="46">
        <v>9218599.5899999999</v>
      </c>
      <c r="AU289" s="46">
        <v>2413281.36</v>
      </c>
      <c r="AW289" s="46">
        <v>421546.97</v>
      </c>
      <c r="AY289" s="46">
        <v>835222.5</v>
      </c>
      <c r="AZ289" s="46">
        <v>144320.97</v>
      </c>
      <c r="BB289" s="46">
        <v>434811.26</v>
      </c>
      <c r="BC289" s="46">
        <v>3754052.39</v>
      </c>
      <c r="BG289" s="46">
        <v>73218.16</v>
      </c>
      <c r="BK289" s="46">
        <v>970572.7</v>
      </c>
      <c r="BM289" s="46">
        <v>773620</v>
      </c>
      <c r="BN289" s="46">
        <v>131939</v>
      </c>
      <c r="BP289" s="46">
        <v>65013.7</v>
      </c>
      <c r="BR289" s="46">
        <v>8115589.4299999997</v>
      </c>
      <c r="BT289" s="46">
        <v>736266.96</v>
      </c>
      <c r="BV289" s="46">
        <v>7097.91</v>
      </c>
      <c r="BX289" s="46">
        <v>727237.39</v>
      </c>
      <c r="CB289" s="46">
        <v>1182577</v>
      </c>
      <c r="CC289" s="46">
        <v>78051.16</v>
      </c>
      <c r="CE289" s="46">
        <v>2143732</v>
      </c>
      <c r="CF289" s="46">
        <v>265913.51</v>
      </c>
      <c r="CG289" s="46">
        <v>90150.12</v>
      </c>
      <c r="CP289" s="46">
        <v>1783027.22</v>
      </c>
      <c r="CQ289" s="46">
        <v>85778.05</v>
      </c>
      <c r="CR289" s="46">
        <v>27046.1</v>
      </c>
      <c r="DD289" s="46">
        <v>158860.44</v>
      </c>
      <c r="DO289" s="46">
        <v>563491.81999999995</v>
      </c>
      <c r="DU289" s="46">
        <v>9400</v>
      </c>
      <c r="EH289" s="46">
        <v>256959.75</v>
      </c>
      <c r="ET289" s="46">
        <v>281621.24</v>
      </c>
      <c r="EU289" s="46">
        <v>280521.24</v>
      </c>
      <c r="FA289" s="46">
        <v>1100</v>
      </c>
      <c r="FD289" s="46">
        <v>676</v>
      </c>
      <c r="FF289" s="46">
        <v>676</v>
      </c>
    </row>
    <row r="290" spans="2:166" x14ac:dyDescent="0.25">
      <c r="B290" s="47" t="s">
        <v>215</v>
      </c>
      <c r="C290" s="47" t="s">
        <v>214</v>
      </c>
      <c r="D290" s="46">
        <v>77189629.780000001</v>
      </c>
      <c r="E290" s="46">
        <v>6513388.9000000004</v>
      </c>
      <c r="F290" s="46">
        <v>6513094.2400000002</v>
      </c>
      <c r="I290" s="46">
        <v>294.66000000000003</v>
      </c>
      <c r="L290" s="46">
        <v>451895.2</v>
      </c>
      <c r="M290" s="46">
        <v>113109.29</v>
      </c>
      <c r="T290" s="46">
        <v>5024.0200000000004</v>
      </c>
      <c r="Y290" s="46">
        <v>83544.88</v>
      </c>
      <c r="Z290" s="46">
        <v>108453.04</v>
      </c>
      <c r="AC290" s="46">
        <v>17966.11</v>
      </c>
      <c r="AD290" s="46">
        <v>7081.16</v>
      </c>
      <c r="AE290" s="46">
        <v>37284.199999999997</v>
      </c>
      <c r="AF290" s="46">
        <v>45982.53</v>
      </c>
      <c r="AG290" s="46">
        <v>33449.97</v>
      </c>
      <c r="AJ290" s="46">
        <v>21112067.170000002</v>
      </c>
      <c r="AK290" s="46">
        <v>20542082.829999998</v>
      </c>
      <c r="AL290" s="46">
        <v>569984.34</v>
      </c>
      <c r="AP290" s="46">
        <v>7483404.4100000001</v>
      </c>
      <c r="AQ290" s="46">
        <v>18280</v>
      </c>
      <c r="AR290" s="46">
        <v>190715.7</v>
      </c>
      <c r="AS290" s="46">
        <v>4227367.8899999997</v>
      </c>
      <c r="AU290" s="46">
        <v>702062.21</v>
      </c>
      <c r="AW290" s="46">
        <v>152851.74</v>
      </c>
      <c r="AY290" s="46">
        <v>199810.66</v>
      </c>
      <c r="AZ290" s="46">
        <v>66313.64</v>
      </c>
      <c r="BB290" s="46">
        <v>65919.88</v>
      </c>
      <c r="BC290" s="46">
        <v>1802088.94</v>
      </c>
      <c r="BE290" s="46">
        <v>12547.69</v>
      </c>
      <c r="BG290" s="46">
        <v>45446.06</v>
      </c>
      <c r="BK290" s="46">
        <v>28383</v>
      </c>
      <c r="BP290" s="46">
        <v>28383</v>
      </c>
      <c r="BR290" s="46">
        <v>2811792.33</v>
      </c>
      <c r="BT290" s="46">
        <v>414095.2</v>
      </c>
      <c r="BW290" s="46">
        <v>144801.23000000001</v>
      </c>
      <c r="BX290" s="46">
        <v>29077.45</v>
      </c>
      <c r="CB290" s="46">
        <v>469316</v>
      </c>
      <c r="CC290" s="46">
        <v>32277.99</v>
      </c>
      <c r="CE290" s="46">
        <v>547411.49</v>
      </c>
      <c r="CF290" s="46">
        <v>101051.11</v>
      </c>
      <c r="CK290" s="46">
        <v>18816</v>
      </c>
      <c r="CP290" s="46">
        <v>717955.54</v>
      </c>
      <c r="CQ290" s="46">
        <v>129015.96</v>
      </c>
      <c r="DJ290" s="46">
        <v>96905.48</v>
      </c>
      <c r="DP290" s="46">
        <v>12547.71</v>
      </c>
      <c r="DU290" s="46">
        <v>5900</v>
      </c>
      <c r="EH290" s="46">
        <v>92621.17</v>
      </c>
      <c r="ET290" s="46">
        <v>193883.88</v>
      </c>
      <c r="EV290" s="46">
        <v>193883.88</v>
      </c>
    </row>
    <row r="291" spans="2:166" x14ac:dyDescent="0.25">
      <c r="B291" s="47" t="s">
        <v>213</v>
      </c>
      <c r="C291" s="47" t="s">
        <v>212</v>
      </c>
      <c r="D291" s="46">
        <v>119828194.86</v>
      </c>
      <c r="E291" s="46">
        <v>7782379.6699999999</v>
      </c>
      <c r="F291" s="46">
        <v>7781998.5700000003</v>
      </c>
      <c r="I291" s="46">
        <v>381.1</v>
      </c>
      <c r="L291" s="46">
        <v>682386.02</v>
      </c>
      <c r="M291" s="46">
        <v>35825</v>
      </c>
      <c r="T291" s="46">
        <v>7804.61</v>
      </c>
      <c r="X291" s="46">
        <v>19655.419999999998</v>
      </c>
      <c r="Y291" s="46">
        <v>243104.5</v>
      </c>
      <c r="Z291" s="46">
        <v>154635.31</v>
      </c>
      <c r="AC291" s="46">
        <v>176815.2</v>
      </c>
      <c r="AD291" s="46">
        <v>4679.8500000000004</v>
      </c>
      <c r="AE291" s="46">
        <v>8451</v>
      </c>
      <c r="AG291" s="46">
        <v>2722.9</v>
      </c>
      <c r="AH291" s="46">
        <v>28692.23</v>
      </c>
      <c r="AJ291" s="46">
        <v>35646550.689999998</v>
      </c>
      <c r="AK291" s="46">
        <v>34859616.460000001</v>
      </c>
      <c r="AL291" s="46">
        <v>786934.23</v>
      </c>
      <c r="AP291" s="46">
        <v>11062624.279999999</v>
      </c>
      <c r="AR291" s="46">
        <v>242369.85</v>
      </c>
      <c r="AS291" s="46">
        <v>6482878.2400000002</v>
      </c>
      <c r="AU291" s="46">
        <v>1032015.8</v>
      </c>
      <c r="AW291" s="46">
        <v>259109.99</v>
      </c>
      <c r="AY291" s="46">
        <v>809313.3</v>
      </c>
      <c r="AZ291" s="46">
        <v>113482.74</v>
      </c>
      <c r="BB291" s="46">
        <v>158363.37</v>
      </c>
      <c r="BC291" s="46">
        <v>1965090.99</v>
      </c>
      <c r="BK291" s="46">
        <v>49397.15</v>
      </c>
      <c r="BP291" s="46">
        <v>49397.15</v>
      </c>
      <c r="BR291" s="46">
        <v>4402983.24</v>
      </c>
      <c r="BT291" s="46">
        <v>516749.59</v>
      </c>
      <c r="BW291" s="46">
        <v>460123.21</v>
      </c>
      <c r="BY291" s="46">
        <v>144260.49</v>
      </c>
      <c r="CB291" s="46">
        <v>907020.80000000005</v>
      </c>
      <c r="CC291" s="46">
        <v>37439.279999999999</v>
      </c>
      <c r="CE291" s="46">
        <v>644489.98</v>
      </c>
      <c r="CF291" s="46">
        <v>77061.37</v>
      </c>
      <c r="CG291" s="46">
        <v>110255.64</v>
      </c>
      <c r="CK291" s="46">
        <v>11874.57</v>
      </c>
      <c r="CP291" s="46">
        <v>1140263.1299999999</v>
      </c>
      <c r="DP291" s="46">
        <v>146555.32</v>
      </c>
      <c r="DU291" s="46">
        <v>9200</v>
      </c>
      <c r="DV291" s="46">
        <v>66590</v>
      </c>
      <c r="EH291" s="46">
        <v>131099.85999999999</v>
      </c>
      <c r="EI291" s="46">
        <v>29565.49</v>
      </c>
      <c r="EJ291" s="46">
        <v>29565.49</v>
      </c>
      <c r="ET291" s="46">
        <v>255274.4</v>
      </c>
      <c r="EU291" s="46">
        <v>255274.4</v>
      </c>
      <c r="FD291" s="46">
        <v>2936.49</v>
      </c>
      <c r="FF291" s="46">
        <v>2936.49</v>
      </c>
    </row>
    <row r="292" spans="2:166" x14ac:dyDescent="0.25">
      <c r="B292" s="47" t="s">
        <v>211</v>
      </c>
      <c r="C292" s="47" t="s">
        <v>210</v>
      </c>
      <c r="D292" s="46">
        <v>63404957.180000007</v>
      </c>
      <c r="E292" s="46">
        <v>4648221.3600000003</v>
      </c>
      <c r="F292" s="46">
        <v>4647978.3499999996</v>
      </c>
      <c r="I292" s="46">
        <v>243.01</v>
      </c>
      <c r="L292" s="46">
        <v>345846.43</v>
      </c>
      <c r="M292" s="46">
        <v>1088.75</v>
      </c>
      <c r="T292" s="46">
        <v>420</v>
      </c>
      <c r="U292" s="46">
        <v>2368.87</v>
      </c>
      <c r="Y292" s="46">
        <v>121994.16</v>
      </c>
      <c r="Z292" s="46">
        <v>59843.59</v>
      </c>
      <c r="AC292" s="46">
        <v>35209.06</v>
      </c>
      <c r="AD292" s="46">
        <v>105.25</v>
      </c>
      <c r="AE292" s="46">
        <v>16476.47</v>
      </c>
      <c r="AF292" s="46">
        <v>96308.84</v>
      </c>
      <c r="AG292" s="46">
        <v>12031.44</v>
      </c>
      <c r="AJ292" s="46">
        <v>18492757.370000001</v>
      </c>
      <c r="AK292" s="46">
        <v>18127717.039999999</v>
      </c>
      <c r="AL292" s="46">
        <v>365040.33</v>
      </c>
      <c r="AP292" s="46">
        <v>5593687.3499999996</v>
      </c>
      <c r="AR292" s="46">
        <v>112777.55</v>
      </c>
      <c r="AS292" s="46">
        <v>2947063.29</v>
      </c>
      <c r="AU292" s="46">
        <v>496730.75</v>
      </c>
      <c r="AW292" s="46">
        <v>160158.29999999999</v>
      </c>
      <c r="AY292" s="46">
        <v>406980.15</v>
      </c>
      <c r="AZ292" s="46">
        <v>60011.59</v>
      </c>
      <c r="BB292" s="46">
        <v>90772.74</v>
      </c>
      <c r="BC292" s="46">
        <v>1319192.98</v>
      </c>
      <c r="BK292" s="46">
        <v>25411.62</v>
      </c>
      <c r="BP292" s="46">
        <v>25411.62</v>
      </c>
      <c r="BR292" s="46">
        <v>1778978.67</v>
      </c>
      <c r="BT292" s="46">
        <v>238855.79</v>
      </c>
      <c r="BV292" s="46">
        <v>10000</v>
      </c>
      <c r="CB292" s="46">
        <v>373310</v>
      </c>
      <c r="CE292" s="46">
        <v>389010.59</v>
      </c>
      <c r="CF292" s="46">
        <v>98845.440000000002</v>
      </c>
      <c r="CG292" s="46">
        <v>9141.52</v>
      </c>
      <c r="CK292" s="46">
        <v>36819.57</v>
      </c>
      <c r="CP292" s="46">
        <v>570461.80000000005</v>
      </c>
      <c r="EH292" s="46">
        <v>52533.96</v>
      </c>
      <c r="EI292" s="46">
        <v>52067.44</v>
      </c>
      <c r="EJ292" s="46">
        <v>52067.44</v>
      </c>
      <c r="ET292" s="46">
        <v>164357.25</v>
      </c>
      <c r="EU292" s="46">
        <v>164357.25</v>
      </c>
      <c r="FD292" s="46">
        <v>601151.1</v>
      </c>
      <c r="FJ292" s="46">
        <v>601151.1</v>
      </c>
    </row>
    <row r="293" spans="2:166" x14ac:dyDescent="0.25">
      <c r="B293" s="47" t="s">
        <v>209</v>
      </c>
      <c r="C293" s="47" t="s">
        <v>208</v>
      </c>
      <c r="D293" s="46">
        <v>70752861.160000011</v>
      </c>
      <c r="E293" s="46">
        <v>2872488.45</v>
      </c>
      <c r="F293" s="46">
        <v>2866076.62</v>
      </c>
      <c r="I293" s="46">
        <v>6411.83</v>
      </c>
      <c r="L293" s="46">
        <v>314437.23</v>
      </c>
      <c r="M293" s="46">
        <v>5425.6</v>
      </c>
      <c r="T293" s="46">
        <v>51261.51</v>
      </c>
      <c r="U293" s="46">
        <v>3594.2</v>
      </c>
      <c r="X293" s="46">
        <v>35390.86</v>
      </c>
      <c r="Z293" s="46">
        <v>62325.7</v>
      </c>
      <c r="AC293" s="46">
        <v>119600.97</v>
      </c>
      <c r="AD293" s="46">
        <v>1156.8900000000001</v>
      </c>
      <c r="AE293" s="46">
        <v>6417.52</v>
      </c>
      <c r="AF293" s="46">
        <v>9086.4500000000007</v>
      </c>
      <c r="AG293" s="46">
        <v>6745.88</v>
      </c>
      <c r="AH293" s="46">
        <v>13431.65</v>
      </c>
      <c r="AJ293" s="46">
        <v>19734909.370000001</v>
      </c>
      <c r="AK293" s="46">
        <v>18462749.109999999</v>
      </c>
      <c r="AL293" s="46">
        <v>668756.67000000004</v>
      </c>
      <c r="AM293" s="46">
        <v>603403.59</v>
      </c>
      <c r="AP293" s="46">
        <v>7998820.8099999996</v>
      </c>
      <c r="AQ293" s="46">
        <v>22769.9</v>
      </c>
      <c r="AR293" s="46">
        <v>169016.15</v>
      </c>
      <c r="AS293" s="46">
        <v>3792554.98</v>
      </c>
      <c r="AU293" s="46">
        <v>1318828.73</v>
      </c>
      <c r="AW293" s="46">
        <v>229776.74</v>
      </c>
      <c r="AY293" s="46">
        <v>459483.16</v>
      </c>
      <c r="AZ293" s="46">
        <v>59250.98</v>
      </c>
      <c r="BB293" s="46">
        <v>283929.96000000002</v>
      </c>
      <c r="BC293" s="46">
        <v>1513772.14</v>
      </c>
      <c r="BE293" s="46">
        <v>34305.01</v>
      </c>
      <c r="BG293" s="46">
        <v>107345.15</v>
      </c>
      <c r="BI293" s="46">
        <v>7787.91</v>
      </c>
      <c r="BK293" s="46">
        <v>159651.85</v>
      </c>
      <c r="BM293" s="46">
        <v>99800</v>
      </c>
      <c r="BN293" s="46">
        <v>32333</v>
      </c>
      <c r="BP293" s="46">
        <v>27518.85</v>
      </c>
      <c r="BR293" s="46">
        <v>3957111.01</v>
      </c>
      <c r="BT293" s="46">
        <v>349894.79</v>
      </c>
      <c r="BW293" s="46">
        <v>795342.18</v>
      </c>
      <c r="BX293" s="46">
        <v>119540.27</v>
      </c>
      <c r="CB293" s="46">
        <v>451958</v>
      </c>
      <c r="CC293" s="46">
        <v>26325.87</v>
      </c>
      <c r="CE293" s="46">
        <v>356901.45</v>
      </c>
      <c r="CF293" s="46">
        <v>90497.31</v>
      </c>
      <c r="CG293" s="46">
        <v>94726.03</v>
      </c>
      <c r="CK293" s="46">
        <v>41589.43</v>
      </c>
      <c r="CP293" s="46">
        <v>1359624.45</v>
      </c>
      <c r="DD293" s="46">
        <v>27117</v>
      </c>
      <c r="DH293" s="46">
        <v>46417.51</v>
      </c>
      <c r="DP293" s="46">
        <v>34648.879999999997</v>
      </c>
      <c r="DU293" s="46">
        <v>7100</v>
      </c>
      <c r="DV293" s="46">
        <v>44430.31</v>
      </c>
      <c r="EH293" s="46">
        <v>110997.53</v>
      </c>
      <c r="ET293" s="46">
        <v>339011.86</v>
      </c>
      <c r="EU293" s="46">
        <v>19479.41</v>
      </c>
      <c r="EX293" s="46">
        <v>243881.09</v>
      </c>
      <c r="FA293" s="46">
        <v>750</v>
      </c>
      <c r="FB293" s="46">
        <v>74901.36</v>
      </c>
    </row>
    <row r="294" spans="2:166" x14ac:dyDescent="0.25">
      <c r="B294" s="47" t="s">
        <v>207</v>
      </c>
      <c r="C294" s="47" t="s">
        <v>206</v>
      </c>
      <c r="D294" s="46">
        <v>66671999.679999985</v>
      </c>
      <c r="E294" s="46">
        <v>5082572.22</v>
      </c>
      <c r="F294" s="46">
        <v>5002241.93</v>
      </c>
      <c r="I294" s="46">
        <v>80330.289999999994</v>
      </c>
      <c r="L294" s="46">
        <v>385145.19</v>
      </c>
      <c r="M294" s="46">
        <v>4244</v>
      </c>
      <c r="N294" s="46">
        <v>100</v>
      </c>
      <c r="T294" s="46">
        <v>51083.44</v>
      </c>
      <c r="Y294" s="46">
        <v>4383.1499999999996</v>
      </c>
      <c r="Z294" s="46">
        <v>44131.83</v>
      </c>
      <c r="AC294" s="46">
        <v>266201.53000000003</v>
      </c>
      <c r="AD294" s="46">
        <v>944.44</v>
      </c>
      <c r="AE294" s="46">
        <v>6451.69</v>
      </c>
      <c r="AF294" s="46">
        <v>6437.81</v>
      </c>
      <c r="AG294" s="46">
        <v>1167.3</v>
      </c>
      <c r="AJ294" s="46">
        <v>16042751.34</v>
      </c>
      <c r="AK294" s="46">
        <v>15449894.51</v>
      </c>
      <c r="AL294" s="46">
        <v>506965.06</v>
      </c>
      <c r="AN294" s="46">
        <v>85891.77</v>
      </c>
      <c r="AP294" s="46">
        <v>7682377.0800000001</v>
      </c>
      <c r="AS294" s="46">
        <v>3602574.58</v>
      </c>
      <c r="AU294" s="46">
        <v>895135.94</v>
      </c>
      <c r="AW294" s="46">
        <v>433810.13</v>
      </c>
      <c r="AY294" s="46">
        <v>162575.57</v>
      </c>
      <c r="AZ294" s="46">
        <v>50414.42</v>
      </c>
      <c r="BB294" s="46">
        <v>250506.19</v>
      </c>
      <c r="BC294" s="46">
        <v>2246439.5299999998</v>
      </c>
      <c r="BG294" s="46">
        <v>40920.720000000001</v>
      </c>
      <c r="BK294" s="46">
        <v>267766.96999999997</v>
      </c>
      <c r="BM294" s="46">
        <v>245277</v>
      </c>
      <c r="BP294" s="46">
        <v>22489.97</v>
      </c>
      <c r="BR294" s="46">
        <v>3265201.11</v>
      </c>
      <c r="BW294" s="46">
        <v>280964.92</v>
      </c>
      <c r="BY294" s="46">
        <v>89313.45</v>
      </c>
      <c r="CB294" s="46">
        <v>434519.24</v>
      </c>
      <c r="CC294" s="46">
        <v>35062.89</v>
      </c>
      <c r="CE294" s="46">
        <v>919014.86</v>
      </c>
      <c r="CF294" s="46">
        <v>78616.47</v>
      </c>
      <c r="CG294" s="46">
        <v>29417.46</v>
      </c>
      <c r="CP294" s="46">
        <v>1011599.58</v>
      </c>
      <c r="CQ294" s="46">
        <v>47440.58</v>
      </c>
      <c r="CR294" s="46">
        <v>71786.28</v>
      </c>
      <c r="DD294" s="46">
        <v>37769.83</v>
      </c>
      <c r="DO294" s="46">
        <v>36000</v>
      </c>
      <c r="DP294" s="46">
        <v>69176.14</v>
      </c>
      <c r="EH294" s="46">
        <v>124519.41</v>
      </c>
      <c r="ET294" s="46">
        <v>157121.93</v>
      </c>
      <c r="EU294" s="46">
        <v>132121.93</v>
      </c>
      <c r="FA294" s="46">
        <v>25000</v>
      </c>
      <c r="FD294" s="46">
        <v>453064</v>
      </c>
      <c r="FJ294" s="46">
        <v>453064</v>
      </c>
    </row>
    <row r="295" spans="2:166" x14ac:dyDescent="0.25">
      <c r="B295" s="47" t="s">
        <v>205</v>
      </c>
      <c r="C295" s="47" t="s">
        <v>204</v>
      </c>
      <c r="D295" s="46">
        <v>5205736.8599999994</v>
      </c>
      <c r="L295" s="46">
        <v>7327.05</v>
      </c>
      <c r="AB295" s="46">
        <v>1030.81</v>
      </c>
      <c r="AC295" s="46">
        <v>2872.78</v>
      </c>
      <c r="AH295" s="46">
        <v>3423.46</v>
      </c>
      <c r="AJ295" s="46">
        <v>1783284.22</v>
      </c>
      <c r="AK295" s="46">
        <v>1649060.92</v>
      </c>
      <c r="AL295" s="46">
        <v>23808.3</v>
      </c>
      <c r="AM295" s="46">
        <v>110415</v>
      </c>
      <c r="AP295" s="46">
        <v>152936.89000000001</v>
      </c>
      <c r="AS295" s="46">
        <v>119070.14</v>
      </c>
      <c r="AU295" s="46">
        <v>31431.88</v>
      </c>
      <c r="AZ295" s="46">
        <v>2434.87</v>
      </c>
      <c r="BR295" s="46">
        <v>474320.26</v>
      </c>
      <c r="BY295" s="46">
        <v>1133</v>
      </c>
      <c r="CB295" s="46">
        <v>9558</v>
      </c>
      <c r="CE295" s="46">
        <v>22398.39</v>
      </c>
      <c r="CF295" s="46">
        <v>6430.61</v>
      </c>
      <c r="DJ295" s="46">
        <v>434800.26</v>
      </c>
      <c r="ET295" s="46">
        <v>185000.01</v>
      </c>
      <c r="FA295" s="46">
        <v>185000.01</v>
      </c>
    </row>
    <row r="296" spans="2:166" x14ac:dyDescent="0.25">
      <c r="B296" s="47" t="s">
        <v>203</v>
      </c>
      <c r="C296" s="47" t="s">
        <v>202</v>
      </c>
      <c r="D296" s="46">
        <v>14679212.039999999</v>
      </c>
      <c r="AJ296" s="46">
        <v>5363358.42</v>
      </c>
      <c r="AK296" s="46">
        <v>4377415.63</v>
      </c>
      <c r="AL296" s="46">
        <v>240405.34</v>
      </c>
      <c r="AM296" s="46">
        <v>745537.45</v>
      </c>
      <c r="AP296" s="46">
        <v>1824865.02</v>
      </c>
      <c r="AS296" s="46">
        <v>855614.48</v>
      </c>
      <c r="AU296" s="46">
        <v>379506.61</v>
      </c>
      <c r="AW296" s="46">
        <v>26296</v>
      </c>
      <c r="BB296" s="46">
        <v>5656.49</v>
      </c>
      <c r="BC296" s="46">
        <v>557791.43999999994</v>
      </c>
      <c r="BR296" s="46">
        <v>151382.57999999999</v>
      </c>
      <c r="CP296" s="46">
        <v>151382.57999999999</v>
      </c>
    </row>
    <row r="297" spans="2:166" x14ac:dyDescent="0.25">
      <c r="B297" s="47" t="s">
        <v>201</v>
      </c>
      <c r="C297" s="47" t="s">
        <v>200</v>
      </c>
      <c r="D297" s="46">
        <v>6228663.7800000012</v>
      </c>
      <c r="E297" s="46">
        <v>266814.86</v>
      </c>
      <c r="F297" s="46">
        <v>266814.86</v>
      </c>
      <c r="L297" s="46">
        <v>65665.95</v>
      </c>
      <c r="M297" s="46">
        <v>360</v>
      </c>
      <c r="T297" s="46">
        <v>3224.99</v>
      </c>
      <c r="Y297" s="46">
        <v>18281.34</v>
      </c>
      <c r="Z297" s="46">
        <v>18617.05</v>
      </c>
      <c r="AC297" s="46">
        <v>15302.57</v>
      </c>
      <c r="AE297" s="46">
        <v>6600</v>
      </c>
      <c r="AG297" s="46">
        <v>3280</v>
      </c>
      <c r="AJ297" s="46">
        <v>2096061.94</v>
      </c>
      <c r="AK297" s="46">
        <v>2081339.76</v>
      </c>
      <c r="AL297" s="46">
        <v>14722.18</v>
      </c>
      <c r="AP297" s="46">
        <v>513095.8</v>
      </c>
      <c r="AR297" s="46">
        <v>9108.6200000000008</v>
      </c>
      <c r="AS297" s="46">
        <v>127960.35</v>
      </c>
      <c r="AU297" s="46">
        <v>43862.46</v>
      </c>
      <c r="AW297" s="46">
        <v>32935.660000000003</v>
      </c>
      <c r="AZ297" s="46">
        <v>753.59</v>
      </c>
      <c r="BC297" s="46">
        <v>298475.12</v>
      </c>
      <c r="BK297" s="46">
        <v>900</v>
      </c>
      <c r="BL297" s="46">
        <v>900</v>
      </c>
      <c r="BR297" s="46">
        <v>75555.78</v>
      </c>
      <c r="BT297" s="46">
        <v>19069.900000000001</v>
      </c>
      <c r="CB297" s="46">
        <v>22266</v>
      </c>
      <c r="CC297" s="46">
        <v>861.88</v>
      </c>
      <c r="CE297" s="46">
        <v>6635</v>
      </c>
      <c r="CF297" s="46">
        <v>24223</v>
      </c>
      <c r="CR297" s="46">
        <v>2500</v>
      </c>
      <c r="EI297" s="46">
        <v>56242.559999999998</v>
      </c>
      <c r="EJ297" s="46">
        <v>56242.559999999998</v>
      </c>
      <c r="ET297" s="46">
        <v>39995</v>
      </c>
      <c r="FA297" s="46">
        <v>39995</v>
      </c>
    </row>
    <row r="298" spans="2:166" x14ac:dyDescent="0.25">
      <c r="B298" s="47" t="s">
        <v>199</v>
      </c>
      <c r="C298" s="47" t="s">
        <v>198</v>
      </c>
      <c r="D298" s="46">
        <v>1954190.7600000005</v>
      </c>
      <c r="E298" s="46">
        <v>96570.79</v>
      </c>
      <c r="F298" s="46">
        <v>96570.79</v>
      </c>
      <c r="L298" s="46">
        <v>29800.25</v>
      </c>
      <c r="M298" s="46">
        <v>33</v>
      </c>
      <c r="T298" s="46">
        <v>29.11</v>
      </c>
      <c r="Y298" s="46">
        <v>3290.6</v>
      </c>
      <c r="Z298" s="46">
        <v>20771.060000000001</v>
      </c>
      <c r="AD298" s="46">
        <v>62.44</v>
      </c>
      <c r="AF298" s="46">
        <v>1983.28</v>
      </c>
      <c r="AG298" s="46">
        <v>3630.76</v>
      </c>
      <c r="AJ298" s="46">
        <v>608524.68000000005</v>
      </c>
      <c r="AK298" s="46">
        <v>599998.03</v>
      </c>
      <c r="AL298" s="46">
        <v>8526.65</v>
      </c>
      <c r="AP298" s="46">
        <v>147317.82</v>
      </c>
      <c r="AS298" s="46">
        <v>34501.629999999997</v>
      </c>
      <c r="AU298" s="46">
        <v>20259.22</v>
      </c>
      <c r="AW298" s="46">
        <v>10832.7</v>
      </c>
      <c r="AZ298" s="46">
        <v>727.26</v>
      </c>
      <c r="BB298" s="46">
        <v>2879.19</v>
      </c>
      <c r="BC298" s="46">
        <v>70241.02</v>
      </c>
      <c r="BD298" s="46">
        <v>7876.8</v>
      </c>
      <c r="BR298" s="46">
        <v>94881.84</v>
      </c>
      <c r="CB298" s="46">
        <v>5530</v>
      </c>
      <c r="CF298" s="46">
        <v>46189.01</v>
      </c>
      <c r="CP298" s="46">
        <v>25481.5</v>
      </c>
      <c r="CR298" s="46">
        <v>6996.22</v>
      </c>
      <c r="EH298" s="46">
        <v>10685.11</v>
      </c>
    </row>
    <row r="299" spans="2:166" x14ac:dyDescent="0.25">
      <c r="B299" s="47" t="s">
        <v>197</v>
      </c>
      <c r="C299" s="47" t="s">
        <v>196</v>
      </c>
      <c r="D299" s="46">
        <v>9674644.5800000001</v>
      </c>
      <c r="E299" s="46">
        <v>210471.99</v>
      </c>
      <c r="F299" s="46">
        <v>210471.99</v>
      </c>
      <c r="L299" s="46">
        <v>50521.16</v>
      </c>
      <c r="S299" s="46">
        <v>7050</v>
      </c>
      <c r="T299" s="46">
        <v>570</v>
      </c>
      <c r="Y299" s="46">
        <v>-4134.55</v>
      </c>
      <c r="Z299" s="46">
        <v>18791.75</v>
      </c>
      <c r="AC299" s="46">
        <v>3020</v>
      </c>
      <c r="AF299" s="46">
        <v>15257.82</v>
      </c>
      <c r="AG299" s="46">
        <v>3700</v>
      </c>
      <c r="AH299" s="46">
        <v>6266.14</v>
      </c>
      <c r="AJ299" s="46">
        <v>3132969.39</v>
      </c>
      <c r="AK299" s="46">
        <v>2835784.55</v>
      </c>
      <c r="AL299" s="46">
        <v>47845.11</v>
      </c>
      <c r="AM299" s="46">
        <v>249339.73</v>
      </c>
      <c r="AP299" s="46">
        <v>1066406.08</v>
      </c>
      <c r="AQ299" s="46">
        <v>3030</v>
      </c>
      <c r="AR299" s="46">
        <v>22357.53</v>
      </c>
      <c r="AS299" s="46">
        <v>321115.65000000002</v>
      </c>
      <c r="AU299" s="46">
        <v>138738.35</v>
      </c>
      <c r="AW299" s="46">
        <v>238844.26</v>
      </c>
      <c r="AZ299" s="46">
        <v>2872.3</v>
      </c>
      <c r="BB299" s="46">
        <v>36555.550000000003</v>
      </c>
      <c r="BC299" s="46">
        <v>267756.44</v>
      </c>
      <c r="BG299" s="46">
        <v>33750</v>
      </c>
      <c r="BH299" s="46">
        <v>1386</v>
      </c>
      <c r="BR299" s="46">
        <v>355703.67</v>
      </c>
      <c r="BT299" s="46">
        <v>45582.81</v>
      </c>
      <c r="BY299" s="46">
        <v>17566.62</v>
      </c>
      <c r="CB299" s="46">
        <v>38736</v>
      </c>
      <c r="CC299" s="46">
        <v>3582.6</v>
      </c>
      <c r="CE299" s="46">
        <v>72314.19</v>
      </c>
      <c r="CF299" s="46">
        <v>15051.36</v>
      </c>
      <c r="CP299" s="46">
        <v>132375.87</v>
      </c>
      <c r="CZ299" s="46">
        <v>8321.39</v>
      </c>
      <c r="DP299" s="46">
        <v>11327.1</v>
      </c>
      <c r="EH299" s="46">
        <v>10845.73</v>
      </c>
      <c r="ET299" s="46">
        <v>21250</v>
      </c>
      <c r="FA299" s="46">
        <v>21250</v>
      </c>
    </row>
    <row r="300" spans="2:166" x14ac:dyDescent="0.25">
      <c r="B300" s="47" t="s">
        <v>195</v>
      </c>
      <c r="C300" s="47" t="s">
        <v>194</v>
      </c>
      <c r="D300" s="46">
        <v>82582887.539999992</v>
      </c>
      <c r="E300" s="46">
        <v>5310589.21</v>
      </c>
      <c r="F300" s="46">
        <v>5310589.21</v>
      </c>
      <c r="L300" s="46">
        <v>712051.75</v>
      </c>
      <c r="M300" s="46">
        <v>40387</v>
      </c>
      <c r="N300" s="46">
        <v>105</v>
      </c>
      <c r="T300" s="46">
        <v>157</v>
      </c>
      <c r="U300" s="46">
        <v>2688</v>
      </c>
      <c r="X300" s="46">
        <v>18230.63</v>
      </c>
      <c r="Y300" s="46">
        <v>280357.73</v>
      </c>
      <c r="Z300" s="46">
        <v>197870.98</v>
      </c>
      <c r="AC300" s="46">
        <v>110743.46</v>
      </c>
      <c r="AD300" s="46">
        <v>-490.95</v>
      </c>
      <c r="AE300" s="46">
        <v>21765.68</v>
      </c>
      <c r="AG300" s="46">
        <v>40237.22</v>
      </c>
      <c r="AJ300" s="46">
        <v>26159169.469999999</v>
      </c>
      <c r="AK300" s="46">
        <v>24801499.82</v>
      </c>
      <c r="AL300" s="46">
        <v>562074.07999999996</v>
      </c>
      <c r="AM300" s="46">
        <v>795595.57</v>
      </c>
      <c r="AP300" s="46">
        <v>6808124.4800000004</v>
      </c>
      <c r="AQ300" s="46">
        <v>5573.46</v>
      </c>
      <c r="AS300" s="46">
        <v>4171600.36</v>
      </c>
      <c r="AU300" s="46">
        <v>737435.29</v>
      </c>
      <c r="AW300" s="46">
        <v>258697.45</v>
      </c>
      <c r="AY300" s="46">
        <v>263150</v>
      </c>
      <c r="AZ300" s="46">
        <v>78335.63</v>
      </c>
      <c r="BB300" s="46">
        <v>97817.58</v>
      </c>
      <c r="BC300" s="46">
        <v>1113596.76</v>
      </c>
      <c r="BD300" s="46">
        <v>10221.129999999999</v>
      </c>
      <c r="BE300" s="46">
        <v>52646.82</v>
      </c>
      <c r="BG300" s="46">
        <v>19050</v>
      </c>
      <c r="BR300" s="46">
        <v>2235768.85</v>
      </c>
      <c r="BW300" s="46">
        <v>12198.08</v>
      </c>
      <c r="CB300" s="46">
        <v>507361.66</v>
      </c>
      <c r="CC300" s="46">
        <v>33050.82</v>
      </c>
      <c r="CE300" s="46">
        <v>599447.57999999996</v>
      </c>
      <c r="CF300" s="46">
        <v>108415.6</v>
      </c>
      <c r="CK300" s="46">
        <v>5881.45</v>
      </c>
      <c r="CP300" s="46">
        <v>698643.47</v>
      </c>
      <c r="CR300" s="46">
        <v>23099.72</v>
      </c>
      <c r="DI300" s="46">
        <v>49504.03</v>
      </c>
      <c r="DJ300" s="46">
        <v>27924.52</v>
      </c>
      <c r="DP300" s="46">
        <v>52646.66</v>
      </c>
      <c r="EG300" s="46">
        <v>15877.52</v>
      </c>
      <c r="EH300" s="46">
        <v>101717.74</v>
      </c>
      <c r="EI300" s="46">
        <v>551.12</v>
      </c>
      <c r="EJ300" s="46">
        <v>325</v>
      </c>
      <c r="ER300" s="46">
        <v>226.12</v>
      </c>
      <c r="ET300" s="46">
        <v>10000</v>
      </c>
      <c r="FA300" s="46">
        <v>10000</v>
      </c>
      <c r="FD300" s="46">
        <v>55188.89</v>
      </c>
      <c r="FG300" s="46">
        <v>55188.89</v>
      </c>
    </row>
    <row r="301" spans="2:166" x14ac:dyDescent="0.25">
      <c r="B301" s="47" t="s">
        <v>193</v>
      </c>
      <c r="C301" s="47" t="s">
        <v>192</v>
      </c>
      <c r="D301" s="46">
        <v>19656919.740000006</v>
      </c>
      <c r="E301" s="46">
        <v>972329.82</v>
      </c>
      <c r="F301" s="46">
        <v>972329.82</v>
      </c>
      <c r="L301" s="46">
        <v>243526.61</v>
      </c>
      <c r="T301" s="46">
        <v>984</v>
      </c>
      <c r="Y301" s="46">
        <v>134710.03</v>
      </c>
      <c r="Z301" s="46">
        <v>80382.02</v>
      </c>
      <c r="AC301" s="46">
        <v>13673</v>
      </c>
      <c r="AD301" s="46">
        <v>380.51</v>
      </c>
      <c r="AG301" s="46">
        <v>13397.05</v>
      </c>
      <c r="AJ301" s="46">
        <v>5790700.7400000002</v>
      </c>
      <c r="AK301" s="46">
        <v>5371864.3300000001</v>
      </c>
      <c r="AL301" s="46">
        <v>108971.64</v>
      </c>
      <c r="AM301" s="46">
        <v>309864.77</v>
      </c>
      <c r="AP301" s="46">
        <v>1590513.28</v>
      </c>
      <c r="AQ301" s="46">
        <v>505</v>
      </c>
      <c r="AR301" s="46">
        <v>64300.6</v>
      </c>
      <c r="AS301" s="46">
        <v>745993.07</v>
      </c>
      <c r="AU301" s="46">
        <v>132860.04999999999</v>
      </c>
      <c r="AW301" s="46">
        <v>21844.5</v>
      </c>
      <c r="AZ301" s="46">
        <v>14045.06</v>
      </c>
      <c r="BB301" s="46">
        <v>3596.17</v>
      </c>
      <c r="BC301" s="46">
        <v>542902.42000000004</v>
      </c>
      <c r="BD301" s="46">
        <v>31878.240000000002</v>
      </c>
      <c r="BE301" s="46">
        <v>4958.28</v>
      </c>
      <c r="BG301" s="46">
        <v>27629.89</v>
      </c>
      <c r="BR301" s="46">
        <v>1202773.6299999999</v>
      </c>
      <c r="BT301" s="46">
        <v>136981.07</v>
      </c>
      <c r="BV301" s="46">
        <v>12764.96</v>
      </c>
      <c r="BW301" s="46">
        <v>535576.6</v>
      </c>
      <c r="BX301" s="46">
        <v>52236.88</v>
      </c>
      <c r="CB301" s="46">
        <v>131909.01</v>
      </c>
      <c r="CC301" s="46">
        <v>2388.44</v>
      </c>
      <c r="CE301" s="46">
        <v>99735.45</v>
      </c>
      <c r="CF301" s="46">
        <v>15733.42</v>
      </c>
      <c r="CP301" s="46">
        <v>134336.17000000001</v>
      </c>
      <c r="CZ301" s="46">
        <v>62462.86</v>
      </c>
      <c r="DP301" s="46">
        <v>4994.47</v>
      </c>
      <c r="EH301" s="46">
        <v>13654.3</v>
      </c>
      <c r="EI301" s="46">
        <v>28615.79</v>
      </c>
      <c r="EK301" s="46">
        <v>12534.24</v>
      </c>
      <c r="ES301" s="46">
        <v>16081.55</v>
      </c>
    </row>
    <row r="302" spans="2:166" x14ac:dyDescent="0.25">
      <c r="B302" s="47" t="s">
        <v>191</v>
      </c>
      <c r="C302" s="47" t="s">
        <v>190</v>
      </c>
      <c r="D302" s="46">
        <v>7987531.5400000019</v>
      </c>
      <c r="E302" s="46">
        <v>402647.78</v>
      </c>
      <c r="F302" s="46">
        <v>402647.78</v>
      </c>
      <c r="L302" s="46">
        <v>80119.86</v>
      </c>
      <c r="M302" s="46">
        <v>180</v>
      </c>
      <c r="S302" s="46">
        <v>3750</v>
      </c>
      <c r="T302" s="46">
        <v>3141.44</v>
      </c>
      <c r="Y302" s="46">
        <v>29354.68</v>
      </c>
      <c r="Z302" s="46">
        <v>31963.66</v>
      </c>
      <c r="AC302" s="46">
        <v>4627</v>
      </c>
      <c r="AG302" s="46">
        <v>7103.08</v>
      </c>
      <c r="AJ302" s="46">
        <v>2647464.29</v>
      </c>
      <c r="AK302" s="46">
        <v>2553759.5</v>
      </c>
      <c r="AL302" s="46">
        <v>32051.86</v>
      </c>
      <c r="AM302" s="46">
        <v>61652.93</v>
      </c>
      <c r="AP302" s="46">
        <v>369273.31</v>
      </c>
      <c r="AQ302" s="46">
        <v>2525</v>
      </c>
      <c r="AR302" s="46">
        <v>44046.84</v>
      </c>
      <c r="AS302" s="46">
        <v>221906.12</v>
      </c>
      <c r="AU302" s="46">
        <v>41661.25</v>
      </c>
      <c r="AW302" s="46">
        <v>41305.4</v>
      </c>
      <c r="BB302" s="46">
        <v>2614.6999999999998</v>
      </c>
      <c r="BD302" s="46">
        <v>15214</v>
      </c>
      <c r="BR302" s="46">
        <v>459117.18</v>
      </c>
      <c r="BT302" s="46">
        <v>94378.14</v>
      </c>
      <c r="BW302" s="46">
        <v>88920.6</v>
      </c>
      <c r="CB302" s="46">
        <v>46909</v>
      </c>
      <c r="CC302" s="46">
        <v>1388.73</v>
      </c>
      <c r="CE302" s="46">
        <v>33534.699999999997</v>
      </c>
      <c r="CF302" s="46">
        <v>324.69</v>
      </c>
      <c r="CP302" s="46">
        <v>73310.33</v>
      </c>
      <c r="CR302" s="46">
        <v>12659.45</v>
      </c>
      <c r="CZ302" s="46">
        <v>29909.38</v>
      </c>
      <c r="EG302" s="46">
        <v>70605.73</v>
      </c>
      <c r="EH302" s="46">
        <v>7176.43</v>
      </c>
      <c r="EI302" s="46">
        <v>7171.12</v>
      </c>
      <c r="EJ302" s="46">
        <v>7171.12</v>
      </c>
      <c r="ET302" s="46">
        <v>17856</v>
      </c>
      <c r="FB302" s="46">
        <v>17856</v>
      </c>
      <c r="FD302" s="46">
        <v>10116.23</v>
      </c>
      <c r="FJ302" s="46">
        <v>10116.23</v>
      </c>
    </row>
    <row r="303" spans="2:166" x14ac:dyDescent="0.25">
      <c r="B303" s="47" t="s">
        <v>189</v>
      </c>
      <c r="C303" s="47" t="s">
        <v>188</v>
      </c>
      <c r="D303" s="46">
        <v>7726453.0600000005</v>
      </c>
      <c r="E303" s="46">
        <v>177263.75</v>
      </c>
      <c r="F303" s="46">
        <v>177263.75</v>
      </c>
      <c r="L303" s="46">
        <v>81342.86</v>
      </c>
      <c r="S303" s="46">
        <v>2954.91</v>
      </c>
      <c r="T303" s="46">
        <v>2592.06</v>
      </c>
      <c r="Y303" s="46">
        <v>14961.08</v>
      </c>
      <c r="Z303" s="46">
        <v>58257.61</v>
      </c>
      <c r="AC303" s="46">
        <v>2400</v>
      </c>
      <c r="AD303" s="46">
        <v>176.9</v>
      </c>
      <c r="AG303" s="46">
        <v>0.3</v>
      </c>
      <c r="AJ303" s="46">
        <v>2266438.79</v>
      </c>
      <c r="AK303" s="46">
        <v>2172086.66</v>
      </c>
      <c r="AL303" s="46">
        <v>18541.59</v>
      </c>
      <c r="AM303" s="46">
        <v>75810.539999999994</v>
      </c>
      <c r="AP303" s="46">
        <v>664436</v>
      </c>
      <c r="AS303" s="46">
        <v>177450.64</v>
      </c>
      <c r="AU303" s="46">
        <v>60362.06</v>
      </c>
      <c r="AZ303" s="46">
        <v>3324.59</v>
      </c>
      <c r="BB303" s="46">
        <v>2478.88</v>
      </c>
      <c r="BC303" s="46">
        <v>399301.83</v>
      </c>
      <c r="BD303" s="46">
        <v>21518</v>
      </c>
      <c r="BR303" s="46">
        <v>641279.21</v>
      </c>
      <c r="BV303" s="46">
        <v>22870.59</v>
      </c>
      <c r="BW303" s="46">
        <v>338808.07</v>
      </c>
      <c r="BX303" s="46">
        <v>70683.89</v>
      </c>
      <c r="CB303" s="46">
        <v>34019.85</v>
      </c>
      <c r="CC303" s="46">
        <v>1909.09</v>
      </c>
      <c r="CE303" s="46">
        <v>64211.39</v>
      </c>
      <c r="CF303" s="46">
        <v>7880.15</v>
      </c>
      <c r="CP303" s="46">
        <v>84318.15</v>
      </c>
      <c r="CR303" s="46">
        <v>7254.54</v>
      </c>
      <c r="EH303" s="46">
        <v>9323.49</v>
      </c>
      <c r="EI303" s="46">
        <v>19048</v>
      </c>
      <c r="EJ303" s="46">
        <v>19048</v>
      </c>
      <c r="ET303" s="46">
        <v>13417.92</v>
      </c>
      <c r="FB303" s="46">
        <v>13417.92</v>
      </c>
    </row>
    <row r="304" spans="2:166" x14ac:dyDescent="0.25">
      <c r="B304" s="47" t="s">
        <v>187</v>
      </c>
      <c r="C304" s="47" t="s">
        <v>186</v>
      </c>
      <c r="D304" s="46">
        <v>2097391.8800000004</v>
      </c>
      <c r="E304" s="46">
        <v>103535.85</v>
      </c>
      <c r="F304" s="46">
        <v>103535.85</v>
      </c>
      <c r="L304" s="46">
        <v>37567.620000000003</v>
      </c>
      <c r="S304" s="46">
        <v>12689</v>
      </c>
      <c r="Z304" s="46">
        <v>23711.52</v>
      </c>
      <c r="AC304" s="46">
        <v>1167.0999999999999</v>
      </c>
      <c r="AJ304" s="46">
        <v>626900.81000000006</v>
      </c>
      <c r="AK304" s="46">
        <v>616398.42000000004</v>
      </c>
      <c r="AL304" s="46">
        <v>6654.54</v>
      </c>
      <c r="AM304" s="46">
        <v>3847.85</v>
      </c>
      <c r="AP304" s="46">
        <v>180088.61</v>
      </c>
      <c r="AR304" s="46">
        <v>14921.77</v>
      </c>
      <c r="AS304" s="46">
        <v>51912.53</v>
      </c>
      <c r="BC304" s="46">
        <v>101804.8</v>
      </c>
      <c r="BD304" s="46">
        <v>11449.51</v>
      </c>
      <c r="BR304" s="46">
        <v>100603.05</v>
      </c>
      <c r="BT304" s="46">
        <v>31931.29</v>
      </c>
      <c r="BW304" s="46">
        <v>8738.8700000000008</v>
      </c>
      <c r="CB304" s="46">
        <v>17397</v>
      </c>
      <c r="CZ304" s="46">
        <v>42535.89</v>
      </c>
    </row>
    <row r="305" spans="2:165" x14ac:dyDescent="0.25">
      <c r="B305" s="47" t="s">
        <v>185</v>
      </c>
      <c r="C305" s="47" t="s">
        <v>184</v>
      </c>
      <c r="D305" s="46">
        <v>8573192.4199999999</v>
      </c>
      <c r="E305" s="46">
        <v>405716.99</v>
      </c>
      <c r="F305" s="46">
        <v>405716.99</v>
      </c>
      <c r="L305" s="46">
        <v>380181.17</v>
      </c>
      <c r="S305" s="46">
        <v>212199.96</v>
      </c>
      <c r="Y305" s="46">
        <v>20936.439999999999</v>
      </c>
      <c r="Z305" s="46">
        <v>114096.68</v>
      </c>
      <c r="AC305" s="46">
        <v>29147</v>
      </c>
      <c r="AD305" s="46">
        <v>175</v>
      </c>
      <c r="AG305" s="46">
        <v>3626.09</v>
      </c>
      <c r="AJ305" s="46">
        <v>2469441.7400000002</v>
      </c>
      <c r="AK305" s="46">
        <v>2426788.2400000002</v>
      </c>
      <c r="AL305" s="46">
        <v>25166.91</v>
      </c>
      <c r="AM305" s="46">
        <v>17486.59</v>
      </c>
      <c r="AP305" s="46">
        <v>579002.32999999996</v>
      </c>
      <c r="AR305" s="46">
        <v>53016.73</v>
      </c>
      <c r="AS305" s="46">
        <v>272736.82</v>
      </c>
      <c r="AU305" s="46">
        <v>32447.65</v>
      </c>
      <c r="AW305" s="46">
        <v>21844.5</v>
      </c>
      <c r="BB305" s="46">
        <v>1107.0899999999999</v>
      </c>
      <c r="BC305" s="46">
        <v>195599.54</v>
      </c>
      <c r="BD305" s="46">
        <v>2250</v>
      </c>
      <c r="BK305" s="46">
        <v>21193</v>
      </c>
      <c r="BL305" s="46">
        <v>21193</v>
      </c>
      <c r="BR305" s="46">
        <v>370419.42</v>
      </c>
      <c r="BT305" s="46">
        <v>116392.94</v>
      </c>
      <c r="BW305" s="46">
        <v>95162</v>
      </c>
      <c r="CB305" s="46">
        <v>39218</v>
      </c>
      <c r="CC305" s="46">
        <v>22069</v>
      </c>
      <c r="CE305" s="46">
        <v>35030</v>
      </c>
      <c r="CF305" s="46">
        <v>15201</v>
      </c>
      <c r="CP305" s="46">
        <v>40032.78</v>
      </c>
      <c r="EH305" s="46">
        <v>7313.7</v>
      </c>
      <c r="ET305" s="46">
        <v>60546.559999999998</v>
      </c>
      <c r="FA305" s="46">
        <v>40000</v>
      </c>
      <c r="FB305" s="46">
        <v>20546.560000000001</v>
      </c>
      <c r="FD305" s="46">
        <v>95</v>
      </c>
      <c r="FF305" s="46">
        <v>95</v>
      </c>
    </row>
    <row r="306" spans="2:165" x14ac:dyDescent="0.25">
      <c r="B306" s="47" t="s">
        <v>183</v>
      </c>
      <c r="C306" s="47" t="s">
        <v>182</v>
      </c>
      <c r="D306" s="46">
        <v>6174996.1399999997</v>
      </c>
      <c r="E306" s="46">
        <v>228715.87</v>
      </c>
      <c r="F306" s="46">
        <v>228715.87</v>
      </c>
      <c r="L306" s="46">
        <v>168111.23</v>
      </c>
      <c r="M306" s="46">
        <v>2026.8</v>
      </c>
      <c r="S306" s="46">
        <v>1900</v>
      </c>
      <c r="Y306" s="46">
        <v>4859.2</v>
      </c>
      <c r="Z306" s="46">
        <v>6739.27</v>
      </c>
      <c r="AC306" s="46">
        <v>12822</v>
      </c>
      <c r="AG306" s="46">
        <v>139763.96</v>
      </c>
      <c r="AJ306" s="46">
        <v>2087369.17</v>
      </c>
      <c r="AK306" s="46">
        <v>2061954.79</v>
      </c>
      <c r="AL306" s="46">
        <v>25414.38</v>
      </c>
      <c r="AP306" s="46">
        <v>427826.65</v>
      </c>
      <c r="AQ306" s="46">
        <v>2020</v>
      </c>
      <c r="AS306" s="46">
        <v>133499.15</v>
      </c>
      <c r="AU306" s="46">
        <v>48206.55</v>
      </c>
      <c r="AW306" s="46">
        <v>2000</v>
      </c>
      <c r="AZ306" s="46">
        <v>216.67</v>
      </c>
      <c r="BB306" s="46">
        <v>12624.58</v>
      </c>
      <c r="BC306" s="46">
        <v>221405.7</v>
      </c>
      <c r="BH306" s="46">
        <v>7854</v>
      </c>
      <c r="BR306" s="46">
        <v>159905.25</v>
      </c>
      <c r="CB306" s="46">
        <v>19407</v>
      </c>
      <c r="CE306" s="46">
        <v>50819</v>
      </c>
      <c r="CF306" s="46">
        <v>4290.71</v>
      </c>
      <c r="CP306" s="46">
        <v>71938.8</v>
      </c>
      <c r="EH306" s="46">
        <v>13449.74</v>
      </c>
      <c r="ET306" s="46">
        <v>15569.9</v>
      </c>
      <c r="EW306" s="46">
        <v>7854</v>
      </c>
      <c r="FB306" s="46">
        <v>7715.9</v>
      </c>
    </row>
    <row r="307" spans="2:165" x14ac:dyDescent="0.25">
      <c r="B307" s="47" t="s">
        <v>181</v>
      </c>
      <c r="C307" s="47" t="s">
        <v>180</v>
      </c>
      <c r="D307" s="46">
        <v>8882687.7599999998</v>
      </c>
      <c r="E307" s="46">
        <v>438899.19</v>
      </c>
      <c r="F307" s="46">
        <v>438899.19</v>
      </c>
      <c r="L307" s="46">
        <v>146187.95000000001</v>
      </c>
      <c r="M307" s="46">
        <v>5375</v>
      </c>
      <c r="T307" s="46">
        <v>13.25</v>
      </c>
      <c r="Y307" s="46">
        <v>3048.45</v>
      </c>
      <c r="Z307" s="46">
        <v>32944.26</v>
      </c>
      <c r="AC307" s="46">
        <v>58897</v>
      </c>
      <c r="AE307" s="46">
        <v>3193.73</v>
      </c>
      <c r="AF307" s="46">
        <v>6</v>
      </c>
      <c r="AG307" s="46">
        <v>42710.26</v>
      </c>
      <c r="AJ307" s="46">
        <v>2646191.7599999998</v>
      </c>
      <c r="AK307" s="46">
        <v>2585187.66</v>
      </c>
      <c r="AL307" s="46">
        <v>41303.699999999997</v>
      </c>
      <c r="AM307" s="46">
        <v>19700.400000000001</v>
      </c>
      <c r="AP307" s="46">
        <v>678778.86</v>
      </c>
      <c r="AS307" s="46">
        <v>239987.19</v>
      </c>
      <c r="AU307" s="46">
        <v>111684.15</v>
      </c>
      <c r="AW307" s="46">
        <v>33610.82</v>
      </c>
      <c r="AZ307" s="46">
        <v>4514.67</v>
      </c>
      <c r="BA307" s="46">
        <v>27720</v>
      </c>
      <c r="BB307" s="46">
        <v>25393.17</v>
      </c>
      <c r="BC307" s="46">
        <v>235868.86</v>
      </c>
      <c r="BR307" s="46">
        <v>472232.72</v>
      </c>
      <c r="BW307" s="46">
        <v>112163.29</v>
      </c>
      <c r="BX307" s="46">
        <v>45134.93</v>
      </c>
      <c r="CA307" s="46">
        <v>18000</v>
      </c>
      <c r="CB307" s="46">
        <v>40447.33</v>
      </c>
      <c r="CC307" s="46">
        <v>1905</v>
      </c>
      <c r="CE307" s="46">
        <v>50497.19</v>
      </c>
      <c r="CF307" s="46">
        <v>21695.69</v>
      </c>
      <c r="CP307" s="46">
        <v>133476.79</v>
      </c>
      <c r="CQ307" s="46">
        <v>40546.15</v>
      </c>
      <c r="EH307" s="46">
        <v>8366.35</v>
      </c>
      <c r="EI307" s="46">
        <v>59053.4</v>
      </c>
      <c r="EP307" s="46">
        <v>59053.4</v>
      </c>
    </row>
    <row r="308" spans="2:165" x14ac:dyDescent="0.25">
      <c r="B308" s="47" t="s">
        <v>179</v>
      </c>
      <c r="C308" s="47" t="s">
        <v>178</v>
      </c>
      <c r="D308" s="46">
        <v>7668230.5</v>
      </c>
      <c r="E308" s="46">
        <v>399786.12</v>
      </c>
      <c r="F308" s="46">
        <v>399786.12</v>
      </c>
      <c r="L308" s="46">
        <v>162543.57</v>
      </c>
      <c r="M308" s="46">
        <v>61.76</v>
      </c>
      <c r="S308" s="46">
        <v>16100</v>
      </c>
      <c r="Y308" s="46">
        <v>12344</v>
      </c>
      <c r="Z308" s="46">
        <v>10045.82</v>
      </c>
      <c r="AC308" s="46">
        <v>41696</v>
      </c>
      <c r="AD308" s="46">
        <v>1550.75</v>
      </c>
      <c r="AG308" s="46">
        <v>80745.240000000005</v>
      </c>
      <c r="AJ308" s="46">
        <v>2385279.27</v>
      </c>
      <c r="AK308" s="46">
        <v>2357451.09</v>
      </c>
      <c r="AL308" s="46">
        <v>27828.18</v>
      </c>
      <c r="AP308" s="46">
        <v>718495.44</v>
      </c>
      <c r="AQ308" s="46">
        <v>2525</v>
      </c>
      <c r="AS308" s="46">
        <v>216882.88</v>
      </c>
      <c r="AU308" s="46">
        <v>67842.36</v>
      </c>
      <c r="AW308" s="46">
        <v>3919.85</v>
      </c>
      <c r="AZ308" s="46">
        <v>1256.07</v>
      </c>
      <c r="BB308" s="46">
        <v>8897.5400000000009</v>
      </c>
      <c r="BC308" s="46">
        <v>417171.74</v>
      </c>
      <c r="BR308" s="46">
        <v>162213.73000000001</v>
      </c>
      <c r="BX308" s="46">
        <v>15282.27</v>
      </c>
      <c r="CC308" s="46">
        <v>899.97</v>
      </c>
      <c r="CE308" s="46">
        <v>41673</v>
      </c>
      <c r="CF308" s="46">
        <v>14160</v>
      </c>
      <c r="CP308" s="46">
        <v>80100.66</v>
      </c>
      <c r="EH308" s="46">
        <v>10097.83</v>
      </c>
      <c r="EI308" s="46">
        <v>253.12</v>
      </c>
      <c r="ES308" s="46">
        <v>253.12</v>
      </c>
      <c r="ET308" s="46">
        <v>5544</v>
      </c>
      <c r="EW308" s="46">
        <v>5544</v>
      </c>
    </row>
    <row r="309" spans="2:165" x14ac:dyDescent="0.25">
      <c r="B309" s="47" t="s">
        <v>177</v>
      </c>
      <c r="C309" s="47" t="s">
        <v>176</v>
      </c>
      <c r="D309" s="46">
        <v>8036278.96</v>
      </c>
      <c r="E309" s="46">
        <v>388367.31</v>
      </c>
      <c r="F309" s="46">
        <v>388367.31</v>
      </c>
      <c r="L309" s="46">
        <v>150848.73000000001</v>
      </c>
      <c r="P309" s="46">
        <v>1050</v>
      </c>
      <c r="S309" s="46">
        <v>1406</v>
      </c>
      <c r="T309" s="46">
        <v>4184.47</v>
      </c>
      <c r="Y309" s="46">
        <v>14042.65</v>
      </c>
      <c r="Z309" s="46">
        <v>15005.83</v>
      </c>
      <c r="AC309" s="46">
        <v>99969</v>
      </c>
      <c r="AE309" s="46">
        <v>200</v>
      </c>
      <c r="AG309" s="46">
        <v>14990.78</v>
      </c>
      <c r="AJ309" s="46">
        <v>2597695.79</v>
      </c>
      <c r="AK309" s="46">
        <v>2541132.96</v>
      </c>
      <c r="AL309" s="46">
        <v>45219.27</v>
      </c>
      <c r="AM309" s="46">
        <v>11343.56</v>
      </c>
      <c r="AP309" s="46">
        <v>720020.68</v>
      </c>
      <c r="AQ309" s="46">
        <v>3030</v>
      </c>
      <c r="AS309" s="46">
        <v>274811.01</v>
      </c>
      <c r="AU309" s="46">
        <v>40268.9</v>
      </c>
      <c r="AW309" s="46">
        <v>31471.66</v>
      </c>
      <c r="AZ309" s="46">
        <v>4650.4799999999996</v>
      </c>
      <c r="BB309" s="46">
        <v>1402.46</v>
      </c>
      <c r="BC309" s="46">
        <v>364386.17</v>
      </c>
      <c r="BR309" s="46">
        <v>141391.45000000001</v>
      </c>
      <c r="BS309" s="46">
        <v>312.77999999999997</v>
      </c>
      <c r="CB309" s="46">
        <v>16196.24</v>
      </c>
      <c r="CE309" s="46">
        <v>18639.62</v>
      </c>
      <c r="CF309" s="46">
        <v>13021</v>
      </c>
      <c r="CP309" s="46">
        <v>47434.31</v>
      </c>
      <c r="CR309" s="46">
        <v>16160.4</v>
      </c>
      <c r="CZ309" s="46">
        <v>29627.1</v>
      </c>
      <c r="ET309" s="46">
        <v>19815.52</v>
      </c>
      <c r="EU309" s="46">
        <v>700</v>
      </c>
      <c r="FB309" s="46">
        <v>19115.52</v>
      </c>
    </row>
    <row r="310" spans="2:165" x14ac:dyDescent="0.25">
      <c r="B310" s="47" t="s">
        <v>175</v>
      </c>
      <c r="C310" s="47" t="s">
        <v>174</v>
      </c>
      <c r="D310" s="46">
        <v>5485181.3800000008</v>
      </c>
      <c r="L310" s="46">
        <v>16955.330000000002</v>
      </c>
      <c r="AC310" s="46">
        <v>8403.0400000000009</v>
      </c>
      <c r="AG310" s="46">
        <v>670.99</v>
      </c>
      <c r="AI310" s="46">
        <v>7881.3</v>
      </c>
      <c r="AJ310" s="46">
        <v>1350838.55</v>
      </c>
      <c r="AK310" s="46">
        <v>1190653.3400000001</v>
      </c>
      <c r="AL310" s="46">
        <v>19035.21</v>
      </c>
      <c r="AM310" s="46">
        <v>141150</v>
      </c>
      <c r="AP310" s="46">
        <v>263745.14</v>
      </c>
      <c r="AS310" s="46">
        <v>182885.34</v>
      </c>
      <c r="AU310" s="46">
        <v>13506.15</v>
      </c>
      <c r="BB310" s="46">
        <v>1267.93</v>
      </c>
      <c r="BC310" s="46">
        <v>66085.72</v>
      </c>
      <c r="BR310" s="46">
        <v>421878.42</v>
      </c>
      <c r="BY310" s="46">
        <v>63772.61</v>
      </c>
      <c r="CB310" s="46">
        <v>18477</v>
      </c>
      <c r="CE310" s="46">
        <v>24603.99</v>
      </c>
      <c r="CF310" s="46">
        <v>10249</v>
      </c>
      <c r="CP310" s="46">
        <v>36888.26</v>
      </c>
      <c r="CR310" s="46">
        <v>1798</v>
      </c>
      <c r="DJ310" s="46">
        <v>266089.56</v>
      </c>
      <c r="ET310" s="46">
        <v>689173.25</v>
      </c>
      <c r="FA310" s="46">
        <v>689173.25</v>
      </c>
    </row>
    <row r="311" spans="2:165" x14ac:dyDescent="0.25">
      <c r="B311" s="47" t="s">
        <v>173</v>
      </c>
      <c r="C311" s="47" t="s">
        <v>172</v>
      </c>
      <c r="D311" s="46">
        <v>23713465.339999996</v>
      </c>
      <c r="E311" s="46">
        <v>912439.74</v>
      </c>
      <c r="F311" s="46">
        <v>912439.74</v>
      </c>
      <c r="L311" s="46">
        <v>447293.84</v>
      </c>
      <c r="Y311" s="46">
        <v>17326.47</v>
      </c>
      <c r="Z311" s="46">
        <v>150644.76999999999</v>
      </c>
      <c r="AA311" s="46">
        <v>3582.14</v>
      </c>
      <c r="AD311" s="46">
        <v>1300.8599999999999</v>
      </c>
      <c r="AG311" s="46">
        <v>274439.59999999998</v>
      </c>
      <c r="AJ311" s="46">
        <v>5634882.4299999997</v>
      </c>
      <c r="AK311" s="46">
        <v>5280564.03</v>
      </c>
      <c r="AM311" s="46">
        <v>354318.4</v>
      </c>
      <c r="AP311" s="46">
        <v>2021811.4</v>
      </c>
      <c r="AQ311" s="46">
        <v>10100</v>
      </c>
      <c r="AR311" s="46">
        <v>61625.01</v>
      </c>
      <c r="AS311" s="46">
        <v>953007.75</v>
      </c>
      <c r="AU311" s="46">
        <v>469893.79</v>
      </c>
      <c r="AW311" s="46">
        <v>57380.79</v>
      </c>
      <c r="AY311" s="46">
        <v>231914.99</v>
      </c>
      <c r="AZ311" s="46">
        <v>12368.55</v>
      </c>
      <c r="BB311" s="46">
        <v>81832.55</v>
      </c>
      <c r="BC311" s="46">
        <v>143687.97</v>
      </c>
      <c r="BK311" s="46">
        <v>6640.75</v>
      </c>
      <c r="BP311" s="46">
        <v>6640.75</v>
      </c>
      <c r="BR311" s="46">
        <v>2833664.51</v>
      </c>
      <c r="BT311" s="46">
        <v>129425.32</v>
      </c>
      <c r="BV311" s="46">
        <v>103838.8</v>
      </c>
      <c r="BW311" s="46">
        <v>935216.91</v>
      </c>
      <c r="BX311" s="46">
        <v>413190.12</v>
      </c>
      <c r="CB311" s="46">
        <v>371928.9</v>
      </c>
      <c r="CE311" s="46">
        <v>201676.5</v>
      </c>
      <c r="CF311" s="46">
        <v>58904.08</v>
      </c>
      <c r="CG311" s="46">
        <v>29920.58</v>
      </c>
      <c r="CK311" s="46">
        <v>2755.8</v>
      </c>
      <c r="CP311" s="46">
        <v>512915.81</v>
      </c>
      <c r="DP311" s="46">
        <v>39537.53</v>
      </c>
      <c r="EH311" s="46">
        <v>34354.160000000003</v>
      </c>
    </row>
    <row r="312" spans="2:165" x14ac:dyDescent="0.25">
      <c r="B312" s="47" t="s">
        <v>171</v>
      </c>
      <c r="C312" s="47" t="s">
        <v>170</v>
      </c>
      <c r="D312" s="46">
        <v>45663966.300000004</v>
      </c>
      <c r="E312" s="46">
        <v>3406487.63</v>
      </c>
      <c r="F312" s="46">
        <v>3299649.6</v>
      </c>
      <c r="H312" s="46">
        <v>104436.75</v>
      </c>
      <c r="I312" s="46">
        <v>138.01</v>
      </c>
      <c r="K312" s="46">
        <v>2263.27</v>
      </c>
      <c r="L312" s="46">
        <v>488830.97</v>
      </c>
      <c r="M312" s="46">
        <v>3085.25</v>
      </c>
      <c r="Q312" s="46">
        <v>1850</v>
      </c>
      <c r="T312" s="46">
        <v>10233.790000000001</v>
      </c>
      <c r="U312" s="46">
        <v>14662.55</v>
      </c>
      <c r="Y312" s="46">
        <v>44850.85</v>
      </c>
      <c r="Z312" s="46">
        <v>99052.22</v>
      </c>
      <c r="AA312" s="46">
        <v>3822</v>
      </c>
      <c r="AC312" s="46">
        <v>5649.15</v>
      </c>
      <c r="AD312" s="46">
        <v>3157.95</v>
      </c>
      <c r="AE312" s="46">
        <v>8970.5</v>
      </c>
      <c r="AF312" s="46">
        <v>279035.63</v>
      </c>
      <c r="AG312" s="46">
        <v>14461.08</v>
      </c>
      <c r="AJ312" s="46">
        <v>12559053.810000001</v>
      </c>
      <c r="AK312" s="46">
        <v>12119331.880000001</v>
      </c>
      <c r="AL312" s="46">
        <v>237367.92</v>
      </c>
      <c r="AM312" s="46">
        <v>202354.01</v>
      </c>
      <c r="AP312" s="46">
        <v>4685515.24</v>
      </c>
      <c r="AQ312" s="46">
        <v>29105.32</v>
      </c>
      <c r="AR312" s="46">
        <v>48730.92</v>
      </c>
      <c r="AS312" s="46">
        <v>2180803.87</v>
      </c>
      <c r="AU312" s="46">
        <v>818609.49</v>
      </c>
      <c r="AW312" s="46">
        <v>75394</v>
      </c>
      <c r="AY312" s="46">
        <v>114018.05</v>
      </c>
      <c r="AZ312" s="46">
        <v>4930.8500000000004</v>
      </c>
      <c r="BB312" s="46">
        <v>198791.67999999999</v>
      </c>
      <c r="BC312" s="46">
        <v>1102531.74</v>
      </c>
      <c r="BD312" s="46">
        <v>483</v>
      </c>
      <c r="BG312" s="46">
        <v>112116.32</v>
      </c>
      <c r="BK312" s="46">
        <v>15434.99</v>
      </c>
      <c r="BP312" s="46">
        <v>15434.99</v>
      </c>
      <c r="BR312" s="46">
        <v>1636660.51</v>
      </c>
      <c r="BT312" s="46">
        <v>134375.99</v>
      </c>
      <c r="BW312" s="46">
        <v>3397.35</v>
      </c>
      <c r="CB312" s="46">
        <v>304025</v>
      </c>
      <c r="CC312" s="46">
        <v>41571.19</v>
      </c>
      <c r="CE312" s="46">
        <v>335654.18</v>
      </c>
      <c r="CF312" s="46">
        <v>86237.07</v>
      </c>
      <c r="CK312" s="46">
        <v>7734.43</v>
      </c>
      <c r="CP312" s="46">
        <v>655442.49</v>
      </c>
      <c r="EH312" s="46">
        <v>68222.81</v>
      </c>
      <c r="ET312" s="46">
        <v>40000</v>
      </c>
      <c r="FA312" s="46">
        <v>40000</v>
      </c>
    </row>
    <row r="313" spans="2:165" x14ac:dyDescent="0.25">
      <c r="B313" s="47" t="s">
        <v>169</v>
      </c>
      <c r="C313" s="47" t="s">
        <v>168</v>
      </c>
      <c r="D313" s="46">
        <v>556349643.30000007</v>
      </c>
      <c r="E313" s="46">
        <v>16174442.130000001</v>
      </c>
      <c r="F313" s="46">
        <v>16174442.130000001</v>
      </c>
      <c r="L313" s="46">
        <v>2462624.36</v>
      </c>
      <c r="M313" s="46">
        <v>45755</v>
      </c>
      <c r="O313" s="46">
        <v>46.2</v>
      </c>
      <c r="T313" s="46">
        <v>23189.1</v>
      </c>
      <c r="Y313" s="46">
        <v>125749.54</v>
      </c>
      <c r="Z313" s="46">
        <v>316322.77</v>
      </c>
      <c r="AC313" s="46">
        <v>447074.77</v>
      </c>
      <c r="AD313" s="46">
        <v>36228.83</v>
      </c>
      <c r="AE313" s="46">
        <v>74956</v>
      </c>
      <c r="AF313" s="46">
        <v>73151.25</v>
      </c>
      <c r="AG313" s="46">
        <v>1102535.8</v>
      </c>
      <c r="AH313" s="46">
        <v>217615.1</v>
      </c>
      <c r="AJ313" s="46">
        <v>165865760</v>
      </c>
      <c r="AK313" s="46">
        <v>143770280.46000001</v>
      </c>
      <c r="AL313" s="46">
        <v>5837240.5599999996</v>
      </c>
      <c r="AM313" s="46">
        <v>16258238.98</v>
      </c>
      <c r="AP313" s="46">
        <v>55494573.630000003</v>
      </c>
      <c r="AQ313" s="46">
        <v>150254.23000000001</v>
      </c>
      <c r="AS313" s="46">
        <v>25552657.34</v>
      </c>
      <c r="AU313" s="46">
        <v>13193006.08</v>
      </c>
      <c r="AV313" s="46">
        <v>357680.85</v>
      </c>
      <c r="AW313" s="46">
        <v>2442305.21</v>
      </c>
      <c r="AY313" s="46">
        <v>7677998.6900000004</v>
      </c>
      <c r="AZ313" s="46">
        <v>458793.2</v>
      </c>
      <c r="BB313" s="46">
        <v>319620.67</v>
      </c>
      <c r="BC313" s="46">
        <v>4340730.41</v>
      </c>
      <c r="BD313" s="46">
        <v>862320.8</v>
      </c>
      <c r="BH313" s="46">
        <v>139206.15</v>
      </c>
      <c r="BK313" s="46">
        <v>185479.21</v>
      </c>
      <c r="BP313" s="46">
        <v>185479.21</v>
      </c>
      <c r="BR313" s="46">
        <v>37727216.68</v>
      </c>
      <c r="BS313" s="46">
        <v>514801.68</v>
      </c>
      <c r="BW313" s="46">
        <v>5759214.4299999997</v>
      </c>
      <c r="BX313" s="46">
        <v>26875.37</v>
      </c>
      <c r="CB313" s="46">
        <v>3799945.6</v>
      </c>
      <c r="CC313" s="46">
        <v>272279.99</v>
      </c>
      <c r="CD313" s="46">
        <v>99963.68</v>
      </c>
      <c r="CE313" s="46">
        <v>12412088.93</v>
      </c>
      <c r="CG313" s="46">
        <v>1862056.9</v>
      </c>
      <c r="CK313" s="46">
        <v>634159.74</v>
      </c>
      <c r="CP313" s="46">
        <v>11299015.859999999</v>
      </c>
      <c r="DD313" s="46">
        <v>78711.259999999995</v>
      </c>
      <c r="DP313" s="46">
        <v>204195.48</v>
      </c>
      <c r="EH313" s="46">
        <v>763907.76</v>
      </c>
      <c r="EI313" s="46">
        <v>257605.5</v>
      </c>
      <c r="EM313" s="46">
        <v>43250</v>
      </c>
      <c r="ES313" s="46">
        <v>214355.5</v>
      </c>
      <c r="ET313" s="46">
        <v>7120</v>
      </c>
      <c r="FA313" s="46">
        <v>7120</v>
      </c>
      <c r="FD313" s="46">
        <v>0.14000000000000001</v>
      </c>
      <c r="FH313" s="46">
        <v>0.14000000000000001</v>
      </c>
    </row>
    <row r="314" spans="2:165" x14ac:dyDescent="0.25">
      <c r="B314" s="47" t="s">
        <v>167</v>
      </c>
      <c r="C314" s="47" t="s">
        <v>166</v>
      </c>
      <c r="D314" s="46">
        <v>111778708.36000001</v>
      </c>
      <c r="E314" s="46">
        <v>4637149.51</v>
      </c>
      <c r="F314" s="46">
        <v>4637149.51</v>
      </c>
      <c r="L314" s="46">
        <v>423732.01</v>
      </c>
      <c r="M314" s="46">
        <v>24953.040000000001</v>
      </c>
      <c r="T314" s="46">
        <v>500</v>
      </c>
      <c r="Y314" s="46">
        <v>32539.279999999999</v>
      </c>
      <c r="Z314" s="46">
        <v>205666.07</v>
      </c>
      <c r="AC314" s="46">
        <v>77680.06</v>
      </c>
      <c r="AD314" s="46">
        <v>25185.08</v>
      </c>
      <c r="AE314" s="46">
        <v>12723.7</v>
      </c>
      <c r="AF314" s="46">
        <v>10000</v>
      </c>
      <c r="AG314" s="46">
        <v>34484.78</v>
      </c>
      <c r="AJ314" s="46">
        <v>33956533.579999998</v>
      </c>
      <c r="AK314" s="46">
        <v>31033641.84</v>
      </c>
      <c r="AL314" s="46">
        <v>770321.13</v>
      </c>
      <c r="AM314" s="46">
        <v>2152570.61</v>
      </c>
      <c r="AP314" s="46">
        <v>10954338.960000001</v>
      </c>
      <c r="AR314" s="46">
        <v>255126.02</v>
      </c>
      <c r="AS314" s="46">
        <v>4890544.37</v>
      </c>
      <c r="AU314" s="46">
        <v>2379366.42</v>
      </c>
      <c r="AW314" s="46">
        <v>236501.42</v>
      </c>
      <c r="AY314" s="46">
        <v>698167.93</v>
      </c>
      <c r="AZ314" s="46">
        <v>99114.3</v>
      </c>
      <c r="BB314" s="46">
        <v>348001.42</v>
      </c>
      <c r="BC314" s="46">
        <v>2039697.63</v>
      </c>
      <c r="BD314" s="46">
        <v>2205</v>
      </c>
      <c r="BG314" s="46">
        <v>5614.45</v>
      </c>
      <c r="BK314" s="46">
        <v>39846.199999999997</v>
      </c>
      <c r="BP314" s="46">
        <v>39846.199999999997</v>
      </c>
      <c r="BR314" s="46">
        <v>5858528.9199999999</v>
      </c>
      <c r="BT314" s="46">
        <v>527987.86</v>
      </c>
      <c r="BW314" s="46">
        <v>939259.23</v>
      </c>
      <c r="CA314" s="46">
        <v>70.63</v>
      </c>
      <c r="CB314" s="46">
        <v>693408.79</v>
      </c>
      <c r="CC314" s="46">
        <v>32736.41</v>
      </c>
      <c r="CE314" s="46">
        <v>673938.9</v>
      </c>
      <c r="CF314" s="46">
        <v>155031.74</v>
      </c>
      <c r="CK314" s="46">
        <v>72852.39</v>
      </c>
      <c r="CP314" s="46">
        <v>1805864.45</v>
      </c>
      <c r="CQ314" s="46">
        <v>241475.43</v>
      </c>
      <c r="EC314" s="46">
        <v>517246.76</v>
      </c>
      <c r="EG314" s="46">
        <v>16803.46</v>
      </c>
      <c r="EH314" s="46">
        <v>181852.87</v>
      </c>
      <c r="ET314" s="46">
        <v>19225</v>
      </c>
      <c r="FB314" s="46">
        <v>19225</v>
      </c>
    </row>
    <row r="315" spans="2:165" x14ac:dyDescent="0.25">
      <c r="B315" s="47" t="s">
        <v>165</v>
      </c>
      <c r="C315" s="47" t="s">
        <v>164</v>
      </c>
      <c r="D315" s="46">
        <v>125855027.12000005</v>
      </c>
      <c r="E315" s="46">
        <v>4430794.29</v>
      </c>
      <c r="F315" s="46">
        <v>4376666.2300000004</v>
      </c>
      <c r="H315" s="46">
        <v>17048.43</v>
      </c>
      <c r="I315" s="46">
        <v>1.68</v>
      </c>
      <c r="K315" s="46">
        <v>37077.949999999997</v>
      </c>
      <c r="L315" s="46">
        <v>547259.76</v>
      </c>
      <c r="M315" s="46">
        <v>17180.5</v>
      </c>
      <c r="R315" s="46">
        <v>52478</v>
      </c>
      <c r="T315" s="46">
        <v>40</v>
      </c>
      <c r="X315" s="46">
        <v>13326.7</v>
      </c>
      <c r="Y315" s="46">
        <v>13809.7</v>
      </c>
      <c r="Z315" s="46">
        <v>282663.34000000003</v>
      </c>
      <c r="AC315" s="46">
        <v>5519.14</v>
      </c>
      <c r="AD315" s="46">
        <v>5722.69</v>
      </c>
      <c r="AE315" s="46">
        <v>10344.64</v>
      </c>
      <c r="AF315" s="46">
        <v>25096.84</v>
      </c>
      <c r="AG315" s="46">
        <v>86800.02</v>
      </c>
      <c r="AH315" s="46">
        <v>34278.19</v>
      </c>
      <c r="AJ315" s="46">
        <v>38301416.960000001</v>
      </c>
      <c r="AK315" s="46">
        <v>35003968.829999998</v>
      </c>
      <c r="AL315" s="46">
        <v>748949.26</v>
      </c>
      <c r="AM315" s="46">
        <v>2548498.87</v>
      </c>
      <c r="AP315" s="46">
        <v>13782947.41</v>
      </c>
      <c r="AQ315" s="46">
        <v>48480</v>
      </c>
      <c r="AR315" s="46">
        <v>63521.22</v>
      </c>
      <c r="AS315" s="46">
        <v>5383594.8799999999</v>
      </c>
      <c r="AT315" s="46">
        <v>238034.57</v>
      </c>
      <c r="AU315" s="46">
        <v>2659878.58</v>
      </c>
      <c r="AW315" s="46">
        <v>711108.9</v>
      </c>
      <c r="AY315" s="46">
        <v>650553.03</v>
      </c>
      <c r="AZ315" s="46">
        <v>109919.21</v>
      </c>
      <c r="BB315" s="46">
        <v>550291.62</v>
      </c>
      <c r="BC315" s="46">
        <v>2096856.81</v>
      </c>
      <c r="BD315" s="46">
        <v>1270708.5900000001</v>
      </c>
      <c r="BK315" s="46">
        <v>44495.58</v>
      </c>
      <c r="BP315" s="46">
        <v>44495.58</v>
      </c>
      <c r="BR315" s="46">
        <v>5622836.4199999999</v>
      </c>
      <c r="BT315" s="46">
        <v>134398.29</v>
      </c>
      <c r="BW315" s="46">
        <v>691872.78</v>
      </c>
      <c r="BY315" s="46">
        <v>11150.14</v>
      </c>
      <c r="CB315" s="46">
        <v>883470.37</v>
      </c>
      <c r="CC315" s="46">
        <v>58247.7</v>
      </c>
      <c r="CE315" s="46">
        <v>846934.67</v>
      </c>
      <c r="CF315" s="46">
        <v>111835.58</v>
      </c>
      <c r="CG315" s="46">
        <v>165970.26</v>
      </c>
      <c r="CK315" s="46">
        <v>30576.14</v>
      </c>
      <c r="CM315" s="46">
        <v>23265.19</v>
      </c>
      <c r="CP315" s="46">
        <v>2383230.21</v>
      </c>
      <c r="EH315" s="46">
        <v>281885.09000000003</v>
      </c>
      <c r="EI315" s="46">
        <v>134271.04000000001</v>
      </c>
      <c r="EK315" s="46">
        <v>125006.1</v>
      </c>
      <c r="ER315" s="46">
        <v>9264.94</v>
      </c>
      <c r="ET315" s="46">
        <v>54176.56</v>
      </c>
      <c r="FB315" s="46">
        <v>54176.56</v>
      </c>
      <c r="FD315" s="46">
        <v>9315.5400000000009</v>
      </c>
      <c r="FH315" s="46">
        <v>9315.5400000000009</v>
      </c>
    </row>
    <row r="316" spans="2:165" x14ac:dyDescent="0.25">
      <c r="B316" s="47" t="s">
        <v>163</v>
      </c>
      <c r="C316" s="47" t="s">
        <v>162</v>
      </c>
      <c r="D316" s="46">
        <v>28942034.199999996</v>
      </c>
      <c r="E316" s="46">
        <v>421518.36</v>
      </c>
      <c r="F316" s="46">
        <v>419302.14</v>
      </c>
      <c r="H316" s="46">
        <v>2216.2199999999998</v>
      </c>
      <c r="L316" s="46">
        <v>779530.74</v>
      </c>
      <c r="Y316" s="46">
        <v>5662.66</v>
      </c>
      <c r="Z316" s="46">
        <v>25001.79</v>
      </c>
      <c r="AC316" s="46">
        <v>515586.51</v>
      </c>
      <c r="AD316" s="46">
        <v>424</v>
      </c>
      <c r="AE316" s="46">
        <v>265</v>
      </c>
      <c r="AF316" s="46">
        <v>41982.400000000001</v>
      </c>
      <c r="AG316" s="46">
        <v>53535.519999999997</v>
      </c>
      <c r="AH316" s="46">
        <v>137072.85999999999</v>
      </c>
      <c r="AJ316" s="46">
        <v>7948269.3200000003</v>
      </c>
      <c r="AK316" s="46">
        <v>6853515.9299999997</v>
      </c>
      <c r="AL316" s="46">
        <v>148703.57</v>
      </c>
      <c r="AM316" s="46">
        <v>946049.82</v>
      </c>
      <c r="AP316" s="46">
        <v>3075793.8</v>
      </c>
      <c r="AQ316" s="46">
        <v>167409.26999999999</v>
      </c>
      <c r="AS316" s="46">
        <v>879749.67</v>
      </c>
      <c r="AU316" s="46">
        <v>685950.67</v>
      </c>
      <c r="AW316" s="46">
        <v>147242.25</v>
      </c>
      <c r="AY316" s="46">
        <v>482713.88</v>
      </c>
      <c r="AZ316" s="46">
        <v>-14767.4</v>
      </c>
      <c r="BB316" s="46">
        <v>37033.31</v>
      </c>
      <c r="BC316" s="46">
        <v>203849.18</v>
      </c>
      <c r="BD316" s="46">
        <v>486612.97</v>
      </c>
      <c r="BK316" s="46">
        <v>8681.51</v>
      </c>
      <c r="BP316" s="46">
        <v>8681.51</v>
      </c>
      <c r="BR316" s="46">
        <v>2237223.37</v>
      </c>
      <c r="BS316" s="46">
        <v>331104.43</v>
      </c>
      <c r="BU316" s="46">
        <v>6057.72</v>
      </c>
      <c r="BW316" s="46">
        <v>263203.7</v>
      </c>
      <c r="BX316" s="46">
        <v>342627.15</v>
      </c>
      <c r="BY316" s="46">
        <v>-19757.86</v>
      </c>
      <c r="CB316" s="46">
        <v>167421.56</v>
      </c>
      <c r="CC316" s="46">
        <v>17011.689999999999</v>
      </c>
      <c r="CE316" s="46">
        <v>314328.86</v>
      </c>
      <c r="CF316" s="46">
        <v>20561.07</v>
      </c>
      <c r="CG316" s="46">
        <v>222362.15</v>
      </c>
      <c r="CK316" s="46">
        <v>9325.9</v>
      </c>
      <c r="CO316" s="46">
        <v>23929.41</v>
      </c>
      <c r="CP316" s="46">
        <v>539047.59</v>
      </c>
    </row>
    <row r="317" spans="2:165" x14ac:dyDescent="0.25">
      <c r="B317" s="47" t="s">
        <v>161</v>
      </c>
      <c r="C317" s="47" t="s">
        <v>160</v>
      </c>
      <c r="D317" s="46">
        <v>130059458.66</v>
      </c>
      <c r="E317" s="46">
        <v>2056330.1</v>
      </c>
      <c r="F317" s="46">
        <v>1948442.39</v>
      </c>
      <c r="H317" s="46">
        <v>406.78</v>
      </c>
      <c r="K317" s="46">
        <v>107480.93</v>
      </c>
      <c r="L317" s="46">
        <v>833123.82</v>
      </c>
      <c r="M317" s="46">
        <v>135</v>
      </c>
      <c r="T317" s="46">
        <v>85022.07</v>
      </c>
      <c r="X317" s="46">
        <v>20372.64</v>
      </c>
      <c r="Y317" s="46">
        <v>17710.900000000001</v>
      </c>
      <c r="Z317" s="46">
        <v>315263.7</v>
      </c>
      <c r="AC317" s="46">
        <v>43179.8</v>
      </c>
      <c r="AD317" s="46">
        <v>46403.46</v>
      </c>
      <c r="AE317" s="46">
        <v>12300</v>
      </c>
      <c r="AF317" s="46">
        <v>150515.38</v>
      </c>
      <c r="AG317" s="46">
        <v>142220.87</v>
      </c>
      <c r="AJ317" s="46">
        <v>37874631.109999999</v>
      </c>
      <c r="AK317" s="46">
        <v>32361216.5</v>
      </c>
      <c r="AL317" s="46">
        <v>1512821.6</v>
      </c>
      <c r="AM317" s="46">
        <v>4000593.01</v>
      </c>
      <c r="AP317" s="46">
        <v>13323024.6</v>
      </c>
      <c r="AQ317" s="46">
        <v>42739</v>
      </c>
      <c r="AR317" s="46">
        <v>291040.59000000003</v>
      </c>
      <c r="AS317" s="46">
        <v>6045039.25</v>
      </c>
      <c r="AU317" s="46">
        <v>3089685.54</v>
      </c>
      <c r="AW317" s="46">
        <v>401992.99</v>
      </c>
      <c r="AY317" s="46">
        <v>1838681.6</v>
      </c>
      <c r="AZ317" s="46">
        <v>104516.75</v>
      </c>
      <c r="BB317" s="46">
        <v>122205.86</v>
      </c>
      <c r="BC317" s="46">
        <v>1367156.67</v>
      </c>
      <c r="BG317" s="46">
        <v>19966.349999999999</v>
      </c>
      <c r="BK317" s="46">
        <v>42544.75</v>
      </c>
      <c r="BP317" s="46">
        <v>42544.75</v>
      </c>
      <c r="BR317" s="46">
        <v>10572227.199999999</v>
      </c>
      <c r="BT317" s="46">
        <v>622112.38</v>
      </c>
      <c r="BW317" s="46">
        <v>2273442.6</v>
      </c>
      <c r="CB317" s="46">
        <v>779194</v>
      </c>
      <c r="CC317" s="46">
        <v>49653</v>
      </c>
      <c r="CE317" s="46">
        <v>1441486.73</v>
      </c>
      <c r="CF317" s="46">
        <v>729163.97</v>
      </c>
      <c r="CG317" s="46">
        <v>519396</v>
      </c>
      <c r="CK317" s="46">
        <v>258145.88</v>
      </c>
      <c r="CP317" s="46">
        <v>2882736.7</v>
      </c>
      <c r="CR317" s="46">
        <v>77143.199999999997</v>
      </c>
      <c r="DJ317" s="46">
        <v>753645.91</v>
      </c>
      <c r="EH317" s="46">
        <v>186106.83</v>
      </c>
      <c r="ET317" s="46">
        <v>327847.75</v>
      </c>
      <c r="FA317" s="46">
        <v>327847.75</v>
      </c>
    </row>
    <row r="318" spans="2:165" x14ac:dyDescent="0.25">
      <c r="B318" s="47" t="s">
        <v>159</v>
      </c>
      <c r="C318" s="47" t="s">
        <v>158</v>
      </c>
      <c r="D318" s="46">
        <v>234660055.41999996</v>
      </c>
      <c r="E318" s="46">
        <v>3495013.7</v>
      </c>
      <c r="F318" s="46">
        <v>3489049.16</v>
      </c>
      <c r="H318" s="46">
        <v>5964.54</v>
      </c>
      <c r="L318" s="46">
        <v>337029.67</v>
      </c>
      <c r="M318" s="46">
        <v>100</v>
      </c>
      <c r="T318" s="46">
        <v>53675.21</v>
      </c>
      <c r="U318" s="46">
        <v>30989.63</v>
      </c>
      <c r="Y318" s="46">
        <v>49300.18</v>
      </c>
      <c r="Z318" s="46">
        <v>66365.009999999995</v>
      </c>
      <c r="AC318" s="46">
        <v>6365.94</v>
      </c>
      <c r="AD318" s="46">
        <v>9137.06</v>
      </c>
      <c r="AE318" s="46">
        <v>10900</v>
      </c>
      <c r="AG318" s="46">
        <v>96463.14</v>
      </c>
      <c r="AH318" s="46">
        <v>13733.5</v>
      </c>
      <c r="AJ318" s="46">
        <v>66964853.310000002</v>
      </c>
      <c r="AK318" s="46">
        <v>56421204.649999999</v>
      </c>
      <c r="AL318" s="46">
        <v>2105757.37</v>
      </c>
      <c r="AM318" s="46">
        <v>8437891.2899999991</v>
      </c>
      <c r="AP318" s="46">
        <v>23761589.149999999</v>
      </c>
      <c r="AQ318" s="46">
        <v>241272.83</v>
      </c>
      <c r="AS318" s="46">
        <v>9816193.5199999996</v>
      </c>
      <c r="AU318" s="46">
        <v>5817614.3099999996</v>
      </c>
      <c r="AW318" s="46">
        <v>725874.85</v>
      </c>
      <c r="AY318" s="46">
        <v>3217514.14</v>
      </c>
      <c r="AZ318" s="46">
        <v>182229.01</v>
      </c>
      <c r="BB318" s="46">
        <v>92320.29</v>
      </c>
      <c r="BC318" s="46">
        <v>3492870.97</v>
      </c>
      <c r="BD318" s="46">
        <v>175699.23</v>
      </c>
      <c r="BK318" s="46">
        <v>73671.490000000005</v>
      </c>
      <c r="BP318" s="46">
        <v>73671.490000000005</v>
      </c>
      <c r="BR318" s="46">
        <v>22454699.960000001</v>
      </c>
      <c r="BS318" s="46">
        <v>843024.9</v>
      </c>
      <c r="BW318" s="46">
        <v>5005184.37</v>
      </c>
      <c r="BX318" s="46">
        <v>991176.97</v>
      </c>
      <c r="BY318" s="46">
        <v>191649.6</v>
      </c>
      <c r="CA318" s="46">
        <v>28988.94</v>
      </c>
      <c r="CB318" s="46">
        <v>1585022.2</v>
      </c>
      <c r="CC318" s="46">
        <v>82666.89</v>
      </c>
      <c r="CE318" s="46">
        <v>2932941.73</v>
      </c>
      <c r="CF318" s="46">
        <v>814971.89</v>
      </c>
      <c r="CG318" s="46">
        <v>3559578.95</v>
      </c>
      <c r="CJ318" s="46">
        <v>89599.42</v>
      </c>
      <c r="CK318" s="46">
        <v>226128.98</v>
      </c>
      <c r="CP318" s="46">
        <v>4843443.67</v>
      </c>
      <c r="DJ318" s="46">
        <v>689200.78</v>
      </c>
      <c r="EB318" s="46">
        <v>231492.32</v>
      </c>
      <c r="EH318" s="46">
        <v>339628.35</v>
      </c>
      <c r="EI318" s="46">
        <v>4860.6899999999996</v>
      </c>
      <c r="ER318" s="46">
        <v>4860.6899999999996</v>
      </c>
      <c r="ET318" s="46">
        <v>238309.74</v>
      </c>
      <c r="EX318" s="46">
        <v>14380.25</v>
      </c>
      <c r="EZ318" s="46">
        <v>66773.78</v>
      </c>
      <c r="FA318" s="46">
        <v>157155.71</v>
      </c>
    </row>
    <row r="319" spans="2:165" x14ac:dyDescent="0.25">
      <c r="B319" s="47" t="s">
        <v>157</v>
      </c>
      <c r="C319" s="47" t="s">
        <v>156</v>
      </c>
      <c r="D319" s="46">
        <v>144802826.51999995</v>
      </c>
      <c r="E319" s="46">
        <v>1481595.17</v>
      </c>
      <c r="F319" s="46">
        <v>1480887.16</v>
      </c>
      <c r="H319" s="46">
        <v>708.01</v>
      </c>
      <c r="L319" s="46">
        <v>584676.23</v>
      </c>
      <c r="M319" s="46">
        <v>13317</v>
      </c>
      <c r="P319" s="46">
        <v>33100</v>
      </c>
      <c r="T319" s="46">
        <v>34035.78</v>
      </c>
      <c r="U319" s="46">
        <v>16768.439999999999</v>
      </c>
      <c r="X319" s="46">
        <v>34933.129999999997</v>
      </c>
      <c r="Y319" s="46">
        <v>17204.57</v>
      </c>
      <c r="Z319" s="46">
        <v>102735.48</v>
      </c>
      <c r="AC319" s="46">
        <v>65681.3</v>
      </c>
      <c r="AD319" s="46">
        <v>201</v>
      </c>
      <c r="AE319" s="46">
        <v>14072.63</v>
      </c>
      <c r="AF319" s="46">
        <v>205627.61</v>
      </c>
      <c r="AG319" s="46">
        <v>46999.29</v>
      </c>
      <c r="AJ319" s="46">
        <v>44489302.799999997</v>
      </c>
      <c r="AK319" s="46">
        <v>37718498.75</v>
      </c>
      <c r="AL319" s="46">
        <v>619480.77</v>
      </c>
      <c r="AM319" s="46">
        <v>6151323.2800000003</v>
      </c>
      <c r="AP319" s="46">
        <v>15252992.18</v>
      </c>
      <c r="AQ319" s="46">
        <v>22725</v>
      </c>
      <c r="AS319" s="46">
        <v>5616335.0099999998</v>
      </c>
      <c r="AU319" s="46">
        <v>3771745.66</v>
      </c>
      <c r="AW319" s="46">
        <v>1518709.08</v>
      </c>
      <c r="AY319" s="46">
        <v>1954026.63</v>
      </c>
      <c r="AZ319" s="46">
        <v>110488.61</v>
      </c>
      <c r="BB319" s="46">
        <v>59757.16</v>
      </c>
      <c r="BC319" s="46">
        <v>2050754.74</v>
      </c>
      <c r="BE319" s="46">
        <v>2243.21</v>
      </c>
      <c r="BG319" s="46">
        <v>146207.07999999999</v>
      </c>
      <c r="BK319" s="46">
        <v>568668</v>
      </c>
      <c r="BM319" s="46">
        <v>419305</v>
      </c>
      <c r="BN319" s="46">
        <v>107127</v>
      </c>
      <c r="BP319" s="46">
        <v>42236</v>
      </c>
      <c r="BR319" s="46">
        <v>8631318.8800000008</v>
      </c>
      <c r="BW319" s="46">
        <v>10000</v>
      </c>
      <c r="BY319" s="46">
        <v>196011.54</v>
      </c>
      <c r="CB319" s="46">
        <v>1008922</v>
      </c>
      <c r="CC319" s="46">
        <v>76925.2</v>
      </c>
      <c r="CE319" s="46">
        <v>1889229.25</v>
      </c>
      <c r="CF319" s="46">
        <v>293712.14</v>
      </c>
      <c r="CG319" s="46">
        <v>734144.58</v>
      </c>
      <c r="CK319" s="46">
        <v>292501.14</v>
      </c>
      <c r="CP319" s="46">
        <v>2735393.66</v>
      </c>
      <c r="CR319" s="46">
        <v>203914.42</v>
      </c>
      <c r="DD319" s="46">
        <v>212987.36</v>
      </c>
      <c r="DJ319" s="46">
        <v>664485.47</v>
      </c>
      <c r="EA319" s="46">
        <v>101084.86</v>
      </c>
      <c r="EH319" s="46">
        <v>212007.26</v>
      </c>
      <c r="EI319" s="46">
        <v>9600</v>
      </c>
      <c r="EJ319" s="46">
        <v>9600</v>
      </c>
      <c r="ET319" s="46">
        <v>1383260</v>
      </c>
      <c r="FB319" s="46">
        <v>1383260</v>
      </c>
    </row>
    <row r="320" spans="2:165" x14ac:dyDescent="0.25">
      <c r="B320" s="47" t="s">
        <v>155</v>
      </c>
      <c r="C320" s="47" t="s">
        <v>154</v>
      </c>
      <c r="D320" s="46">
        <v>39218895.519999988</v>
      </c>
      <c r="E320" s="46">
        <v>1405632.54</v>
      </c>
      <c r="F320" s="46">
        <v>1388368.82</v>
      </c>
      <c r="H320" s="46">
        <v>17237.48</v>
      </c>
      <c r="I320" s="46">
        <v>26.24</v>
      </c>
      <c r="L320" s="46">
        <v>167238.79</v>
      </c>
      <c r="M320" s="46">
        <v>1368</v>
      </c>
      <c r="T320" s="46">
        <v>961</v>
      </c>
      <c r="Y320" s="46">
        <v>3144.72</v>
      </c>
      <c r="Z320" s="46">
        <v>52179.16</v>
      </c>
      <c r="AD320" s="46">
        <v>622.54999999999995</v>
      </c>
      <c r="AE320" s="46">
        <v>80</v>
      </c>
      <c r="AF320" s="46">
        <v>14420.54</v>
      </c>
      <c r="AG320" s="46">
        <v>79920.19</v>
      </c>
      <c r="AH320" s="46">
        <v>14542.63</v>
      </c>
      <c r="AJ320" s="46">
        <v>10718287.92</v>
      </c>
      <c r="AK320" s="46">
        <v>9743315.4800000004</v>
      </c>
      <c r="AL320" s="46">
        <v>242750.99</v>
      </c>
      <c r="AM320" s="46">
        <v>732221.45</v>
      </c>
      <c r="AP320" s="46">
        <v>4443144.75</v>
      </c>
      <c r="AR320" s="46">
        <v>110120.17</v>
      </c>
      <c r="AS320" s="46">
        <v>1725793.87</v>
      </c>
      <c r="AU320" s="46">
        <v>894833.79</v>
      </c>
      <c r="AW320" s="46">
        <v>225709.85</v>
      </c>
      <c r="AY320" s="46">
        <v>540590.54</v>
      </c>
      <c r="AZ320" s="46">
        <v>31479.7</v>
      </c>
      <c r="BB320" s="46">
        <v>63194.82</v>
      </c>
      <c r="BC320" s="46">
        <v>851422.01</v>
      </c>
      <c r="BK320" s="46">
        <v>12653.64</v>
      </c>
      <c r="BP320" s="46">
        <v>12653.64</v>
      </c>
      <c r="BR320" s="46">
        <v>2766739.76</v>
      </c>
      <c r="BT320" s="46">
        <v>234275.43</v>
      </c>
      <c r="BW320" s="46">
        <v>585675.13</v>
      </c>
      <c r="BX320" s="46">
        <v>154946.39000000001</v>
      </c>
      <c r="BY320" s="46">
        <v>21308.66</v>
      </c>
      <c r="CB320" s="46">
        <v>243700.96</v>
      </c>
      <c r="CC320" s="46">
        <v>12747.44</v>
      </c>
      <c r="CE320" s="46">
        <v>443723.26</v>
      </c>
      <c r="CF320" s="46">
        <v>66914.45</v>
      </c>
      <c r="CG320" s="46">
        <v>154245.13</v>
      </c>
      <c r="CK320" s="46">
        <v>62469.36</v>
      </c>
      <c r="CP320" s="46">
        <v>733521.84</v>
      </c>
      <c r="EH320" s="46">
        <v>53211.71</v>
      </c>
      <c r="FD320" s="46">
        <v>95750.36</v>
      </c>
      <c r="FI320" s="46">
        <v>95750.36</v>
      </c>
    </row>
    <row r="321" spans="2:164" x14ac:dyDescent="0.25">
      <c r="B321" s="47" t="s">
        <v>153</v>
      </c>
      <c r="C321" s="47" t="s">
        <v>152</v>
      </c>
      <c r="D321" s="46">
        <v>53036818.79999999</v>
      </c>
      <c r="E321" s="46">
        <v>793432.51</v>
      </c>
      <c r="F321" s="46">
        <v>793432.51</v>
      </c>
      <c r="L321" s="46">
        <v>95120.35</v>
      </c>
      <c r="M321" s="46">
        <v>1820</v>
      </c>
      <c r="T321" s="46">
        <v>200</v>
      </c>
      <c r="U321" s="46">
        <v>3191</v>
      </c>
      <c r="X321" s="46">
        <v>4809.62</v>
      </c>
      <c r="Y321" s="46">
        <v>8047.35</v>
      </c>
      <c r="Z321" s="46">
        <v>34173.85</v>
      </c>
      <c r="AC321" s="46">
        <v>1951.9</v>
      </c>
      <c r="AD321" s="46">
        <v>1382.94</v>
      </c>
      <c r="AE321" s="46">
        <v>1925</v>
      </c>
      <c r="AG321" s="46">
        <v>37343.69</v>
      </c>
      <c r="AI321" s="46">
        <v>275</v>
      </c>
      <c r="AJ321" s="46">
        <v>15084670.59</v>
      </c>
      <c r="AK321" s="46">
        <v>12876549.359999999</v>
      </c>
      <c r="AL321" s="46">
        <v>427529.53</v>
      </c>
      <c r="AM321" s="46">
        <v>1780591.7</v>
      </c>
      <c r="AP321" s="46">
        <v>6561742.5899999999</v>
      </c>
      <c r="AQ321" s="46">
        <v>30805</v>
      </c>
      <c r="AS321" s="46">
        <v>2227415.77</v>
      </c>
      <c r="AU321" s="46">
        <v>1268953.8899999999</v>
      </c>
      <c r="AW321" s="46">
        <v>175412.59</v>
      </c>
      <c r="AY321" s="46">
        <v>1123950.6299999999</v>
      </c>
      <c r="AZ321" s="46">
        <v>40726.22</v>
      </c>
      <c r="BB321" s="46">
        <v>22474.82</v>
      </c>
      <c r="BC321" s="46">
        <v>662588.6</v>
      </c>
      <c r="BH321" s="46">
        <v>1009415.07</v>
      </c>
      <c r="BK321" s="46">
        <v>134251.4</v>
      </c>
      <c r="BM321" s="46">
        <v>96073</v>
      </c>
      <c r="BN321" s="46">
        <v>21502</v>
      </c>
      <c r="BP321" s="46">
        <v>16676.400000000001</v>
      </c>
      <c r="BR321" s="46">
        <v>3525245.11</v>
      </c>
      <c r="BW321" s="46">
        <v>216015.21</v>
      </c>
      <c r="BX321" s="46">
        <v>52464.07</v>
      </c>
      <c r="BY321" s="46">
        <v>14401.52</v>
      </c>
      <c r="CB321" s="46">
        <v>345981.44</v>
      </c>
      <c r="CC321" s="46">
        <v>23785.52</v>
      </c>
      <c r="CE321" s="46">
        <v>849935.17</v>
      </c>
      <c r="CF321" s="46">
        <v>235401.91</v>
      </c>
      <c r="CG321" s="46">
        <v>283485.05</v>
      </c>
      <c r="CK321" s="46">
        <v>103355.39</v>
      </c>
      <c r="CP321" s="46">
        <v>1060411.44</v>
      </c>
      <c r="DC321" s="46">
        <v>6040.77</v>
      </c>
      <c r="DD321" s="46">
        <v>25370.720000000001</v>
      </c>
      <c r="DJ321" s="46">
        <v>236542.35</v>
      </c>
      <c r="EH321" s="46">
        <v>72054.55</v>
      </c>
      <c r="ET321" s="46">
        <v>80774.289999999994</v>
      </c>
      <c r="FA321" s="46">
        <v>24224.959999999999</v>
      </c>
      <c r="FB321" s="46">
        <v>56549.33</v>
      </c>
      <c r="FD321" s="46">
        <v>243172.56</v>
      </c>
      <c r="FH321" s="46">
        <v>243172.56</v>
      </c>
    </row>
    <row r="322" spans="2:164" x14ac:dyDescent="0.25">
      <c r="B322" s="47" t="s">
        <v>151</v>
      </c>
      <c r="C322" s="47" t="s">
        <v>150</v>
      </c>
      <c r="D322" s="46">
        <v>43395342.000000007</v>
      </c>
      <c r="E322" s="46">
        <v>1282595.6299999999</v>
      </c>
      <c r="F322" s="46">
        <v>1282506.82</v>
      </c>
      <c r="H322" s="46">
        <v>88.81</v>
      </c>
      <c r="L322" s="46">
        <v>418565.32</v>
      </c>
      <c r="M322" s="46">
        <v>45</v>
      </c>
      <c r="T322" s="46">
        <v>8815.92</v>
      </c>
      <c r="Y322" s="46">
        <v>1877.58</v>
      </c>
      <c r="Z322" s="46">
        <v>107482.42</v>
      </c>
      <c r="AC322" s="46">
        <v>128379.28</v>
      </c>
      <c r="AD322" s="46">
        <v>139</v>
      </c>
      <c r="AE322" s="46">
        <v>3875</v>
      </c>
      <c r="AF322" s="46">
        <v>130184.65</v>
      </c>
      <c r="AG322" s="46">
        <v>37766.47</v>
      </c>
      <c r="AJ322" s="46">
        <v>13487533.43</v>
      </c>
      <c r="AK322" s="46">
        <v>11962421.789999999</v>
      </c>
      <c r="AL322" s="46">
        <v>210293.52</v>
      </c>
      <c r="AM322" s="46">
        <v>1314818.1200000001</v>
      </c>
      <c r="AP322" s="46">
        <v>4050439.14</v>
      </c>
      <c r="AQ322" s="46">
        <v>18180</v>
      </c>
      <c r="AR322" s="46">
        <v>167553.82</v>
      </c>
      <c r="AS322" s="46">
        <v>1685787.92</v>
      </c>
      <c r="AU322" s="46">
        <v>978260.17</v>
      </c>
      <c r="AW322" s="46">
        <v>48973.14</v>
      </c>
      <c r="AY322" s="46">
        <v>286525.24</v>
      </c>
      <c r="AZ322" s="46">
        <v>38544.449999999997</v>
      </c>
      <c r="BB322" s="46">
        <v>235954.95</v>
      </c>
      <c r="BC322" s="46">
        <v>590659.44999999995</v>
      </c>
      <c r="BK322" s="46">
        <v>15649.12</v>
      </c>
      <c r="BP322" s="46">
        <v>15649.12</v>
      </c>
      <c r="BR322" s="46">
        <v>2442888.36</v>
      </c>
      <c r="BT322" s="46">
        <v>358183.9</v>
      </c>
      <c r="BW322" s="46">
        <v>59256.13</v>
      </c>
      <c r="BX322" s="46">
        <v>78065.509999999995</v>
      </c>
      <c r="CB322" s="46">
        <v>272435.64</v>
      </c>
      <c r="CE322" s="46">
        <v>336296.24</v>
      </c>
      <c r="CF322" s="46">
        <v>75991.39</v>
      </c>
      <c r="CG322" s="46">
        <v>74670.600000000006</v>
      </c>
      <c r="CK322" s="46">
        <v>27040</v>
      </c>
      <c r="CP322" s="46">
        <v>838915.16</v>
      </c>
      <c r="CR322" s="46">
        <v>74736.12</v>
      </c>
      <c r="DJ322" s="46">
        <v>194104.63</v>
      </c>
      <c r="EH322" s="46">
        <v>53193.04</v>
      </c>
    </row>
    <row r="323" spans="2:164" x14ac:dyDescent="0.25">
      <c r="B323" s="47" t="s">
        <v>149</v>
      </c>
      <c r="C323" s="47" t="s">
        <v>148</v>
      </c>
      <c r="D323" s="46">
        <v>129934719.04000004</v>
      </c>
      <c r="E323" s="46">
        <v>1500992.75</v>
      </c>
      <c r="F323" s="46">
        <v>1499721.66</v>
      </c>
      <c r="H323" s="46">
        <v>1271.0899999999999</v>
      </c>
      <c r="L323" s="46">
        <v>79196.59</v>
      </c>
      <c r="T323" s="46">
        <v>2054.5100000000002</v>
      </c>
      <c r="U323" s="46">
        <v>1515</v>
      </c>
      <c r="Y323" s="46">
        <v>18221.64</v>
      </c>
      <c r="AC323" s="46">
        <v>25273.45</v>
      </c>
      <c r="AD323" s="46">
        <v>923.01</v>
      </c>
      <c r="AF323" s="46">
        <v>972</v>
      </c>
      <c r="AG323" s="46">
        <v>30236.98</v>
      </c>
      <c r="AJ323" s="46">
        <v>33633035</v>
      </c>
      <c r="AK323" s="46">
        <v>28813964.719999999</v>
      </c>
      <c r="AL323" s="46">
        <v>830182.64</v>
      </c>
      <c r="AM323" s="46">
        <v>3988887.64</v>
      </c>
      <c r="AP323" s="46">
        <v>11307382.560000001</v>
      </c>
      <c r="AQ323" s="46">
        <v>112304.53</v>
      </c>
      <c r="AR323" s="46">
        <v>310028.01</v>
      </c>
      <c r="AS323" s="46">
        <v>4288566.17</v>
      </c>
      <c r="AU323" s="46">
        <v>2757967.31</v>
      </c>
      <c r="AW323" s="46">
        <v>199861.52</v>
      </c>
      <c r="AY323" s="46">
        <v>1766371.88</v>
      </c>
      <c r="AZ323" s="46">
        <v>91426.2</v>
      </c>
      <c r="BB323" s="46">
        <v>53807.09</v>
      </c>
      <c r="BC323" s="46">
        <v>1727049.85</v>
      </c>
      <c r="BK323" s="46">
        <v>4380777.24</v>
      </c>
      <c r="BM323" s="46">
        <v>4164710</v>
      </c>
      <c r="BN323" s="46">
        <v>178729</v>
      </c>
      <c r="BP323" s="46">
        <v>37338.239999999998</v>
      </c>
      <c r="BR323" s="46">
        <v>13966589.25</v>
      </c>
      <c r="BT323" s="46">
        <v>660883.44999999995</v>
      </c>
      <c r="BV323" s="46">
        <v>58061.61</v>
      </c>
      <c r="BW323" s="46">
        <v>4646128</v>
      </c>
      <c r="BX323" s="46">
        <v>600144.73</v>
      </c>
      <c r="BY323" s="46">
        <v>88494</v>
      </c>
      <c r="CB323" s="46">
        <v>808950.19</v>
      </c>
      <c r="CC323" s="46">
        <v>62283.35</v>
      </c>
      <c r="CE323" s="46">
        <v>1894093.64</v>
      </c>
      <c r="CF323" s="46">
        <v>393316.16</v>
      </c>
      <c r="CG323" s="46">
        <v>750711.64</v>
      </c>
      <c r="CK323" s="46">
        <v>159946.38</v>
      </c>
      <c r="CP323" s="46">
        <v>2577195.69</v>
      </c>
      <c r="CQ323" s="46">
        <v>216979.55</v>
      </c>
      <c r="DC323" s="46">
        <v>79762.09</v>
      </c>
      <c r="DD323" s="46">
        <v>262423.05</v>
      </c>
      <c r="DJ323" s="46">
        <v>554775.69999999995</v>
      </c>
      <c r="EH323" s="46">
        <v>152440.01999999999</v>
      </c>
      <c r="ET323" s="46">
        <v>99386.13</v>
      </c>
      <c r="EY323" s="46">
        <v>67276.75</v>
      </c>
      <c r="EZ323" s="46">
        <v>32109.38</v>
      </c>
    </row>
    <row r="324" spans="2:164" x14ac:dyDescent="0.25">
      <c r="B324" s="47" t="s">
        <v>147</v>
      </c>
      <c r="C324" s="47" t="s">
        <v>146</v>
      </c>
      <c r="D324" s="46">
        <v>173374105.52000001</v>
      </c>
      <c r="E324" s="46">
        <v>6830586.7999999998</v>
      </c>
      <c r="F324" s="46">
        <v>6829361.8499999996</v>
      </c>
      <c r="H324" s="46">
        <v>1174.47</v>
      </c>
      <c r="I324" s="46">
        <v>50.48</v>
      </c>
      <c r="L324" s="46">
        <v>1034465.23</v>
      </c>
      <c r="M324" s="46">
        <v>71653</v>
      </c>
      <c r="T324" s="46">
        <v>7891.75</v>
      </c>
      <c r="U324" s="46">
        <v>5352.58</v>
      </c>
      <c r="W324" s="46">
        <v>122990.5</v>
      </c>
      <c r="X324" s="46">
        <v>35339.870000000003</v>
      </c>
      <c r="Y324" s="46">
        <v>330110.59999999998</v>
      </c>
      <c r="Z324" s="46">
        <v>328226.37</v>
      </c>
      <c r="AB324" s="46">
        <v>5801.7</v>
      </c>
      <c r="AC324" s="46">
        <v>34671.370000000003</v>
      </c>
      <c r="AD324" s="46">
        <v>11688.74</v>
      </c>
      <c r="AE324" s="46">
        <v>52773.56</v>
      </c>
      <c r="AF324" s="46">
        <v>16318.9</v>
      </c>
      <c r="AG324" s="46">
        <v>11646.29</v>
      </c>
      <c r="AJ324" s="46">
        <v>54407930.090000004</v>
      </c>
      <c r="AK324" s="46">
        <v>50958866.68</v>
      </c>
      <c r="AL324" s="46">
        <v>1402363.59</v>
      </c>
      <c r="AM324" s="46">
        <v>2046699.82</v>
      </c>
      <c r="AP324" s="46">
        <v>15985692.4</v>
      </c>
      <c r="AQ324" s="46">
        <v>75750</v>
      </c>
      <c r="AS324" s="46">
        <v>8741347.5500000007</v>
      </c>
      <c r="AU324" s="46">
        <v>2396806.4900000002</v>
      </c>
      <c r="AW324" s="46">
        <v>391157.58</v>
      </c>
      <c r="AY324" s="46">
        <v>813717.24</v>
      </c>
      <c r="AZ324" s="46">
        <v>162610.99</v>
      </c>
      <c r="BB324" s="46">
        <v>427157.85</v>
      </c>
      <c r="BC324" s="46">
        <v>2968143.79</v>
      </c>
      <c r="BG324" s="46">
        <v>9000.91</v>
      </c>
      <c r="BK324" s="46">
        <v>64360.65</v>
      </c>
      <c r="BP324" s="46">
        <v>64360.65</v>
      </c>
      <c r="BR324" s="46">
        <v>8334092.0999999996</v>
      </c>
      <c r="BT324" s="46">
        <v>323091.59999999998</v>
      </c>
      <c r="BW324" s="46">
        <v>2298134.02</v>
      </c>
      <c r="BY324" s="46">
        <v>64561.22</v>
      </c>
      <c r="CB324" s="46">
        <v>1223102</v>
      </c>
      <c r="CC324" s="46">
        <v>60299.17</v>
      </c>
      <c r="CE324" s="46">
        <v>1324590.53</v>
      </c>
      <c r="CF324" s="46">
        <v>74064.98</v>
      </c>
      <c r="CG324" s="46">
        <v>167058.22</v>
      </c>
      <c r="CK324" s="46">
        <v>51216.05</v>
      </c>
      <c r="CP324" s="46">
        <v>2124991.64</v>
      </c>
      <c r="CQ324" s="46">
        <v>99791.73</v>
      </c>
      <c r="CR324" s="46">
        <v>82968.12</v>
      </c>
      <c r="DJ324" s="46">
        <v>179673.11</v>
      </c>
      <c r="EH324" s="46">
        <v>260549.71</v>
      </c>
      <c r="ET324" s="46">
        <v>29925.49</v>
      </c>
      <c r="EU324" s="46">
        <v>14525</v>
      </c>
      <c r="FB324" s="46">
        <v>15400.49</v>
      </c>
    </row>
    <row r="325" spans="2:164" x14ac:dyDescent="0.25">
      <c r="B325" s="47" t="s">
        <v>145</v>
      </c>
      <c r="C325" s="47" t="s">
        <v>144</v>
      </c>
      <c r="D325" s="46">
        <v>48940676.640000015</v>
      </c>
      <c r="E325" s="46">
        <v>344493.67</v>
      </c>
      <c r="F325" s="46">
        <v>341477.09</v>
      </c>
      <c r="H325" s="46">
        <v>2850.61</v>
      </c>
      <c r="I325" s="46">
        <v>165.97</v>
      </c>
      <c r="L325" s="46">
        <v>299836.06</v>
      </c>
      <c r="T325" s="46">
        <v>5306.44</v>
      </c>
      <c r="X325" s="46">
        <v>92.42</v>
      </c>
      <c r="Y325" s="46">
        <v>4150.2299999999996</v>
      </c>
      <c r="Z325" s="46">
        <v>182817.31</v>
      </c>
      <c r="AC325" s="46">
        <v>64435.59</v>
      </c>
      <c r="AD325" s="46">
        <v>7445.46</v>
      </c>
      <c r="AF325" s="46">
        <v>29615.84</v>
      </c>
      <c r="AG325" s="46">
        <v>5972.77</v>
      </c>
      <c r="AJ325" s="46">
        <v>9607544.9900000002</v>
      </c>
      <c r="AK325" s="46">
        <v>8406831.5800000001</v>
      </c>
      <c r="AM325" s="46">
        <v>1200713.4099999999</v>
      </c>
      <c r="AP325" s="46">
        <v>4861722.59</v>
      </c>
      <c r="AQ325" s="46">
        <v>11615</v>
      </c>
      <c r="AS325" s="46">
        <v>1337324.32</v>
      </c>
      <c r="AU325" s="46">
        <v>854938.71</v>
      </c>
      <c r="AW325" s="46">
        <v>1351479.83</v>
      </c>
      <c r="AY325" s="46">
        <v>205171.27</v>
      </c>
      <c r="AZ325" s="46">
        <v>26077.23</v>
      </c>
      <c r="BB325" s="46">
        <v>27899.95</v>
      </c>
      <c r="BC325" s="46">
        <v>1010288.29</v>
      </c>
      <c r="BG325" s="46">
        <v>36927.99</v>
      </c>
      <c r="BK325" s="46">
        <v>6337717.4100000001</v>
      </c>
      <c r="BM325" s="46">
        <v>6214649</v>
      </c>
      <c r="BN325" s="46">
        <v>112562</v>
      </c>
      <c r="BP325" s="46">
        <v>10506.41</v>
      </c>
      <c r="BR325" s="46">
        <v>2669643.52</v>
      </c>
      <c r="BW325" s="46">
        <v>164737.78</v>
      </c>
      <c r="BY325" s="46">
        <v>9445</v>
      </c>
      <c r="CB325" s="46">
        <v>261963.55</v>
      </c>
      <c r="CC325" s="46">
        <v>26561.78</v>
      </c>
      <c r="CE325" s="46">
        <v>745154.8</v>
      </c>
      <c r="CF325" s="46">
        <v>115353.35</v>
      </c>
      <c r="CG325" s="46">
        <v>193870.5</v>
      </c>
      <c r="CK325" s="46">
        <v>70230</v>
      </c>
      <c r="CP325" s="46">
        <v>692658.13</v>
      </c>
      <c r="DD325" s="46">
        <v>198306.34</v>
      </c>
      <c r="DJ325" s="46">
        <v>133565.74</v>
      </c>
      <c r="DV325" s="46">
        <v>19990</v>
      </c>
      <c r="EH325" s="46">
        <v>37806.550000000003</v>
      </c>
      <c r="ET325" s="46">
        <v>349380.08</v>
      </c>
      <c r="EU325" s="46">
        <v>318689.27</v>
      </c>
      <c r="EX325" s="46">
        <v>7640</v>
      </c>
      <c r="FA325" s="46">
        <v>23050.81</v>
      </c>
    </row>
    <row r="326" spans="2:164" x14ac:dyDescent="0.25">
      <c r="B326" s="47" t="s">
        <v>143</v>
      </c>
      <c r="C326" s="47" t="s">
        <v>142</v>
      </c>
      <c r="D326" s="46">
        <v>4935284.4800000004</v>
      </c>
      <c r="AJ326" s="46">
        <v>2270944.09</v>
      </c>
      <c r="AK326" s="46">
        <v>2219831.62</v>
      </c>
      <c r="AM326" s="46">
        <v>51112.47</v>
      </c>
      <c r="AP326" s="46">
        <v>196698.15</v>
      </c>
      <c r="AS326" s="46">
        <v>196698.15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1839-2F67-4141-AB12-8C6956F6D0FF}">
  <dimension ref="B1:AX326"/>
  <sheetViews>
    <sheetView workbookViewId="0">
      <selection activeCell="D11" sqref="D11"/>
    </sheetView>
  </sheetViews>
  <sheetFormatPr defaultRowHeight="15" x14ac:dyDescent="0.25"/>
  <cols>
    <col min="2" max="2" width="16.7109375" bestFit="1" customWidth="1"/>
    <col min="3" max="3" width="26" bestFit="1" customWidth="1"/>
    <col min="4" max="46" width="15.7109375" customWidth="1"/>
  </cols>
  <sheetData>
    <row r="1" spans="2:50" x14ac:dyDescent="0.25">
      <c r="B1" s="130">
        <v>1</v>
      </c>
      <c r="C1" s="130">
        <v>2</v>
      </c>
      <c r="D1" s="130">
        <v>3</v>
      </c>
      <c r="E1" s="130">
        <v>4</v>
      </c>
      <c r="F1" s="130">
        <v>5</v>
      </c>
      <c r="G1" s="130">
        <v>6</v>
      </c>
      <c r="H1" s="130">
        <v>7</v>
      </c>
      <c r="I1" s="130">
        <v>8</v>
      </c>
      <c r="J1" s="130">
        <v>9</v>
      </c>
      <c r="K1" s="130">
        <v>10</v>
      </c>
      <c r="L1" s="130">
        <v>11</v>
      </c>
      <c r="M1" s="130">
        <v>12</v>
      </c>
      <c r="N1" s="130">
        <v>13</v>
      </c>
      <c r="O1" s="130">
        <v>14</v>
      </c>
      <c r="P1" s="130">
        <v>15</v>
      </c>
      <c r="Q1" s="130">
        <v>16</v>
      </c>
      <c r="R1" s="130">
        <v>17</v>
      </c>
      <c r="S1" s="130">
        <v>18</v>
      </c>
      <c r="T1" s="130">
        <v>19</v>
      </c>
      <c r="U1" s="130">
        <v>20</v>
      </c>
      <c r="V1" s="130">
        <v>21</v>
      </c>
      <c r="W1" s="130">
        <v>22</v>
      </c>
      <c r="X1" s="130">
        <v>23</v>
      </c>
      <c r="Y1" s="130">
        <v>24</v>
      </c>
      <c r="Z1" s="130">
        <v>25</v>
      </c>
      <c r="AA1" s="130">
        <v>26</v>
      </c>
      <c r="AB1" s="130">
        <v>27</v>
      </c>
      <c r="AC1" s="130">
        <v>28</v>
      </c>
      <c r="AD1" s="130">
        <v>29</v>
      </c>
      <c r="AE1" s="130">
        <v>30</v>
      </c>
      <c r="AF1" s="130">
        <v>31</v>
      </c>
      <c r="AG1" s="130">
        <v>32</v>
      </c>
      <c r="AH1" s="130">
        <v>33</v>
      </c>
      <c r="AI1" s="130">
        <v>34</v>
      </c>
      <c r="AJ1" s="130">
        <v>35</v>
      </c>
      <c r="AK1" s="130">
        <v>36</v>
      </c>
      <c r="AL1" s="130">
        <v>37</v>
      </c>
      <c r="AM1" s="130">
        <v>38</v>
      </c>
      <c r="AN1" s="130">
        <v>39</v>
      </c>
      <c r="AO1" s="130">
        <v>40</v>
      </c>
      <c r="AP1" s="130">
        <v>41</v>
      </c>
      <c r="AQ1" s="130">
        <v>42</v>
      </c>
      <c r="AR1" s="130">
        <v>43</v>
      </c>
      <c r="AS1" s="130">
        <v>44</v>
      </c>
      <c r="AT1" s="130">
        <v>45</v>
      </c>
      <c r="AU1" s="130">
        <v>46</v>
      </c>
      <c r="AV1" s="130">
        <v>47</v>
      </c>
      <c r="AW1" s="130">
        <v>48</v>
      </c>
      <c r="AX1" s="130">
        <v>49</v>
      </c>
    </row>
    <row r="2" spans="2:50" x14ac:dyDescent="0.25">
      <c r="B2" s="8" t="s">
        <v>1201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</row>
    <row r="3" spans="2:50" s="150" customFormat="1" x14ac:dyDescent="0.25">
      <c r="D3" s="151"/>
      <c r="E3" s="151" t="s">
        <v>825</v>
      </c>
      <c r="F3" s="151" t="s">
        <v>824</v>
      </c>
      <c r="G3" s="151" t="s">
        <v>823</v>
      </c>
      <c r="H3" s="151" t="s">
        <v>822</v>
      </c>
      <c r="I3" s="151" t="s">
        <v>843</v>
      </c>
      <c r="J3" s="151" t="s">
        <v>820</v>
      </c>
      <c r="K3" s="151" t="s">
        <v>819</v>
      </c>
      <c r="L3" s="151" t="s">
        <v>818</v>
      </c>
      <c r="M3" s="151" t="s">
        <v>817</v>
      </c>
      <c r="N3" s="151" t="s">
        <v>842</v>
      </c>
      <c r="O3" s="151" t="s">
        <v>816</v>
      </c>
      <c r="P3" s="151" t="s">
        <v>841</v>
      </c>
      <c r="Q3" s="151" t="s">
        <v>840</v>
      </c>
      <c r="R3" s="151" t="s">
        <v>815</v>
      </c>
      <c r="S3" s="151" t="s">
        <v>814</v>
      </c>
      <c r="T3" s="151" t="s">
        <v>839</v>
      </c>
      <c r="U3" s="151" t="s">
        <v>838</v>
      </c>
      <c r="V3" s="151" t="s">
        <v>813</v>
      </c>
      <c r="W3" s="151" t="s">
        <v>1202</v>
      </c>
      <c r="X3" s="151" t="s">
        <v>837</v>
      </c>
      <c r="Y3" s="151" t="s">
        <v>836</v>
      </c>
      <c r="Z3" s="151" t="s">
        <v>835</v>
      </c>
      <c r="AA3" s="151" t="s">
        <v>834</v>
      </c>
      <c r="AB3" s="151" t="s">
        <v>807</v>
      </c>
      <c r="AC3" s="151" t="s">
        <v>806</v>
      </c>
      <c r="AD3" s="151" t="s">
        <v>805</v>
      </c>
      <c r="AE3" s="151" t="s">
        <v>803</v>
      </c>
      <c r="AF3" s="151" t="s">
        <v>77</v>
      </c>
      <c r="AG3" s="151" t="s">
        <v>801</v>
      </c>
      <c r="AH3" s="151" t="s">
        <v>800</v>
      </c>
      <c r="AI3" s="151" t="s">
        <v>799</v>
      </c>
      <c r="AJ3" s="151" t="s">
        <v>833</v>
      </c>
      <c r="AK3" s="151" t="s">
        <v>798</v>
      </c>
      <c r="AL3" s="151" t="s">
        <v>797</v>
      </c>
      <c r="AM3" s="151" t="s">
        <v>1203</v>
      </c>
      <c r="AN3" s="151" t="s">
        <v>796</v>
      </c>
      <c r="AO3" s="151" t="s">
        <v>795</v>
      </c>
      <c r="AP3" s="151" t="s">
        <v>794</v>
      </c>
      <c r="AQ3" s="151" t="s">
        <v>832</v>
      </c>
      <c r="AR3" s="151" t="s">
        <v>792</v>
      </c>
      <c r="AS3" s="151" t="s">
        <v>791</v>
      </c>
      <c r="AT3" s="151" t="s">
        <v>831</v>
      </c>
      <c r="AU3" s="150" t="s">
        <v>830</v>
      </c>
      <c r="AV3" s="150" t="s">
        <v>829</v>
      </c>
      <c r="AW3" s="150" t="s">
        <v>828</v>
      </c>
      <c r="AX3" s="150" t="s">
        <v>827</v>
      </c>
    </row>
    <row r="4" spans="2:50" s="154" customFormat="1" ht="43.15" customHeight="1" x14ac:dyDescent="0.25">
      <c r="B4" s="152" t="s">
        <v>780</v>
      </c>
      <c r="C4" s="152" t="s">
        <v>779</v>
      </c>
      <c r="D4" s="153" t="s">
        <v>778</v>
      </c>
      <c r="E4" s="153" t="s">
        <v>112</v>
      </c>
      <c r="F4" s="153" t="s">
        <v>111</v>
      </c>
      <c r="G4" s="153" t="s">
        <v>110</v>
      </c>
      <c r="H4" s="153" t="s">
        <v>109</v>
      </c>
      <c r="I4" s="153" t="s">
        <v>108</v>
      </c>
      <c r="J4" s="153" t="s">
        <v>107</v>
      </c>
      <c r="K4" s="153" t="s">
        <v>96</v>
      </c>
      <c r="L4" s="153" t="s">
        <v>102</v>
      </c>
      <c r="M4" s="153" t="s">
        <v>95</v>
      </c>
      <c r="N4" s="153" t="s">
        <v>1204</v>
      </c>
      <c r="O4" s="153" t="s">
        <v>93</v>
      </c>
      <c r="P4" s="153" t="s">
        <v>100</v>
      </c>
      <c r="Q4" s="153" t="s">
        <v>99</v>
      </c>
      <c r="R4" s="153" t="s">
        <v>98</v>
      </c>
      <c r="S4" s="153" t="s">
        <v>92</v>
      </c>
      <c r="T4" s="153" t="s">
        <v>91</v>
      </c>
      <c r="U4" s="153" t="s">
        <v>90</v>
      </c>
      <c r="V4" s="153" t="s">
        <v>89</v>
      </c>
      <c r="W4" s="153" t="s">
        <v>1205</v>
      </c>
      <c r="X4" s="153" t="s">
        <v>106</v>
      </c>
      <c r="Y4" s="153" t="s">
        <v>0</v>
      </c>
      <c r="Z4" s="153" t="s">
        <v>88</v>
      </c>
      <c r="AA4" s="153" t="s">
        <v>87</v>
      </c>
      <c r="AB4" s="153" t="s">
        <v>105</v>
      </c>
      <c r="AC4" s="153" t="s">
        <v>80</v>
      </c>
      <c r="AD4" s="153" t="s">
        <v>79</v>
      </c>
      <c r="AE4" s="153" t="s">
        <v>78</v>
      </c>
      <c r="AF4" s="153" t="s">
        <v>1206</v>
      </c>
      <c r="AG4" s="153" t="s">
        <v>76</v>
      </c>
      <c r="AH4" s="153" t="s">
        <v>104</v>
      </c>
      <c r="AI4" s="153" t="s">
        <v>85</v>
      </c>
      <c r="AJ4" s="153" t="s">
        <v>84</v>
      </c>
      <c r="AK4" s="153" t="s">
        <v>83</v>
      </c>
      <c r="AL4" s="153" t="s">
        <v>82</v>
      </c>
      <c r="AM4" s="153" t="s">
        <v>980</v>
      </c>
      <c r="AN4" s="153" t="s">
        <v>81</v>
      </c>
      <c r="AO4" s="153" t="s">
        <v>74</v>
      </c>
      <c r="AP4" s="153" t="s">
        <v>1207</v>
      </c>
      <c r="AQ4" s="153" t="s">
        <v>73</v>
      </c>
      <c r="AR4" s="153" t="s">
        <v>72</v>
      </c>
      <c r="AS4" s="153" t="s">
        <v>71</v>
      </c>
      <c r="AT4" s="153" t="s">
        <v>70</v>
      </c>
      <c r="AU4" s="154" t="s">
        <v>69</v>
      </c>
      <c r="AV4" s="154" t="s">
        <v>826</v>
      </c>
      <c r="AW4" s="154" t="s">
        <v>67</v>
      </c>
      <c r="AX4" s="154" t="s">
        <v>66</v>
      </c>
    </row>
    <row r="5" spans="2:50" s="8" customFormat="1" x14ac:dyDescent="0.25">
      <c r="B5" s="113" t="s">
        <v>926</v>
      </c>
      <c r="C5" s="98" t="s">
        <v>776</v>
      </c>
      <c r="D5" s="48">
        <v>20272431869.02</v>
      </c>
      <c r="E5" s="48">
        <v>66725419.789999999</v>
      </c>
      <c r="F5" s="48">
        <v>131613218.00000003</v>
      </c>
      <c r="G5" s="48">
        <v>235030380.85999995</v>
      </c>
      <c r="H5" s="48">
        <v>161844197.86000004</v>
      </c>
      <c r="I5" s="48">
        <v>45352313.509999998</v>
      </c>
      <c r="J5" s="48">
        <v>490211905.43000001</v>
      </c>
      <c r="K5" s="48">
        <v>182347136.41</v>
      </c>
      <c r="L5" s="48">
        <v>1163143212.2099998</v>
      </c>
      <c r="M5" s="48">
        <v>651807444.36999989</v>
      </c>
      <c r="N5" s="48">
        <v>195056698.25000003</v>
      </c>
      <c r="O5" s="48">
        <v>912704258.17000008</v>
      </c>
      <c r="P5" s="48">
        <v>11235703433.060001</v>
      </c>
      <c r="Q5" s="48">
        <v>328480554.09000003</v>
      </c>
      <c r="R5" s="48">
        <v>46658681.520000003</v>
      </c>
      <c r="S5" s="48">
        <v>421274033.70999974</v>
      </c>
      <c r="T5" s="48">
        <v>122041094.11</v>
      </c>
      <c r="U5" s="48">
        <v>145524382.75999999</v>
      </c>
      <c r="V5" s="48">
        <v>124837981.25</v>
      </c>
      <c r="W5" s="48">
        <v>40110139.439999998</v>
      </c>
      <c r="X5" s="48">
        <v>49824669.579999991</v>
      </c>
      <c r="Y5" s="48">
        <v>232369303.25</v>
      </c>
      <c r="Z5" s="48">
        <v>333616781.67999995</v>
      </c>
      <c r="AA5" s="48">
        <v>-3873052.15</v>
      </c>
      <c r="AB5" s="48">
        <v>85531804.999999985</v>
      </c>
      <c r="AC5" s="48">
        <v>649171979.83999991</v>
      </c>
      <c r="AD5" s="48">
        <v>88599914.540000007</v>
      </c>
      <c r="AE5" s="48">
        <v>18616973.460000001</v>
      </c>
      <c r="AF5" s="48">
        <v>20788.61</v>
      </c>
      <c r="AG5" s="48">
        <v>-50929150.309999995</v>
      </c>
      <c r="AH5" s="48">
        <v>65983868.810000002</v>
      </c>
      <c r="AI5" s="48">
        <v>98977291.549999982</v>
      </c>
      <c r="AJ5" s="48">
        <v>592442122.07999992</v>
      </c>
      <c r="AK5" s="48">
        <v>338298807.08000004</v>
      </c>
      <c r="AL5" s="48">
        <v>339147442.11000001</v>
      </c>
      <c r="AM5" s="48">
        <v>6902663.1299999999</v>
      </c>
      <c r="AN5" s="48">
        <v>33036905.110000003</v>
      </c>
      <c r="AO5" s="48">
        <v>219874096.71000001</v>
      </c>
      <c r="AP5" s="48">
        <v>4055.06</v>
      </c>
      <c r="AQ5" s="48">
        <v>321552263.82000005</v>
      </c>
      <c r="AR5" s="48">
        <v>14244654.209999999</v>
      </c>
      <c r="AS5" s="48">
        <v>22321041.240000002</v>
      </c>
      <c r="AT5" s="48">
        <v>14871769.090000004</v>
      </c>
      <c r="AU5" s="8">
        <v>7666049.1299999999</v>
      </c>
      <c r="AV5" s="8">
        <v>35563298.950000003</v>
      </c>
      <c r="AW5" s="8">
        <v>7473846.3099999996</v>
      </c>
      <c r="AX5" s="8">
        <v>50655196.330000006</v>
      </c>
    </row>
    <row r="6" spans="2:50" x14ac:dyDescent="0.25">
      <c r="B6" s="47" t="s">
        <v>775</v>
      </c>
      <c r="C6" s="47" t="s">
        <v>774</v>
      </c>
      <c r="D6" s="46">
        <v>2926075.649999998</v>
      </c>
      <c r="E6" s="46">
        <v>9024.4000000000015</v>
      </c>
      <c r="F6" s="46">
        <v>80086.11</v>
      </c>
      <c r="G6" s="108">
        <v>103688.94</v>
      </c>
      <c r="H6" s="108"/>
      <c r="I6" s="108"/>
      <c r="J6" s="46"/>
      <c r="K6" s="46">
        <v>39.700000000000003</v>
      </c>
      <c r="L6" s="46">
        <v>206003.83000000002</v>
      </c>
      <c r="M6" s="108">
        <v>22188.639999999996</v>
      </c>
      <c r="N6" s="46"/>
      <c r="O6" s="46">
        <v>59245.77</v>
      </c>
      <c r="P6" s="46">
        <v>1425065.0699999994</v>
      </c>
      <c r="Q6" s="108">
        <v>113687.11</v>
      </c>
      <c r="R6" s="46"/>
      <c r="S6" s="46">
        <v>22430.639999999999</v>
      </c>
      <c r="T6" s="46">
        <v>31320.68</v>
      </c>
      <c r="U6" s="46">
        <v>19998.79</v>
      </c>
      <c r="V6" s="108">
        <v>29360.409999999996</v>
      </c>
      <c r="W6" s="46"/>
      <c r="X6" s="46"/>
      <c r="Y6" s="108">
        <v>39345.17</v>
      </c>
      <c r="Z6" s="46">
        <v>63612.75</v>
      </c>
      <c r="AA6" s="46"/>
      <c r="AB6" s="46">
        <v>18487.349999999999</v>
      </c>
      <c r="AC6" s="46">
        <v>117135.32999999999</v>
      </c>
      <c r="AD6" s="108">
        <v>7162.21</v>
      </c>
      <c r="AE6" s="46">
        <v>18105.68</v>
      </c>
      <c r="AF6" s="108"/>
      <c r="AG6" s="46">
        <v>-11579.33</v>
      </c>
      <c r="AH6" s="46"/>
      <c r="AI6" s="46">
        <v>16060.399999999998</v>
      </c>
      <c r="AJ6" s="46">
        <v>61922.460000000006</v>
      </c>
      <c r="AK6" s="108">
        <v>112943.42000000001</v>
      </c>
      <c r="AL6" s="46">
        <v>109231.56</v>
      </c>
      <c r="AM6" s="46"/>
      <c r="AN6" s="108"/>
      <c r="AO6" s="108">
        <v>138485.48000000001</v>
      </c>
      <c r="AP6" s="46"/>
      <c r="AQ6" s="108">
        <v>45649.020000000004</v>
      </c>
      <c r="AR6" s="108"/>
      <c r="AS6" s="46"/>
      <c r="AT6" s="46">
        <v>5792.6900000000005</v>
      </c>
      <c r="AX6">
        <v>61581.37</v>
      </c>
    </row>
    <row r="7" spans="2:50" x14ac:dyDescent="0.25">
      <c r="B7" s="47" t="s">
        <v>773</v>
      </c>
      <c r="C7" s="47" t="s">
        <v>772</v>
      </c>
      <c r="D7" s="46">
        <v>512239.87999999995</v>
      </c>
      <c r="E7" s="46">
        <v>3478.13</v>
      </c>
      <c r="F7" s="46">
        <v>40902.559999999998</v>
      </c>
      <c r="G7" s="46">
        <v>20187.5</v>
      </c>
      <c r="H7" s="108">
        <v>138.4</v>
      </c>
      <c r="I7" s="108"/>
      <c r="J7" s="108"/>
      <c r="K7" s="108"/>
      <c r="L7" s="108"/>
      <c r="M7" s="108"/>
      <c r="N7" s="46"/>
      <c r="O7" s="46">
        <v>3887</v>
      </c>
      <c r="P7" s="108">
        <v>239405.28999999998</v>
      </c>
      <c r="Q7" s="108"/>
      <c r="R7" s="46"/>
      <c r="S7" s="46">
        <v>40</v>
      </c>
      <c r="T7" s="46">
        <v>18508.539999999997</v>
      </c>
      <c r="U7" s="46">
        <v>3882.48</v>
      </c>
      <c r="V7" s="108">
        <v>2798.2599999999998</v>
      </c>
      <c r="W7" s="46"/>
      <c r="X7" s="46"/>
      <c r="Y7" s="108">
        <v>6540.32</v>
      </c>
      <c r="Z7" s="108">
        <v>14621.569999999998</v>
      </c>
      <c r="AA7" s="46"/>
      <c r="AB7" s="46"/>
      <c r="AC7" s="46">
        <v>83939.91</v>
      </c>
      <c r="AD7" s="108">
        <v>6292.24</v>
      </c>
      <c r="AE7" s="46"/>
      <c r="AF7" s="108"/>
      <c r="AG7" s="46">
        <v>-1321.14</v>
      </c>
      <c r="AH7" s="46"/>
      <c r="AI7" s="46">
        <v>851.72</v>
      </c>
      <c r="AJ7" s="46">
        <v>30600.54</v>
      </c>
      <c r="AK7" s="108">
        <v>2827.34</v>
      </c>
      <c r="AL7" s="46">
        <v>6384.72</v>
      </c>
      <c r="AM7" s="46"/>
      <c r="AN7" s="46"/>
      <c r="AO7" s="108"/>
      <c r="AP7" s="108"/>
      <c r="AQ7" s="108">
        <v>23774.69</v>
      </c>
      <c r="AR7" s="108">
        <v>2492.48</v>
      </c>
      <c r="AS7" s="108"/>
      <c r="AT7" s="108">
        <v>2007.33</v>
      </c>
    </row>
    <row r="8" spans="2:50" x14ac:dyDescent="0.25">
      <c r="B8" s="47" t="s">
        <v>771</v>
      </c>
      <c r="C8" s="47" t="s">
        <v>770</v>
      </c>
      <c r="D8" s="46">
        <v>79415721.949999958</v>
      </c>
      <c r="E8" s="46">
        <v>208070.75999999998</v>
      </c>
      <c r="F8" s="46">
        <v>1032545.0599999999</v>
      </c>
      <c r="G8" s="46">
        <v>964959.82</v>
      </c>
      <c r="H8" s="46">
        <v>527009.42000000004</v>
      </c>
      <c r="I8" s="46">
        <v>273893.34999999998</v>
      </c>
      <c r="J8" s="46">
        <v>2226524.5100000007</v>
      </c>
      <c r="K8" s="46">
        <v>917753.37</v>
      </c>
      <c r="L8" s="46">
        <v>3860268.5399999996</v>
      </c>
      <c r="M8" s="46">
        <v>3324191.919999999</v>
      </c>
      <c r="N8" s="46">
        <v>1088553.6099999999</v>
      </c>
      <c r="O8" s="46">
        <v>2433994.54</v>
      </c>
      <c r="P8" s="46">
        <v>41503137.419999987</v>
      </c>
      <c r="Q8" s="108">
        <v>1721936.9300000002</v>
      </c>
      <c r="R8" s="46"/>
      <c r="S8" s="46">
        <v>2507194.0599999996</v>
      </c>
      <c r="T8" s="46">
        <v>1169611.2</v>
      </c>
      <c r="U8" s="46">
        <v>1167826.23</v>
      </c>
      <c r="V8" s="46">
        <v>77474.52</v>
      </c>
      <c r="W8" s="46">
        <v>466263.14000000007</v>
      </c>
      <c r="X8" s="46">
        <v>261633.16</v>
      </c>
      <c r="Y8" s="108">
        <v>1826182.2699999998</v>
      </c>
      <c r="Z8" s="46">
        <v>1540939.9899999998</v>
      </c>
      <c r="AA8" s="46"/>
      <c r="AB8" s="46">
        <v>438387.19999999995</v>
      </c>
      <c r="AC8" s="46">
        <v>1919897.14</v>
      </c>
      <c r="AD8" s="108">
        <v>507670.30999999994</v>
      </c>
      <c r="AE8" s="46">
        <v>63862.61</v>
      </c>
      <c r="AF8" s="46"/>
      <c r="AG8" s="46">
        <v>-310859.13</v>
      </c>
      <c r="AH8" s="46">
        <v>231274.41999999998</v>
      </c>
      <c r="AI8" s="46">
        <v>451860.30999999994</v>
      </c>
      <c r="AJ8" s="46">
        <v>1980542.24</v>
      </c>
      <c r="AK8" s="46">
        <v>1220963.25</v>
      </c>
      <c r="AL8" s="46">
        <v>1232216.6100000001</v>
      </c>
      <c r="AM8" s="46">
        <v>73592.509999999995</v>
      </c>
      <c r="AN8" s="108">
        <v>41243.32</v>
      </c>
      <c r="AO8" s="108">
        <v>840470.83</v>
      </c>
      <c r="AP8" s="46"/>
      <c r="AQ8" s="108">
        <v>1614617.2</v>
      </c>
      <c r="AR8" s="108"/>
      <c r="AS8" s="108"/>
      <c r="AT8" s="46">
        <v>3028.7100000000246</v>
      </c>
      <c r="AX8">
        <v>6990.6</v>
      </c>
    </row>
    <row r="9" spans="2:50" x14ac:dyDescent="0.25">
      <c r="B9" s="47" t="s">
        <v>769</v>
      </c>
      <c r="C9" s="47" t="s">
        <v>768</v>
      </c>
      <c r="D9" s="46">
        <v>6066751.179999995</v>
      </c>
      <c r="E9" s="46">
        <v>48390.23</v>
      </c>
      <c r="F9" s="46">
        <v>62918.330000000009</v>
      </c>
      <c r="G9" s="108">
        <v>124357.07</v>
      </c>
      <c r="H9" s="108"/>
      <c r="I9" s="46"/>
      <c r="J9" s="46">
        <v>35998.080000000002</v>
      </c>
      <c r="K9" s="46">
        <v>2436.9700000000003</v>
      </c>
      <c r="L9" s="46">
        <v>355382.27</v>
      </c>
      <c r="M9" s="46">
        <v>194996.43</v>
      </c>
      <c r="N9" s="46">
        <v>13497.94</v>
      </c>
      <c r="O9" s="46">
        <v>113602.17</v>
      </c>
      <c r="P9" s="46">
        <v>2634629.0199999996</v>
      </c>
      <c r="Q9" s="108">
        <v>96944.010000000009</v>
      </c>
      <c r="R9" s="46"/>
      <c r="S9" s="46">
        <v>93669.19</v>
      </c>
      <c r="T9" s="46">
        <v>18379.37</v>
      </c>
      <c r="U9" s="46">
        <v>8102.4400000000005</v>
      </c>
      <c r="V9" s="108">
        <v>31410.3</v>
      </c>
      <c r="W9" s="46"/>
      <c r="X9" s="46"/>
      <c r="Y9" s="108">
        <v>100731.84</v>
      </c>
      <c r="Z9" s="46">
        <v>136176.78</v>
      </c>
      <c r="AA9" s="46"/>
      <c r="AB9" s="46">
        <v>89023.489999999991</v>
      </c>
      <c r="AC9" s="46">
        <v>953269.89</v>
      </c>
      <c r="AD9" s="108">
        <v>202889.43</v>
      </c>
      <c r="AE9" s="46">
        <v>43496.52</v>
      </c>
      <c r="AF9" s="108"/>
      <c r="AG9" s="46">
        <v>-24860.68</v>
      </c>
      <c r="AH9" s="46"/>
      <c r="AI9" s="46">
        <v>86592</v>
      </c>
      <c r="AJ9" s="46">
        <v>167417.59</v>
      </c>
      <c r="AK9" s="108">
        <v>28884.720000000001</v>
      </c>
      <c r="AL9" s="46">
        <v>171390.13</v>
      </c>
      <c r="AM9" s="46"/>
      <c r="AN9" s="46"/>
      <c r="AO9" s="108">
        <v>106517.71</v>
      </c>
      <c r="AP9" s="46"/>
      <c r="AQ9" s="108">
        <v>62822.54</v>
      </c>
      <c r="AR9" s="108"/>
      <c r="AS9" s="108"/>
      <c r="AT9" s="108">
        <v>107685.4</v>
      </c>
    </row>
    <row r="10" spans="2:50" x14ac:dyDescent="0.25">
      <c r="B10" s="47" t="s">
        <v>767</v>
      </c>
      <c r="C10" s="47" t="s">
        <v>766</v>
      </c>
      <c r="D10" s="46">
        <v>6550358.0199999977</v>
      </c>
      <c r="E10" s="46">
        <v>47452.1</v>
      </c>
      <c r="F10" s="46">
        <v>236303.95</v>
      </c>
      <c r="G10" s="46">
        <v>214194.65</v>
      </c>
      <c r="H10" s="108"/>
      <c r="I10" s="108"/>
      <c r="J10" s="46"/>
      <c r="K10" s="46">
        <v>5206.6799999999994</v>
      </c>
      <c r="L10" s="46">
        <v>451451.25</v>
      </c>
      <c r="M10" s="46">
        <v>96331.239999999991</v>
      </c>
      <c r="N10" s="46">
        <v>58179.46</v>
      </c>
      <c r="O10" s="46">
        <v>210264.3</v>
      </c>
      <c r="P10" s="46">
        <v>3390943.1399999997</v>
      </c>
      <c r="Q10" s="108">
        <v>288546.18</v>
      </c>
      <c r="R10" s="46"/>
      <c r="S10" s="46">
        <v>167402.05999999997</v>
      </c>
      <c r="T10" s="46">
        <v>40735.11</v>
      </c>
      <c r="U10" s="46"/>
      <c r="V10" s="108">
        <v>42082.52</v>
      </c>
      <c r="W10" s="46"/>
      <c r="X10" s="46"/>
      <c r="Y10" s="108">
        <v>97922.03</v>
      </c>
      <c r="Z10" s="108">
        <v>70698.36</v>
      </c>
      <c r="AA10" s="46"/>
      <c r="AB10" s="46"/>
      <c r="AC10" s="108">
        <v>142630.31</v>
      </c>
      <c r="AD10" s="108"/>
      <c r="AE10" s="108"/>
      <c r="AF10" s="46"/>
      <c r="AG10" s="46"/>
      <c r="AH10" s="46">
        <v>103646.56</v>
      </c>
      <c r="AI10" s="46">
        <v>106168.68</v>
      </c>
      <c r="AJ10" s="46">
        <v>302411.96999999997</v>
      </c>
      <c r="AK10" s="108">
        <v>23972.85</v>
      </c>
      <c r="AL10" s="46">
        <v>217318.25</v>
      </c>
      <c r="AM10" s="46">
        <v>17261.46</v>
      </c>
      <c r="AN10" s="108"/>
      <c r="AO10" s="108">
        <v>130818.44</v>
      </c>
      <c r="AP10" s="46"/>
      <c r="AQ10" s="108">
        <v>47246.83</v>
      </c>
      <c r="AR10" s="108"/>
      <c r="AS10" s="108"/>
      <c r="AT10" s="108">
        <v>41169.64</v>
      </c>
    </row>
    <row r="11" spans="2:50" x14ac:dyDescent="0.25">
      <c r="B11" s="47" t="s">
        <v>765</v>
      </c>
      <c r="C11" s="47" t="s">
        <v>764</v>
      </c>
      <c r="D11" s="46">
        <v>45351849.089999974</v>
      </c>
      <c r="E11" s="46">
        <v>396362.10000000003</v>
      </c>
      <c r="F11" s="46">
        <v>437806.4599999999</v>
      </c>
      <c r="G11" s="46">
        <v>598645.32999999996</v>
      </c>
      <c r="H11" s="46">
        <v>386723.78</v>
      </c>
      <c r="I11" s="46">
        <v>5218.67</v>
      </c>
      <c r="J11" s="46">
        <v>568017.77</v>
      </c>
      <c r="K11" s="46">
        <v>251541.63</v>
      </c>
      <c r="L11" s="46">
        <v>2562682.59</v>
      </c>
      <c r="M11" s="46">
        <v>1308215.8699999999</v>
      </c>
      <c r="N11" s="46">
        <v>401122.38</v>
      </c>
      <c r="O11" s="46">
        <v>1672484.3400000003</v>
      </c>
      <c r="P11" s="46">
        <v>24133458.339999996</v>
      </c>
      <c r="Q11" s="46">
        <v>1074718.29</v>
      </c>
      <c r="R11" s="46">
        <v>3630.88</v>
      </c>
      <c r="S11" s="46">
        <v>812072.42999999993</v>
      </c>
      <c r="T11" s="46">
        <v>174546.3</v>
      </c>
      <c r="U11" s="46">
        <v>1107247.69</v>
      </c>
      <c r="V11" s="46">
        <v>205642.77999999997</v>
      </c>
      <c r="W11" s="46"/>
      <c r="X11" s="46">
        <v>179093.40000000002</v>
      </c>
      <c r="Y11" s="46">
        <v>823060.33</v>
      </c>
      <c r="Z11" s="46">
        <v>818586.28</v>
      </c>
      <c r="AA11" s="46">
        <v>-297.2</v>
      </c>
      <c r="AB11" s="46">
        <v>154522.96</v>
      </c>
      <c r="AC11" s="46">
        <v>852222.48</v>
      </c>
      <c r="AD11" s="108">
        <v>223401.91</v>
      </c>
      <c r="AE11" s="46">
        <v>33624.400000000001</v>
      </c>
      <c r="AF11" s="46"/>
      <c r="AG11" s="46">
        <v>-162523.06</v>
      </c>
      <c r="AH11" s="46">
        <v>216345.05</v>
      </c>
      <c r="AI11" s="46">
        <v>378241.13</v>
      </c>
      <c r="AJ11" s="46">
        <v>1421892.49</v>
      </c>
      <c r="AK11" s="46">
        <v>1026805.04</v>
      </c>
      <c r="AL11" s="46">
        <v>1014506.23</v>
      </c>
      <c r="AM11" s="46"/>
      <c r="AN11" s="108">
        <v>15655.29</v>
      </c>
      <c r="AO11" s="108">
        <v>619951.1</v>
      </c>
      <c r="AP11" s="46"/>
      <c r="AQ11" s="46">
        <v>1445323.21</v>
      </c>
      <c r="AR11" s="46"/>
      <c r="AS11" s="108"/>
      <c r="AT11" s="46">
        <v>23247.100000000002</v>
      </c>
      <c r="AU11">
        <v>13064.27</v>
      </c>
      <c r="AV11">
        <v>154989.04999999999</v>
      </c>
    </row>
    <row r="12" spans="2:50" x14ac:dyDescent="0.25">
      <c r="B12" s="47" t="s">
        <v>763</v>
      </c>
      <c r="C12" s="47" t="s">
        <v>762</v>
      </c>
      <c r="D12" s="46">
        <v>11258516.629999999</v>
      </c>
      <c r="E12" s="46">
        <v>49856.47</v>
      </c>
      <c r="F12" s="46">
        <v>110545.23</v>
      </c>
      <c r="G12" s="108">
        <v>285479.24</v>
      </c>
      <c r="H12" s="108"/>
      <c r="I12" s="46"/>
      <c r="J12" s="46">
        <v>293026.58999999997</v>
      </c>
      <c r="K12" s="46">
        <v>38367.33</v>
      </c>
      <c r="L12" s="46">
        <v>634362.79</v>
      </c>
      <c r="M12" s="46">
        <v>205051.73</v>
      </c>
      <c r="N12" s="46">
        <v>194758</v>
      </c>
      <c r="O12" s="46">
        <v>310030.46000000008</v>
      </c>
      <c r="P12" s="46">
        <v>5916395.5000000009</v>
      </c>
      <c r="Q12" s="108">
        <v>454308.39</v>
      </c>
      <c r="R12" s="46"/>
      <c r="S12" s="46">
        <v>110787.12</v>
      </c>
      <c r="T12" s="46">
        <v>282312.37</v>
      </c>
      <c r="U12" s="46"/>
      <c r="V12" s="46">
        <v>65057.490000000005</v>
      </c>
      <c r="W12" s="46"/>
      <c r="X12" s="46">
        <v>36656.82</v>
      </c>
      <c r="Y12" s="108">
        <v>93214.94</v>
      </c>
      <c r="Z12" s="46">
        <v>165899.09</v>
      </c>
      <c r="AA12" s="46"/>
      <c r="AB12" s="46">
        <v>77151.22</v>
      </c>
      <c r="AC12" s="46">
        <v>237289.73</v>
      </c>
      <c r="AD12" s="108">
        <v>107033.65000000001</v>
      </c>
      <c r="AE12" s="46">
        <v>24735.35</v>
      </c>
      <c r="AF12" s="46"/>
      <c r="AG12" s="46">
        <v>-41354.300000000003</v>
      </c>
      <c r="AH12" s="46"/>
      <c r="AI12" s="46">
        <v>216916.25</v>
      </c>
      <c r="AJ12" s="46">
        <v>340318.39</v>
      </c>
      <c r="AK12" s="108">
        <v>531332.61</v>
      </c>
      <c r="AL12" s="46">
        <v>211830.39</v>
      </c>
      <c r="AM12" s="46"/>
      <c r="AN12" s="108"/>
      <c r="AO12" s="108">
        <v>174145.92000000001</v>
      </c>
      <c r="AP12" s="46"/>
      <c r="AQ12" s="108">
        <v>130389.54</v>
      </c>
      <c r="AR12" s="108"/>
      <c r="AS12" s="108"/>
      <c r="AT12" s="108">
        <v>2618.3200000000002</v>
      </c>
    </row>
    <row r="13" spans="2:50" x14ac:dyDescent="0.25">
      <c r="B13" s="47" t="s">
        <v>761</v>
      </c>
      <c r="C13" s="47" t="s">
        <v>760</v>
      </c>
      <c r="D13" s="46">
        <v>311306708.61000013</v>
      </c>
      <c r="E13" s="46">
        <v>281053.19</v>
      </c>
      <c r="F13" s="46">
        <v>519984.19</v>
      </c>
      <c r="G13" s="46">
        <v>1774113.68</v>
      </c>
      <c r="H13" s="46">
        <v>1268806.3299999998</v>
      </c>
      <c r="I13" s="46">
        <v>638652.20000000007</v>
      </c>
      <c r="J13" s="46">
        <v>5817841.6299999971</v>
      </c>
      <c r="K13" s="46">
        <v>4895512.04</v>
      </c>
      <c r="L13" s="46">
        <v>18218810.039999999</v>
      </c>
      <c r="M13" s="46">
        <v>11169826.589999998</v>
      </c>
      <c r="N13" s="46">
        <v>5924226.370000001</v>
      </c>
      <c r="O13" s="46">
        <v>10720743.9</v>
      </c>
      <c r="P13" s="46">
        <v>174704423.76999986</v>
      </c>
      <c r="Q13" s="108">
        <v>4698827.8299999982</v>
      </c>
      <c r="R13" s="46"/>
      <c r="S13" s="46">
        <v>10034028.93</v>
      </c>
      <c r="T13" s="46">
        <v>765282.18</v>
      </c>
      <c r="U13" s="46">
        <v>7351597.4900000021</v>
      </c>
      <c r="V13" s="46">
        <v>2001556.8600000006</v>
      </c>
      <c r="W13" s="46">
        <v>862356.28</v>
      </c>
      <c r="X13" s="46">
        <v>1269107.1299999999</v>
      </c>
      <c r="Y13" s="46">
        <v>4460573.2799999993</v>
      </c>
      <c r="Z13" s="46">
        <v>6418416.8399999999</v>
      </c>
      <c r="AA13" s="46">
        <v>-59866.5</v>
      </c>
      <c r="AB13" s="46">
        <v>1018062.99</v>
      </c>
      <c r="AC13" s="46">
        <v>6567624.9900000002</v>
      </c>
      <c r="AD13" s="108">
        <v>1082925.76</v>
      </c>
      <c r="AE13" s="46">
        <v>327372.83</v>
      </c>
      <c r="AF13" s="46"/>
      <c r="AG13" s="46">
        <v>-380511.4</v>
      </c>
      <c r="AH13" s="46">
        <v>676423.08</v>
      </c>
      <c r="AI13" s="46">
        <v>2130215.58</v>
      </c>
      <c r="AJ13" s="46">
        <v>6686060.7200000007</v>
      </c>
      <c r="AK13" s="46">
        <v>5159288.0199999996</v>
      </c>
      <c r="AL13" s="46">
        <v>3857635.02</v>
      </c>
      <c r="AM13" s="46"/>
      <c r="AN13" s="46">
        <v>82604.72</v>
      </c>
      <c r="AO13" s="46">
        <v>3178992.83</v>
      </c>
      <c r="AP13" s="46"/>
      <c r="AQ13" s="108">
        <v>5875900.7800000003</v>
      </c>
      <c r="AR13" s="108">
        <v>514886.69999999995</v>
      </c>
      <c r="AS13" s="108">
        <v>615848.34</v>
      </c>
      <c r="AT13" s="46">
        <v>155315.12999999995</v>
      </c>
      <c r="AX13">
        <v>22188.27</v>
      </c>
    </row>
    <row r="14" spans="2:50" x14ac:dyDescent="0.25">
      <c r="B14" s="47" t="s">
        <v>759</v>
      </c>
      <c r="C14" s="47" t="s">
        <v>758</v>
      </c>
      <c r="D14" s="108">
        <v>3074511.879999999</v>
      </c>
      <c r="E14" s="46"/>
      <c r="F14" s="46">
        <v>74342.36</v>
      </c>
      <c r="G14" s="108">
        <v>80486.48000000001</v>
      </c>
      <c r="H14" s="108"/>
      <c r="I14" s="46"/>
      <c r="J14" s="108">
        <v>154575.09</v>
      </c>
      <c r="K14" s="46"/>
      <c r="L14" s="108">
        <v>31094.750000000004</v>
      </c>
      <c r="M14" s="108">
        <v>204.19</v>
      </c>
      <c r="N14" s="46"/>
      <c r="O14" s="46">
        <v>119370.78</v>
      </c>
      <c r="P14" s="46">
        <v>1510781.8599999996</v>
      </c>
      <c r="Q14" s="46">
        <v>20622.919999999998</v>
      </c>
      <c r="R14" s="46">
        <v>38985</v>
      </c>
      <c r="S14" s="46">
        <v>53511.959999999992</v>
      </c>
      <c r="T14" s="46">
        <v>15837.470000000001</v>
      </c>
      <c r="U14" s="46"/>
      <c r="V14" s="46">
        <v>23638.370000000003</v>
      </c>
      <c r="W14" s="46"/>
      <c r="X14" s="46">
        <v>36447.78</v>
      </c>
      <c r="Y14" s="108">
        <v>59702.84</v>
      </c>
      <c r="Z14" s="46">
        <v>67388.39</v>
      </c>
      <c r="AA14" s="46"/>
      <c r="AB14" s="46">
        <v>31041.18</v>
      </c>
      <c r="AC14" s="46">
        <v>165886.61999999997</v>
      </c>
      <c r="AD14" s="108">
        <v>159607.87</v>
      </c>
      <c r="AE14" s="46"/>
      <c r="AF14" s="108"/>
      <c r="AG14" s="46">
        <v>-20622.919999999998</v>
      </c>
      <c r="AH14" s="46"/>
      <c r="AI14" s="46">
        <v>15045.98</v>
      </c>
      <c r="AJ14" s="46">
        <v>84497.23</v>
      </c>
      <c r="AK14" s="46">
        <v>81264.36</v>
      </c>
      <c r="AL14" s="46">
        <v>34990.699999999997</v>
      </c>
      <c r="AM14" s="46"/>
      <c r="AN14" s="108">
        <v>43634.61</v>
      </c>
      <c r="AO14" s="108">
        <v>89968.91</v>
      </c>
      <c r="AP14" s="108"/>
      <c r="AQ14" s="108">
        <v>102207.1</v>
      </c>
      <c r="AR14" s="108"/>
      <c r="AS14" s="108"/>
      <c r="AT14" s="108"/>
    </row>
    <row r="15" spans="2:50" x14ac:dyDescent="0.25">
      <c r="B15" s="47" t="s">
        <v>757</v>
      </c>
      <c r="C15" s="47" t="s">
        <v>756</v>
      </c>
      <c r="D15" s="46">
        <v>24232811.81000001</v>
      </c>
      <c r="E15" s="46">
        <v>182378.21000000002</v>
      </c>
      <c r="F15" s="46">
        <v>328657.94000000006</v>
      </c>
      <c r="G15" s="46">
        <v>459508.35</v>
      </c>
      <c r="H15" s="46">
        <v>333490.67000000004</v>
      </c>
      <c r="I15" s="46">
        <v>2006.88</v>
      </c>
      <c r="J15" s="46">
        <v>578241.66</v>
      </c>
      <c r="K15" s="46">
        <v>50012.140000000007</v>
      </c>
      <c r="L15" s="46">
        <v>1385349.4500000002</v>
      </c>
      <c r="M15" s="46">
        <v>855500.12</v>
      </c>
      <c r="N15" s="46">
        <v>318235.42</v>
      </c>
      <c r="O15" s="46">
        <v>880113.33</v>
      </c>
      <c r="P15" s="46">
        <v>12914337.34</v>
      </c>
      <c r="Q15" s="108">
        <v>611565.8899999999</v>
      </c>
      <c r="R15" s="46"/>
      <c r="S15" s="46">
        <v>369648.61</v>
      </c>
      <c r="T15" s="46">
        <v>15409.48</v>
      </c>
      <c r="U15" s="46">
        <v>201680.57000000004</v>
      </c>
      <c r="V15" s="46">
        <v>148158.71999999997</v>
      </c>
      <c r="W15" s="46"/>
      <c r="X15" s="46">
        <v>188525.4</v>
      </c>
      <c r="Y15" s="108">
        <v>494371.59</v>
      </c>
      <c r="Z15" s="46">
        <v>402181.2</v>
      </c>
      <c r="AA15" s="46"/>
      <c r="AB15" s="46">
        <v>167637.13</v>
      </c>
      <c r="AC15" s="46">
        <v>562455.9</v>
      </c>
      <c r="AD15" s="108">
        <v>146484.31</v>
      </c>
      <c r="AE15" s="46">
        <v>1362.8</v>
      </c>
      <c r="AF15" s="46"/>
      <c r="AG15" s="46">
        <v>-100194</v>
      </c>
      <c r="AH15" s="46">
        <v>55677.7</v>
      </c>
      <c r="AI15" s="46">
        <v>142446.83000000002</v>
      </c>
      <c r="AJ15" s="46">
        <v>843154.65</v>
      </c>
      <c r="AK15" s="46">
        <v>261506.01</v>
      </c>
      <c r="AL15" s="46">
        <v>459866.45</v>
      </c>
      <c r="AM15" s="46"/>
      <c r="AN15" s="108">
        <v>8593.42</v>
      </c>
      <c r="AO15" s="108">
        <v>405519.22</v>
      </c>
      <c r="AP15" s="46"/>
      <c r="AQ15" s="46">
        <v>538608.80999999994</v>
      </c>
      <c r="AR15" s="108"/>
      <c r="AS15" s="108"/>
      <c r="AT15" s="46">
        <v>20041.14</v>
      </c>
      <c r="AX15">
        <v>278.47000000000003</v>
      </c>
    </row>
    <row r="16" spans="2:50" x14ac:dyDescent="0.25">
      <c r="B16" s="47" t="s">
        <v>755</v>
      </c>
      <c r="C16" s="47" t="s">
        <v>754</v>
      </c>
      <c r="D16" s="46">
        <v>14848076.739999996</v>
      </c>
      <c r="E16" s="46">
        <v>4809.09</v>
      </c>
      <c r="F16" s="46">
        <v>148116.85</v>
      </c>
      <c r="G16" s="46">
        <v>262643.62</v>
      </c>
      <c r="H16" s="46">
        <v>114674.1</v>
      </c>
      <c r="I16" s="46">
        <v>21913.06</v>
      </c>
      <c r="J16" s="46">
        <v>328254.24</v>
      </c>
      <c r="K16" s="46">
        <v>6185.96</v>
      </c>
      <c r="L16" s="46">
        <v>997579.57000000007</v>
      </c>
      <c r="M16" s="46">
        <v>344995.68</v>
      </c>
      <c r="N16" s="46">
        <v>136329.54</v>
      </c>
      <c r="O16" s="46">
        <v>298507.51</v>
      </c>
      <c r="P16" s="46">
        <v>8106108.169999999</v>
      </c>
      <c r="Q16" s="108">
        <v>399807.17</v>
      </c>
      <c r="R16" s="46"/>
      <c r="S16" s="46">
        <v>189663.64</v>
      </c>
      <c r="T16" s="46">
        <v>39498.18</v>
      </c>
      <c r="U16" s="46">
        <v>5049.3</v>
      </c>
      <c r="V16" s="46">
        <v>46530.03</v>
      </c>
      <c r="W16" s="46"/>
      <c r="X16" s="46">
        <v>76257.919999999998</v>
      </c>
      <c r="Y16" s="108">
        <v>439222.12000000005</v>
      </c>
      <c r="Z16" s="46">
        <v>372812.44</v>
      </c>
      <c r="AA16" s="46"/>
      <c r="AB16" s="46">
        <v>142611.07</v>
      </c>
      <c r="AC16" s="46">
        <v>382043.59</v>
      </c>
      <c r="AD16" s="108">
        <v>122268.82</v>
      </c>
      <c r="AE16" s="46">
        <v>30911.99</v>
      </c>
      <c r="AF16" s="108"/>
      <c r="AG16" s="46">
        <v>-30280.09</v>
      </c>
      <c r="AH16" s="46"/>
      <c r="AI16" s="46">
        <v>45872.46</v>
      </c>
      <c r="AJ16" s="46">
        <v>548931.44000000006</v>
      </c>
      <c r="AK16" s="46">
        <v>324995.09999999998</v>
      </c>
      <c r="AL16" s="46">
        <v>371917.53</v>
      </c>
      <c r="AM16" s="46"/>
      <c r="AN16" s="108">
        <v>28864.27</v>
      </c>
      <c r="AO16" s="108">
        <v>304375.64</v>
      </c>
      <c r="AP16" s="46"/>
      <c r="AQ16" s="108">
        <v>176748.23</v>
      </c>
      <c r="AR16" s="108"/>
      <c r="AS16" s="108"/>
      <c r="AT16" s="108">
        <v>45422.159999999996</v>
      </c>
      <c r="AU16">
        <v>14436.34</v>
      </c>
    </row>
    <row r="17" spans="2:50" x14ac:dyDescent="0.25">
      <c r="B17" s="47" t="s">
        <v>753</v>
      </c>
      <c r="C17" s="47" t="s">
        <v>752</v>
      </c>
      <c r="D17" s="46">
        <v>44772416.710000046</v>
      </c>
      <c r="E17" s="46">
        <v>238193.72</v>
      </c>
      <c r="F17" s="46">
        <v>496945.24</v>
      </c>
      <c r="G17" s="46">
        <v>783139.46</v>
      </c>
      <c r="H17" s="108">
        <v>117604.03</v>
      </c>
      <c r="I17" s="46"/>
      <c r="J17" s="46">
        <v>1540408.87</v>
      </c>
      <c r="K17" s="46">
        <v>376006.81000000006</v>
      </c>
      <c r="L17" s="46">
        <v>2380844.69</v>
      </c>
      <c r="M17" s="46">
        <v>1472496.02</v>
      </c>
      <c r="N17" s="46">
        <v>663124.18000000005</v>
      </c>
      <c r="O17" s="46">
        <v>1538334.27</v>
      </c>
      <c r="P17" s="46">
        <v>24024333.800000004</v>
      </c>
      <c r="Q17" s="108">
        <v>1061529.3599999999</v>
      </c>
      <c r="R17" s="46"/>
      <c r="S17" s="108">
        <v>952580.60000000009</v>
      </c>
      <c r="T17" s="46">
        <v>89223.47</v>
      </c>
      <c r="U17" s="46">
        <v>4397.67</v>
      </c>
      <c r="V17" s="46">
        <v>271581.09000000003</v>
      </c>
      <c r="W17" s="46"/>
      <c r="X17" s="46">
        <v>112404.57</v>
      </c>
      <c r="Y17" s="108">
        <v>748074.83</v>
      </c>
      <c r="Z17" s="46">
        <v>1020203.5</v>
      </c>
      <c r="AA17" s="46"/>
      <c r="AB17" s="46">
        <v>208654.81</v>
      </c>
      <c r="AC17" s="46">
        <v>1417398.37</v>
      </c>
      <c r="AD17" s="108">
        <v>307268.25</v>
      </c>
      <c r="AE17" s="46">
        <v>30433.02</v>
      </c>
      <c r="AF17" s="46"/>
      <c r="AG17" s="46">
        <v>-216047.37</v>
      </c>
      <c r="AH17" s="46">
        <v>109918.44000000002</v>
      </c>
      <c r="AI17" s="46">
        <v>484101.41000000003</v>
      </c>
      <c r="AJ17" s="46">
        <v>1464651.8199999998</v>
      </c>
      <c r="AK17" s="108">
        <v>486496.92999999993</v>
      </c>
      <c r="AL17" s="46">
        <v>978750.94</v>
      </c>
      <c r="AM17" s="46"/>
      <c r="AN17" s="46"/>
      <c r="AO17" s="108">
        <v>618489.73</v>
      </c>
      <c r="AP17" s="46"/>
      <c r="AQ17" s="108">
        <v>899512.1</v>
      </c>
      <c r="AR17" s="108">
        <v>69569.679999999993</v>
      </c>
      <c r="AS17" s="108"/>
      <c r="AT17" s="108">
        <v>21792.399999999998</v>
      </c>
    </row>
    <row r="18" spans="2:50" x14ac:dyDescent="0.25">
      <c r="B18" s="47" t="s">
        <v>751</v>
      </c>
      <c r="C18" s="47" t="s">
        <v>750</v>
      </c>
      <c r="D18" s="46">
        <v>232773735.97000021</v>
      </c>
      <c r="E18" s="46">
        <v>187580.47999999998</v>
      </c>
      <c r="F18" s="46">
        <v>858393.94000000006</v>
      </c>
      <c r="G18" s="46">
        <v>2535811.88</v>
      </c>
      <c r="H18" s="46">
        <v>1967658.5599999998</v>
      </c>
      <c r="I18" s="46">
        <v>419040.57999999996</v>
      </c>
      <c r="J18" s="46">
        <v>5729451.4899999993</v>
      </c>
      <c r="K18" s="46">
        <v>1805354.2199999997</v>
      </c>
      <c r="L18" s="46">
        <v>14758962.73</v>
      </c>
      <c r="M18" s="46">
        <v>8005421.790000001</v>
      </c>
      <c r="N18" s="46">
        <v>983956.96000000008</v>
      </c>
      <c r="O18" s="46">
        <v>11353387.83</v>
      </c>
      <c r="P18" s="46">
        <v>134802957.80000004</v>
      </c>
      <c r="Q18" s="46">
        <v>3985363.68</v>
      </c>
      <c r="R18" s="46"/>
      <c r="S18" s="46">
        <v>2041299.4400000002</v>
      </c>
      <c r="T18" s="46">
        <v>2651269.3600000003</v>
      </c>
      <c r="U18" s="46">
        <v>1972504.0100000002</v>
      </c>
      <c r="V18" s="46">
        <v>1569051.8</v>
      </c>
      <c r="W18" s="46">
        <v>71397.52</v>
      </c>
      <c r="X18" s="46">
        <v>325684.83999999997</v>
      </c>
      <c r="Y18" s="46">
        <v>3357539.8000000003</v>
      </c>
      <c r="Z18" s="46">
        <v>3044446.5999999996</v>
      </c>
      <c r="AA18" s="46">
        <v>-28263.41</v>
      </c>
      <c r="AB18" s="46">
        <v>688888.28999999992</v>
      </c>
      <c r="AC18" s="108">
        <v>4181588</v>
      </c>
      <c r="AD18" s="108">
        <v>1104166.99</v>
      </c>
      <c r="AE18" s="46"/>
      <c r="AF18" s="46"/>
      <c r="AG18" s="46">
        <v>-458858.46</v>
      </c>
      <c r="AH18" s="46">
        <v>1409408.05</v>
      </c>
      <c r="AI18" s="46">
        <v>1687315.96</v>
      </c>
      <c r="AJ18" s="46">
        <v>6400355.04</v>
      </c>
      <c r="AK18" s="46">
        <v>2903375.2899999996</v>
      </c>
      <c r="AL18" s="46">
        <v>2803163.15</v>
      </c>
      <c r="AM18" s="46"/>
      <c r="AN18" s="46">
        <v>1252741.02</v>
      </c>
      <c r="AO18" s="46">
        <v>4022523.12</v>
      </c>
      <c r="AP18" s="46"/>
      <c r="AQ18" s="46">
        <v>3194258.1700000004</v>
      </c>
      <c r="AR18" s="108">
        <v>375745.37</v>
      </c>
      <c r="AS18" s="108">
        <v>539379.62000000011</v>
      </c>
      <c r="AT18" s="46">
        <v>69790.86</v>
      </c>
      <c r="AU18">
        <v>186596.12</v>
      </c>
      <c r="AX18">
        <v>15027.480000000001</v>
      </c>
    </row>
    <row r="19" spans="2:50" x14ac:dyDescent="0.25">
      <c r="B19" s="47" t="s">
        <v>749</v>
      </c>
      <c r="C19" s="47" t="s">
        <v>748</v>
      </c>
      <c r="D19" s="46">
        <v>11990801.84999999</v>
      </c>
      <c r="E19" s="46">
        <v>107619.03</v>
      </c>
      <c r="F19" s="46">
        <v>201780.07</v>
      </c>
      <c r="G19" s="46">
        <v>263973.59999999998</v>
      </c>
      <c r="H19" s="108">
        <v>93240.93</v>
      </c>
      <c r="I19" s="46"/>
      <c r="J19" s="46">
        <v>471330.4</v>
      </c>
      <c r="K19" s="46">
        <v>66396.58</v>
      </c>
      <c r="L19" s="46">
        <v>644816.60999999987</v>
      </c>
      <c r="M19" s="46">
        <v>354979.35</v>
      </c>
      <c r="N19" s="46">
        <v>99041.2</v>
      </c>
      <c r="O19" s="46">
        <v>357692.53999999992</v>
      </c>
      <c r="P19" s="46">
        <v>6079369.8999999976</v>
      </c>
      <c r="Q19" s="46">
        <v>331912.56</v>
      </c>
      <c r="R19" s="46">
        <v>204307.01</v>
      </c>
      <c r="S19" s="46">
        <v>98829.43</v>
      </c>
      <c r="T19" s="46">
        <v>44637.590000000004</v>
      </c>
      <c r="U19" s="46">
        <v>97816.42</v>
      </c>
      <c r="V19" s="46">
        <v>75794.800000000017</v>
      </c>
      <c r="W19" s="46"/>
      <c r="X19" s="46">
        <v>32848.109999999993</v>
      </c>
      <c r="Y19" s="108">
        <v>282873.38</v>
      </c>
      <c r="Z19" s="46">
        <v>318282.27</v>
      </c>
      <c r="AA19" s="46"/>
      <c r="AB19" s="46">
        <v>91959.85</v>
      </c>
      <c r="AC19" s="46">
        <v>322565.59999999998</v>
      </c>
      <c r="AD19" s="108">
        <v>80496.459999999992</v>
      </c>
      <c r="AE19" s="46">
        <v>19159.349999999999</v>
      </c>
      <c r="AF19" s="46"/>
      <c r="AG19" s="46">
        <v>-43674.32</v>
      </c>
      <c r="AH19" s="46">
        <v>81791.199999999997</v>
      </c>
      <c r="AI19" s="46">
        <v>94043.43</v>
      </c>
      <c r="AJ19" s="46">
        <v>376230.61000000004</v>
      </c>
      <c r="AK19" s="108">
        <v>189121.44</v>
      </c>
      <c r="AL19" s="46">
        <v>170499.17</v>
      </c>
      <c r="AM19" s="46"/>
      <c r="AN19" s="46"/>
      <c r="AO19" s="46">
        <v>153919.85999999999</v>
      </c>
      <c r="AP19" s="46"/>
      <c r="AQ19" s="108">
        <v>159919.5</v>
      </c>
      <c r="AR19" s="108">
        <v>48590.19</v>
      </c>
      <c r="AS19" s="108"/>
      <c r="AT19" s="46">
        <v>18432.03</v>
      </c>
      <c r="AX19">
        <v>205.7</v>
      </c>
    </row>
    <row r="20" spans="2:50" x14ac:dyDescent="0.25">
      <c r="B20" s="47" t="s">
        <v>747</v>
      </c>
      <c r="C20" s="47" t="s">
        <v>746</v>
      </c>
      <c r="D20" s="46">
        <v>411318.28000000009</v>
      </c>
      <c r="E20" s="46">
        <v>1635.81</v>
      </c>
      <c r="F20" s="46">
        <v>21807.91</v>
      </c>
      <c r="G20" s="46">
        <v>37304.86</v>
      </c>
      <c r="H20" s="108"/>
      <c r="I20" s="108"/>
      <c r="J20" s="108"/>
      <c r="K20" s="108">
        <v>97.81</v>
      </c>
      <c r="L20" s="108"/>
      <c r="M20" s="108"/>
      <c r="N20" s="46"/>
      <c r="O20" s="46"/>
      <c r="P20" s="108">
        <v>249550.62</v>
      </c>
      <c r="Q20" s="108"/>
      <c r="R20" s="46"/>
      <c r="S20" s="108"/>
      <c r="T20" s="46">
        <v>4292.7</v>
      </c>
      <c r="U20" s="108">
        <v>23253.99</v>
      </c>
      <c r="V20" s="108">
        <v>15663.24</v>
      </c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46"/>
      <c r="AH20" s="46"/>
      <c r="AI20" s="108">
        <v>972</v>
      </c>
      <c r="AJ20" s="46">
        <v>10429.549999999999</v>
      </c>
      <c r="AK20" s="108">
        <v>2106.9499999999998</v>
      </c>
      <c r="AL20" s="46">
        <v>9580.64</v>
      </c>
      <c r="AM20" s="46"/>
      <c r="AN20" s="108"/>
      <c r="AO20" s="108">
        <v>19183.97</v>
      </c>
      <c r="AP20" s="108"/>
      <c r="AQ20" s="108">
        <v>15438.23</v>
      </c>
      <c r="AR20" s="108"/>
      <c r="AS20" s="108"/>
      <c r="AT20" s="108"/>
    </row>
    <row r="21" spans="2:50" x14ac:dyDescent="0.25">
      <c r="B21" s="47" t="s">
        <v>745</v>
      </c>
      <c r="C21" s="47" t="s">
        <v>744</v>
      </c>
      <c r="D21" s="46">
        <v>7186002.8999999994</v>
      </c>
      <c r="E21" s="46">
        <v>27402.289999999997</v>
      </c>
      <c r="F21" s="46">
        <v>158156.56000000003</v>
      </c>
      <c r="G21" s="46">
        <v>339476.79000000004</v>
      </c>
      <c r="H21" s="46">
        <v>7090.3899999999994</v>
      </c>
      <c r="I21" s="46">
        <v>310</v>
      </c>
      <c r="J21" s="46">
        <v>197301.54</v>
      </c>
      <c r="K21" s="46">
        <v>25463.919999999998</v>
      </c>
      <c r="L21" s="46">
        <v>303528.99000000005</v>
      </c>
      <c r="M21" s="46">
        <v>180385.29</v>
      </c>
      <c r="N21" s="46">
        <v>77535.509999999995</v>
      </c>
      <c r="O21" s="46">
        <v>196242.59999999998</v>
      </c>
      <c r="P21" s="46">
        <v>3770098.86</v>
      </c>
      <c r="Q21" s="108">
        <v>216197.31999999998</v>
      </c>
      <c r="R21" s="46"/>
      <c r="S21" s="46">
        <v>67410.840000000026</v>
      </c>
      <c r="T21" s="46">
        <v>30052.3</v>
      </c>
      <c r="U21" s="46">
        <v>60689.440000000002</v>
      </c>
      <c r="V21" s="108">
        <v>59405.079999999994</v>
      </c>
      <c r="W21" s="46"/>
      <c r="X21" s="46"/>
      <c r="Y21" s="108">
        <v>166155.85</v>
      </c>
      <c r="Z21" s="46">
        <v>219455.12</v>
      </c>
      <c r="AA21" s="46"/>
      <c r="AB21" s="46">
        <v>40111.229999999996</v>
      </c>
      <c r="AC21" s="46">
        <v>244158.13999999998</v>
      </c>
      <c r="AD21" s="108">
        <v>43223.05</v>
      </c>
      <c r="AE21" s="46">
        <v>12706.03</v>
      </c>
      <c r="AF21" s="108"/>
      <c r="AG21" s="46">
        <v>-69685.11</v>
      </c>
      <c r="AH21" s="46"/>
      <c r="AI21" s="46">
        <v>89176.090000000011</v>
      </c>
      <c r="AJ21" s="46">
        <v>171480.57000000004</v>
      </c>
      <c r="AK21" s="46">
        <v>136870.94999999998</v>
      </c>
      <c r="AL21" s="46">
        <v>89652.54</v>
      </c>
      <c r="AM21" s="46"/>
      <c r="AN21" s="108">
        <v>28941.97</v>
      </c>
      <c r="AO21" s="108">
        <v>122895.87</v>
      </c>
      <c r="AP21" s="46"/>
      <c r="AQ21" s="46">
        <v>161587.76</v>
      </c>
      <c r="AR21" s="46"/>
      <c r="AS21" s="46"/>
      <c r="AT21" s="108">
        <v>0</v>
      </c>
      <c r="AU21">
        <v>250.2</v>
      </c>
      <c r="AV21">
        <v>12274.92</v>
      </c>
    </row>
    <row r="22" spans="2:50" x14ac:dyDescent="0.25">
      <c r="B22" s="47" t="s">
        <v>743</v>
      </c>
      <c r="C22" s="47" t="s">
        <v>742</v>
      </c>
      <c r="D22" s="46">
        <v>24526194.570000011</v>
      </c>
      <c r="E22" s="46">
        <v>71111.05</v>
      </c>
      <c r="F22" s="46">
        <v>348709.47</v>
      </c>
      <c r="G22" s="46">
        <v>488861.4</v>
      </c>
      <c r="H22" s="46">
        <v>164848.57</v>
      </c>
      <c r="I22" s="46">
        <v>1332.74</v>
      </c>
      <c r="J22" s="46">
        <v>649746.70000000007</v>
      </c>
      <c r="K22" s="46">
        <v>76081.909999999989</v>
      </c>
      <c r="L22" s="46">
        <v>1371084.42</v>
      </c>
      <c r="M22" s="46">
        <v>760249.65999999992</v>
      </c>
      <c r="N22" s="46">
        <v>201996.96000000002</v>
      </c>
      <c r="O22" s="46">
        <v>644326.30000000005</v>
      </c>
      <c r="P22" s="46">
        <v>12855204.939999998</v>
      </c>
      <c r="Q22" s="108">
        <v>937049.93999999983</v>
      </c>
      <c r="R22" s="46"/>
      <c r="S22" s="46">
        <v>441558.48</v>
      </c>
      <c r="T22" s="46">
        <v>78623.530000000013</v>
      </c>
      <c r="U22" s="46">
        <v>179360.53</v>
      </c>
      <c r="V22" s="46">
        <v>139279.35</v>
      </c>
      <c r="W22" s="46"/>
      <c r="X22" s="46">
        <v>75585.290000000008</v>
      </c>
      <c r="Y22" s="108">
        <v>458104.89999999997</v>
      </c>
      <c r="Z22" s="46">
        <v>536966.27999999991</v>
      </c>
      <c r="AA22" s="46"/>
      <c r="AB22" s="46">
        <v>116763.7</v>
      </c>
      <c r="AC22" s="46">
        <v>771695.79999999993</v>
      </c>
      <c r="AD22" s="108">
        <v>143990.93</v>
      </c>
      <c r="AE22" s="46">
        <v>32642.62</v>
      </c>
      <c r="AF22" s="46"/>
      <c r="AG22" s="46">
        <v>-203478.6</v>
      </c>
      <c r="AH22" s="46">
        <v>67844.479999999996</v>
      </c>
      <c r="AI22" s="46">
        <v>65498.039999999994</v>
      </c>
      <c r="AJ22" s="46">
        <v>1306780.1399999999</v>
      </c>
      <c r="AK22" s="46">
        <v>186055.28</v>
      </c>
      <c r="AL22" s="46">
        <v>321942.77</v>
      </c>
      <c r="AM22" s="46"/>
      <c r="AN22" s="46">
        <v>70386.290000000008</v>
      </c>
      <c r="AO22" s="108">
        <v>296072.27</v>
      </c>
      <c r="AP22" s="46"/>
      <c r="AQ22" s="46">
        <v>224933.97999999998</v>
      </c>
      <c r="AR22" s="46">
        <v>27225.42</v>
      </c>
      <c r="AS22" s="108"/>
      <c r="AT22" s="46">
        <v>49336.33</v>
      </c>
      <c r="AU22">
        <v>14198.44</v>
      </c>
      <c r="AV22">
        <v>74965.460000000006</v>
      </c>
      <c r="AW22">
        <v>471864.48</v>
      </c>
      <c r="AX22">
        <v>7394.32</v>
      </c>
    </row>
    <row r="23" spans="2:50" x14ac:dyDescent="0.25">
      <c r="B23" s="47" t="s">
        <v>741</v>
      </c>
      <c r="C23" s="47" t="s">
        <v>740</v>
      </c>
      <c r="D23" s="46">
        <v>26289640.070000008</v>
      </c>
      <c r="E23" s="46">
        <v>180753.5</v>
      </c>
      <c r="F23" s="46">
        <v>367725.32</v>
      </c>
      <c r="G23" s="46">
        <v>460513.06999999995</v>
      </c>
      <c r="H23" s="46">
        <v>27084.77</v>
      </c>
      <c r="I23" s="46">
        <v>8823</v>
      </c>
      <c r="J23" s="46">
        <v>348437.95999999996</v>
      </c>
      <c r="K23" s="46">
        <v>241248.54999999996</v>
      </c>
      <c r="L23" s="46">
        <v>1655250.6099999996</v>
      </c>
      <c r="M23" s="46">
        <v>643026.52000000014</v>
      </c>
      <c r="N23" s="46">
        <v>72039.13</v>
      </c>
      <c r="O23" s="46">
        <v>801050.03999999992</v>
      </c>
      <c r="P23" s="46">
        <v>15831787.810000008</v>
      </c>
      <c r="Q23" s="108">
        <v>1043349.42</v>
      </c>
      <c r="R23" s="46"/>
      <c r="S23" s="46">
        <v>75460.94</v>
      </c>
      <c r="T23" s="46">
        <v>344242.89</v>
      </c>
      <c r="U23" s="46">
        <v>265.8</v>
      </c>
      <c r="V23" s="46">
        <v>188131.16</v>
      </c>
      <c r="W23" s="46">
        <v>106696.62</v>
      </c>
      <c r="X23" s="46">
        <v>657.31999999999994</v>
      </c>
      <c r="Y23" s="108">
        <v>280349.02</v>
      </c>
      <c r="Z23" s="46">
        <v>491663.80000000005</v>
      </c>
      <c r="AA23" s="46"/>
      <c r="AB23" s="46">
        <v>113340.81999999999</v>
      </c>
      <c r="AC23" s="46">
        <v>542287.85</v>
      </c>
      <c r="AD23" s="108">
        <v>109083.84999999999</v>
      </c>
      <c r="AE23" s="46">
        <v>38870.35</v>
      </c>
      <c r="AF23" s="46"/>
      <c r="AG23" s="46">
        <v>-239293.22</v>
      </c>
      <c r="AH23" s="46">
        <v>692.5</v>
      </c>
      <c r="AI23" s="46">
        <v>101887.77</v>
      </c>
      <c r="AJ23" s="46">
        <v>836289.37</v>
      </c>
      <c r="AK23" s="108">
        <v>543119.27999999991</v>
      </c>
      <c r="AL23" s="46">
        <v>331052.07</v>
      </c>
      <c r="AM23" s="46"/>
      <c r="AN23" s="108"/>
      <c r="AO23" s="108">
        <v>377093.07</v>
      </c>
      <c r="AP23" s="46"/>
      <c r="AQ23" s="46">
        <v>303736.62</v>
      </c>
      <c r="AR23" s="46">
        <v>2971.44</v>
      </c>
      <c r="AS23" s="46"/>
      <c r="AT23" s="108">
        <v>36106.21</v>
      </c>
      <c r="AU23">
        <v>1886.45</v>
      </c>
      <c r="AV23">
        <v>21958.39</v>
      </c>
    </row>
    <row r="24" spans="2:50" x14ac:dyDescent="0.25">
      <c r="B24" s="47" t="s">
        <v>739</v>
      </c>
      <c r="C24" s="47" t="s">
        <v>738</v>
      </c>
      <c r="D24" s="46">
        <v>22228600.170000009</v>
      </c>
      <c r="E24" s="46">
        <v>102420.94</v>
      </c>
      <c r="F24" s="46">
        <v>367978.13</v>
      </c>
      <c r="G24" s="46">
        <v>365648.99</v>
      </c>
      <c r="H24" s="46">
        <v>104751.51</v>
      </c>
      <c r="I24" s="46">
        <v>11163.05</v>
      </c>
      <c r="J24" s="46">
        <v>272239.16000000003</v>
      </c>
      <c r="K24" s="46">
        <v>183854.66</v>
      </c>
      <c r="L24" s="46">
        <v>1578005.85</v>
      </c>
      <c r="M24" s="46">
        <v>581513.77999999991</v>
      </c>
      <c r="N24" s="46">
        <v>58360.100000000006</v>
      </c>
      <c r="O24" s="46">
        <v>629919.72</v>
      </c>
      <c r="P24" s="46">
        <v>13408647.959999993</v>
      </c>
      <c r="Q24" s="108">
        <v>565058.21</v>
      </c>
      <c r="R24" s="46"/>
      <c r="S24" s="46">
        <v>140578.14000000004</v>
      </c>
      <c r="T24" s="46">
        <v>89600.9</v>
      </c>
      <c r="U24" s="46">
        <v>23761.25</v>
      </c>
      <c r="V24" s="46">
        <v>171040.47000000003</v>
      </c>
      <c r="W24" s="46"/>
      <c r="X24" s="46">
        <v>95677.06</v>
      </c>
      <c r="Y24" s="108">
        <v>167854.88</v>
      </c>
      <c r="Z24" s="46">
        <v>250710.81</v>
      </c>
      <c r="AA24" s="46"/>
      <c r="AB24" s="46">
        <v>128334.94</v>
      </c>
      <c r="AC24" s="46">
        <v>778867.48</v>
      </c>
      <c r="AD24" s="108">
        <v>196529.02000000002</v>
      </c>
      <c r="AE24" s="46">
        <v>32499.21</v>
      </c>
      <c r="AF24" s="46"/>
      <c r="AG24" s="46">
        <v>-154795.1</v>
      </c>
      <c r="AH24" s="46">
        <v>107745.03</v>
      </c>
      <c r="AI24" s="46">
        <v>205317.39</v>
      </c>
      <c r="AJ24" s="46">
        <v>799240.35</v>
      </c>
      <c r="AK24" s="46">
        <v>171081.90000000002</v>
      </c>
      <c r="AL24" s="46">
        <v>331827.69</v>
      </c>
      <c r="AM24" s="46"/>
      <c r="AN24" s="108">
        <v>32320.68</v>
      </c>
      <c r="AO24" s="46">
        <v>318965.15999999997</v>
      </c>
      <c r="AP24" s="46"/>
      <c r="AQ24" s="46">
        <v>36128.410000000003</v>
      </c>
      <c r="AR24" s="46"/>
      <c r="AS24" s="46">
        <v>9607.86</v>
      </c>
      <c r="AT24" s="46">
        <v>41526.520000000004</v>
      </c>
      <c r="AU24">
        <v>4146.29</v>
      </c>
      <c r="AV24">
        <v>66378.91</v>
      </c>
      <c r="AW24">
        <v>-70525.2</v>
      </c>
      <c r="AX24">
        <v>24618.06</v>
      </c>
    </row>
    <row r="25" spans="2:50" x14ac:dyDescent="0.25">
      <c r="B25" s="47" t="s">
        <v>737</v>
      </c>
      <c r="C25" s="47" t="s">
        <v>736</v>
      </c>
      <c r="D25" s="46">
        <v>127656021.47000013</v>
      </c>
      <c r="E25" s="46">
        <v>433300.77</v>
      </c>
      <c r="F25" s="46">
        <v>604841.41</v>
      </c>
      <c r="G25" s="46">
        <v>1114926.6000000001</v>
      </c>
      <c r="H25" s="46">
        <v>724673.39000000013</v>
      </c>
      <c r="I25" s="46">
        <v>229488.30000000002</v>
      </c>
      <c r="J25" s="46">
        <v>3789376.0699999994</v>
      </c>
      <c r="K25" s="46">
        <v>533369.94999999995</v>
      </c>
      <c r="L25" s="46">
        <v>7162402.7400000012</v>
      </c>
      <c r="M25" s="46">
        <v>6471943.5500000007</v>
      </c>
      <c r="N25" s="46">
        <v>184646.19</v>
      </c>
      <c r="O25" s="46">
        <v>5651278.3299999991</v>
      </c>
      <c r="P25" s="46">
        <v>71712814.170000002</v>
      </c>
      <c r="Q25" s="46">
        <v>2244075.8499999996</v>
      </c>
      <c r="R25" s="46">
        <v>152916.25</v>
      </c>
      <c r="S25" s="46">
        <v>2581363.9</v>
      </c>
      <c r="T25" s="46">
        <v>2046930.3499999999</v>
      </c>
      <c r="U25" s="46">
        <v>2103943.89</v>
      </c>
      <c r="V25" s="46">
        <v>788210.25</v>
      </c>
      <c r="W25" s="46">
        <v>260819.06</v>
      </c>
      <c r="X25" s="46">
        <v>323458.05</v>
      </c>
      <c r="Y25" s="46">
        <v>1509929.38</v>
      </c>
      <c r="Z25" s="46">
        <v>2276126.5999999996</v>
      </c>
      <c r="AA25" s="46">
        <v>-80.38</v>
      </c>
      <c r="AB25" s="46">
        <v>382658.02999999997</v>
      </c>
      <c r="AC25" s="46">
        <v>2190517.9500000002</v>
      </c>
      <c r="AD25" s="108">
        <v>436637.83999999997</v>
      </c>
      <c r="AE25" s="46">
        <v>59934.37</v>
      </c>
      <c r="AF25" s="46"/>
      <c r="AG25" s="46">
        <v>-279621.19</v>
      </c>
      <c r="AH25" s="46">
        <v>432251.85000000009</v>
      </c>
      <c r="AI25" s="46">
        <v>833082.18</v>
      </c>
      <c r="AJ25" s="46">
        <v>3259199.2199999997</v>
      </c>
      <c r="AK25" s="46">
        <v>1698674.0399999998</v>
      </c>
      <c r="AL25" s="46">
        <v>1797448.13</v>
      </c>
      <c r="AM25" s="46">
        <v>195578.06</v>
      </c>
      <c r="AN25" s="108">
        <v>444098.45999999996</v>
      </c>
      <c r="AO25" s="46">
        <v>1364036.27</v>
      </c>
      <c r="AP25" s="46"/>
      <c r="AQ25" s="46">
        <v>1390224.7</v>
      </c>
      <c r="AR25" s="46"/>
      <c r="AS25" s="46">
        <v>227392.06</v>
      </c>
      <c r="AT25" s="46">
        <v>113464.06999999999</v>
      </c>
      <c r="AU25">
        <v>2956.79</v>
      </c>
      <c r="AV25">
        <v>169589.02</v>
      </c>
      <c r="AX25">
        <v>37144.950000000004</v>
      </c>
    </row>
    <row r="26" spans="2:50" x14ac:dyDescent="0.25">
      <c r="B26" s="47" t="s">
        <v>735</v>
      </c>
      <c r="C26" s="47" t="s">
        <v>734</v>
      </c>
      <c r="D26" s="46">
        <v>4330594.83</v>
      </c>
      <c r="E26" s="46">
        <v>58728.63</v>
      </c>
      <c r="F26" s="46">
        <v>107546.28</v>
      </c>
      <c r="G26" s="46">
        <v>503505.65</v>
      </c>
      <c r="H26" s="46">
        <v>7634.45</v>
      </c>
      <c r="I26" s="46">
        <v>21624.7</v>
      </c>
      <c r="J26" s="108">
        <v>7750.87</v>
      </c>
      <c r="K26" s="46"/>
      <c r="L26" s="108">
        <v>413195.62</v>
      </c>
      <c r="M26" s="108">
        <v>95655.34</v>
      </c>
      <c r="N26" s="46"/>
      <c r="O26" s="46">
        <v>232720.68</v>
      </c>
      <c r="P26" s="46">
        <v>1769052.1400000001</v>
      </c>
      <c r="Q26" s="108">
        <v>25098.129999999997</v>
      </c>
      <c r="R26" s="46"/>
      <c r="S26" s="46">
        <v>118656.31</v>
      </c>
      <c r="T26" s="46">
        <v>135965.54</v>
      </c>
      <c r="U26" s="108">
        <v>14784</v>
      </c>
      <c r="V26" s="108">
        <v>54405.760000000002</v>
      </c>
      <c r="W26" s="46"/>
      <c r="X26" s="46"/>
      <c r="Y26" s="108">
        <v>90594.03</v>
      </c>
      <c r="Z26" s="108">
        <v>108077.6</v>
      </c>
      <c r="AA26" s="46"/>
      <c r="AB26" s="46">
        <v>37067.11</v>
      </c>
      <c r="AC26" s="108">
        <v>114045.48000000001</v>
      </c>
      <c r="AD26" s="108"/>
      <c r="AE26" s="108"/>
      <c r="AF26" s="108"/>
      <c r="AG26" s="108"/>
      <c r="AH26" s="46"/>
      <c r="AI26" s="46"/>
      <c r="AJ26" s="46">
        <v>229098.82</v>
      </c>
      <c r="AK26" s="46">
        <v>38752.31</v>
      </c>
      <c r="AL26" s="46">
        <v>61195.7</v>
      </c>
      <c r="AM26" s="46"/>
      <c r="AN26" s="46">
        <v>7092.8</v>
      </c>
      <c r="AO26" s="108">
        <v>36632.199999999997</v>
      </c>
      <c r="AP26" s="108"/>
      <c r="AQ26" s="46">
        <v>12409.65</v>
      </c>
      <c r="AR26" s="46">
        <v>21143.82</v>
      </c>
      <c r="AS26" s="108"/>
      <c r="AT26" s="108"/>
      <c r="AU26">
        <v>1106.03</v>
      </c>
      <c r="AV26">
        <v>7055.18</v>
      </c>
    </row>
    <row r="27" spans="2:50" x14ac:dyDescent="0.25">
      <c r="B27" s="47" t="s">
        <v>733</v>
      </c>
      <c r="C27" s="47" t="s">
        <v>732</v>
      </c>
      <c r="D27" s="46">
        <v>61695493.13000001</v>
      </c>
      <c r="E27" s="46">
        <v>102473.5</v>
      </c>
      <c r="F27" s="46">
        <v>435239.83999999997</v>
      </c>
      <c r="G27" s="46">
        <v>1835996.5100000002</v>
      </c>
      <c r="H27" s="46">
        <v>804135.24</v>
      </c>
      <c r="I27" s="46">
        <v>70007.290000000008</v>
      </c>
      <c r="J27" s="46">
        <v>1414373.44</v>
      </c>
      <c r="K27" s="46">
        <v>207134.55</v>
      </c>
      <c r="L27" s="46">
        <v>3077922.1900000004</v>
      </c>
      <c r="M27" s="46">
        <v>1928116.6300000001</v>
      </c>
      <c r="N27" s="46">
        <v>447546.77</v>
      </c>
      <c r="O27" s="46">
        <v>3213045.24</v>
      </c>
      <c r="P27" s="46">
        <v>35640362.420000002</v>
      </c>
      <c r="Q27" s="108">
        <v>1205219.28</v>
      </c>
      <c r="R27" s="46"/>
      <c r="S27" s="46">
        <v>959413.29999999993</v>
      </c>
      <c r="T27" s="46">
        <v>504167.91000000003</v>
      </c>
      <c r="U27" s="46">
        <v>189415.66999999998</v>
      </c>
      <c r="V27" s="46">
        <v>359170.71</v>
      </c>
      <c r="W27" s="46"/>
      <c r="X27" s="46">
        <v>100208.67</v>
      </c>
      <c r="Y27" s="108">
        <v>870158.29999999993</v>
      </c>
      <c r="Z27" s="46">
        <v>908230.13</v>
      </c>
      <c r="AA27" s="46"/>
      <c r="AB27" s="46">
        <v>396178.72000000003</v>
      </c>
      <c r="AC27" s="46">
        <v>1449779.7599999998</v>
      </c>
      <c r="AD27" s="108">
        <v>482189.38</v>
      </c>
      <c r="AE27" s="46">
        <v>5161.1899999999996</v>
      </c>
      <c r="AF27" s="46"/>
      <c r="AG27" s="46">
        <v>-210954.88</v>
      </c>
      <c r="AH27" s="46">
        <v>239092.7</v>
      </c>
      <c r="AI27" s="46">
        <v>327632.64000000001</v>
      </c>
      <c r="AJ27" s="46">
        <v>2027198.3599999999</v>
      </c>
      <c r="AK27" s="46">
        <v>975489.66999999993</v>
      </c>
      <c r="AL27" s="108">
        <v>1224342.53</v>
      </c>
      <c r="AM27" s="46">
        <v>7007</v>
      </c>
      <c r="AN27" s="108">
        <v>908.16</v>
      </c>
      <c r="AO27" s="46"/>
      <c r="AP27" s="46"/>
      <c r="AQ27" s="108">
        <v>475120.95999999996</v>
      </c>
      <c r="AR27" s="108"/>
      <c r="AS27" s="108">
        <v>12483.46</v>
      </c>
      <c r="AT27" s="108">
        <v>11525.89</v>
      </c>
    </row>
    <row r="28" spans="2:50" x14ac:dyDescent="0.25">
      <c r="B28" s="47" t="s">
        <v>731</v>
      </c>
      <c r="C28" s="47" t="s">
        <v>730</v>
      </c>
      <c r="D28" s="46">
        <v>6487718.6699999962</v>
      </c>
      <c r="E28" s="46">
        <v>29157.170000000002</v>
      </c>
      <c r="F28" s="46">
        <v>190828.84</v>
      </c>
      <c r="G28" s="46">
        <v>196161.81999999998</v>
      </c>
      <c r="H28" s="46">
        <v>35576.050000000003</v>
      </c>
      <c r="I28" s="46">
        <v>16925.25</v>
      </c>
      <c r="J28" s="46">
        <v>184230.08000000002</v>
      </c>
      <c r="K28" s="46">
        <v>35584.730000000003</v>
      </c>
      <c r="L28" s="46">
        <v>401112.72000000003</v>
      </c>
      <c r="M28" s="46">
        <v>179931.24</v>
      </c>
      <c r="N28" s="46">
        <v>38909.47</v>
      </c>
      <c r="O28" s="46">
        <v>318279.23</v>
      </c>
      <c r="P28" s="46">
        <v>3437899.3399999989</v>
      </c>
      <c r="Q28" s="108">
        <v>137694.29999999999</v>
      </c>
      <c r="R28" s="46"/>
      <c r="S28" s="46">
        <v>80109.919999999984</v>
      </c>
      <c r="T28" s="46">
        <v>54055.46</v>
      </c>
      <c r="U28" s="46">
        <v>104082.09</v>
      </c>
      <c r="V28" s="46">
        <v>36365.86</v>
      </c>
      <c r="W28" s="46"/>
      <c r="X28" s="46">
        <v>39119.9</v>
      </c>
      <c r="Y28" s="108">
        <v>71919.520000000004</v>
      </c>
      <c r="Z28" s="46">
        <v>86044.72</v>
      </c>
      <c r="AA28" s="46"/>
      <c r="AB28" s="46">
        <v>22227.690000000002</v>
      </c>
      <c r="AC28" s="46">
        <v>137646.65</v>
      </c>
      <c r="AD28" s="108">
        <v>12970.33</v>
      </c>
      <c r="AE28" s="108">
        <v>17480</v>
      </c>
      <c r="AF28" s="46"/>
      <c r="AG28" s="46">
        <v>-36088.99</v>
      </c>
      <c r="AH28" s="46">
        <v>34507.69</v>
      </c>
      <c r="AI28" s="46">
        <v>28600.530000000002</v>
      </c>
      <c r="AJ28" s="46">
        <v>83693.509999999995</v>
      </c>
      <c r="AK28" s="46">
        <v>170067.72000000003</v>
      </c>
      <c r="AL28" s="46">
        <v>109814.53</v>
      </c>
      <c r="AM28" s="46"/>
      <c r="AN28" s="108">
        <v>4613.3700000000008</v>
      </c>
      <c r="AO28" s="108">
        <v>68249</v>
      </c>
      <c r="AP28" s="46"/>
      <c r="AQ28" s="108">
        <v>154569.08999999997</v>
      </c>
      <c r="AR28" s="108"/>
      <c r="AS28" s="108"/>
      <c r="AT28" s="46">
        <v>5344.1000000000013</v>
      </c>
      <c r="AX28">
        <v>35.74</v>
      </c>
    </row>
    <row r="29" spans="2:50" x14ac:dyDescent="0.25">
      <c r="B29" s="47" t="s">
        <v>729</v>
      </c>
      <c r="C29" s="47" t="s">
        <v>728</v>
      </c>
      <c r="D29" s="46">
        <v>46623729.510000013</v>
      </c>
      <c r="E29" s="46">
        <v>242204.63999999998</v>
      </c>
      <c r="F29" s="46">
        <v>484823.43</v>
      </c>
      <c r="G29" s="46">
        <v>439240.15</v>
      </c>
      <c r="H29" s="46">
        <v>649359.94000000006</v>
      </c>
      <c r="I29" s="46">
        <v>111052.98</v>
      </c>
      <c r="J29" s="46">
        <v>866371.32999999984</v>
      </c>
      <c r="K29" s="46">
        <v>592868.79</v>
      </c>
      <c r="L29" s="46">
        <v>2614241.5800000005</v>
      </c>
      <c r="M29" s="46">
        <v>977711.88000000012</v>
      </c>
      <c r="N29" s="46">
        <v>671636.79</v>
      </c>
      <c r="O29" s="46">
        <v>2300009.35</v>
      </c>
      <c r="P29" s="46">
        <v>25471911.379999999</v>
      </c>
      <c r="Q29" s="108">
        <v>818935.57000000007</v>
      </c>
      <c r="R29" s="46"/>
      <c r="S29" s="46">
        <v>510695.22</v>
      </c>
      <c r="T29" s="46">
        <v>361347.38</v>
      </c>
      <c r="U29" s="46">
        <v>410931.22000000003</v>
      </c>
      <c r="V29" s="46">
        <v>285217.73</v>
      </c>
      <c r="W29" s="46"/>
      <c r="X29" s="46">
        <v>268603.7</v>
      </c>
      <c r="Y29" s="108">
        <v>391694.11</v>
      </c>
      <c r="Z29" s="46">
        <v>500254.99</v>
      </c>
      <c r="AA29" s="46"/>
      <c r="AB29" s="46">
        <v>304873.25999999995</v>
      </c>
      <c r="AC29" s="46">
        <v>1450987.9200000004</v>
      </c>
      <c r="AD29" s="108">
        <v>294127.07000000007</v>
      </c>
      <c r="AE29" s="46">
        <v>48281.99</v>
      </c>
      <c r="AF29" s="46"/>
      <c r="AG29" s="46">
        <v>-155357.68</v>
      </c>
      <c r="AH29" s="46">
        <v>266575.81</v>
      </c>
      <c r="AI29" s="46">
        <v>680932.3600000001</v>
      </c>
      <c r="AJ29" s="46">
        <v>1666007.9000000001</v>
      </c>
      <c r="AK29" s="46">
        <v>782839.13</v>
      </c>
      <c r="AL29" s="46">
        <v>870368.28</v>
      </c>
      <c r="AM29" s="46"/>
      <c r="AN29" s="108">
        <v>1735.17</v>
      </c>
      <c r="AO29" s="108">
        <v>561414.48</v>
      </c>
      <c r="AP29" s="46"/>
      <c r="AQ29" s="108">
        <v>761335.7</v>
      </c>
      <c r="AR29" s="108"/>
      <c r="AS29" s="108"/>
      <c r="AT29" s="108">
        <v>120495.95999999999</v>
      </c>
    </row>
    <row r="30" spans="2:50" x14ac:dyDescent="0.25">
      <c r="B30" s="47" t="s">
        <v>727</v>
      </c>
      <c r="C30" s="47" t="s">
        <v>726</v>
      </c>
      <c r="D30" s="46">
        <v>13930725.860000001</v>
      </c>
      <c r="E30" s="46">
        <v>102588.61000000002</v>
      </c>
      <c r="F30" s="46">
        <v>274798.73</v>
      </c>
      <c r="G30" s="46">
        <v>350182.6</v>
      </c>
      <c r="H30" s="46">
        <v>83147.710000000006</v>
      </c>
      <c r="I30" s="46"/>
      <c r="J30" s="46">
        <v>51321.18</v>
      </c>
      <c r="K30" s="46">
        <v>60880.92</v>
      </c>
      <c r="L30" s="46">
        <v>1051781.4000000001</v>
      </c>
      <c r="M30" s="46">
        <v>523114.81</v>
      </c>
      <c r="N30" s="46">
        <v>54533.96</v>
      </c>
      <c r="O30" s="46">
        <v>1085849.75</v>
      </c>
      <c r="P30" s="46">
        <v>6360247.3099999996</v>
      </c>
      <c r="Q30" s="46">
        <v>570503.05000000005</v>
      </c>
      <c r="R30" s="46"/>
      <c r="S30" s="46">
        <v>22850.080000000005</v>
      </c>
      <c r="T30" s="46">
        <v>122945.29000000001</v>
      </c>
      <c r="U30" s="46">
        <v>270882.10000000003</v>
      </c>
      <c r="V30" s="46">
        <v>62398.950000000004</v>
      </c>
      <c r="W30" s="46"/>
      <c r="X30" s="46">
        <v>35697.449999999997</v>
      </c>
      <c r="Y30" s="108">
        <v>234739.6</v>
      </c>
      <c r="Z30" s="46">
        <v>440980.43</v>
      </c>
      <c r="AA30" s="46"/>
      <c r="AB30" s="46">
        <v>98973.8</v>
      </c>
      <c r="AC30" s="46">
        <v>302805.94</v>
      </c>
      <c r="AD30" s="108">
        <v>93423.84</v>
      </c>
      <c r="AE30" s="46">
        <v>29024</v>
      </c>
      <c r="AF30" s="46"/>
      <c r="AG30" s="46">
        <v>-147390.37</v>
      </c>
      <c r="AH30" s="46">
        <v>55054.97</v>
      </c>
      <c r="AI30" s="46">
        <v>6016.02</v>
      </c>
      <c r="AJ30" s="46">
        <v>471915.87</v>
      </c>
      <c r="AK30" s="46">
        <v>397186.38</v>
      </c>
      <c r="AL30" s="46">
        <v>413236.3</v>
      </c>
      <c r="AM30" s="46"/>
      <c r="AN30" s="108">
        <v>11304.83</v>
      </c>
      <c r="AO30" s="108">
        <v>147759</v>
      </c>
      <c r="AP30" s="46"/>
      <c r="AQ30" s="46">
        <v>243318.96000000002</v>
      </c>
      <c r="AR30" s="46"/>
      <c r="AS30" s="46"/>
      <c r="AT30" s="108">
        <v>16837.79</v>
      </c>
      <c r="AU30">
        <v>310.45</v>
      </c>
      <c r="AV30">
        <v>3603.26</v>
      </c>
      <c r="AW30">
        <v>27900.89</v>
      </c>
    </row>
    <row r="31" spans="2:50" x14ac:dyDescent="0.25">
      <c r="B31" s="47" t="s">
        <v>725</v>
      </c>
      <c r="C31" s="47" t="s">
        <v>724</v>
      </c>
      <c r="D31" s="46">
        <v>53057621.320000008</v>
      </c>
      <c r="E31" s="46">
        <v>51124.27</v>
      </c>
      <c r="F31" s="46">
        <v>608539.9</v>
      </c>
      <c r="G31" s="46">
        <v>351044.35</v>
      </c>
      <c r="H31" s="46">
        <v>159934.16</v>
      </c>
      <c r="I31" s="46">
        <v>20612.64</v>
      </c>
      <c r="J31" s="46">
        <v>410768.34</v>
      </c>
      <c r="K31" s="46">
        <v>296385.38</v>
      </c>
      <c r="L31" s="46">
        <v>1492467.16</v>
      </c>
      <c r="M31" s="46">
        <v>947838.76000000013</v>
      </c>
      <c r="N31" s="46">
        <v>149402.96000000002</v>
      </c>
      <c r="O31" s="46">
        <v>644397.97999999986</v>
      </c>
      <c r="P31" s="46">
        <v>40021461.530000016</v>
      </c>
      <c r="Q31" s="108">
        <v>875839.96000000008</v>
      </c>
      <c r="R31" s="46"/>
      <c r="S31" s="46">
        <v>482094.34000000014</v>
      </c>
      <c r="T31" s="46">
        <v>203246.29</v>
      </c>
      <c r="U31" s="46">
        <v>352342.17</v>
      </c>
      <c r="V31" s="46">
        <v>126573.14999999998</v>
      </c>
      <c r="W31" s="46">
        <v>63870.22</v>
      </c>
      <c r="X31" s="46">
        <v>224902.40000000002</v>
      </c>
      <c r="Y31" s="46">
        <v>394107.17000000004</v>
      </c>
      <c r="Z31" s="46">
        <v>449267.01</v>
      </c>
      <c r="AA31" s="46">
        <v>-1288.96</v>
      </c>
      <c r="AB31" s="46">
        <v>205810.36</v>
      </c>
      <c r="AC31" s="46">
        <v>505412.02</v>
      </c>
      <c r="AD31" s="108">
        <v>236496</v>
      </c>
      <c r="AE31" s="46">
        <v>44778</v>
      </c>
      <c r="AF31" s="46">
        <v>2818.83</v>
      </c>
      <c r="AG31" s="46">
        <v>-213184.01</v>
      </c>
      <c r="AH31" s="46">
        <v>265602.02</v>
      </c>
      <c r="AI31" s="46">
        <v>58449.24</v>
      </c>
      <c r="AJ31" s="46">
        <v>743674.01</v>
      </c>
      <c r="AK31" s="46">
        <v>766595.94</v>
      </c>
      <c r="AL31" s="46">
        <v>549848.44999999995</v>
      </c>
      <c r="AM31" s="46">
        <v>25369.39</v>
      </c>
      <c r="AN31" s="108">
        <v>35387.520000000004</v>
      </c>
      <c r="AO31" s="108">
        <v>637577</v>
      </c>
      <c r="AP31" s="46"/>
      <c r="AQ31" s="46">
        <v>524768.74</v>
      </c>
      <c r="AR31" s="46"/>
      <c r="AS31" s="46"/>
      <c r="AT31" s="46">
        <v>206006.35</v>
      </c>
      <c r="AU31">
        <v>8327.9</v>
      </c>
      <c r="AV31">
        <v>74249.06</v>
      </c>
      <c r="AX31">
        <v>54703.32</v>
      </c>
    </row>
    <row r="32" spans="2:50" x14ac:dyDescent="0.25">
      <c r="B32" s="47" t="s">
        <v>723</v>
      </c>
      <c r="C32" s="47" t="s">
        <v>722</v>
      </c>
      <c r="D32" s="46">
        <v>2032419.16</v>
      </c>
      <c r="E32" s="46"/>
      <c r="F32" s="46"/>
      <c r="G32" s="46"/>
      <c r="H32" s="46"/>
      <c r="I32" s="46"/>
      <c r="J32" s="46">
        <v>1461.6999999999998</v>
      </c>
      <c r="K32" s="46">
        <v>1617.96</v>
      </c>
      <c r="L32" s="46">
        <v>10041.560000000001</v>
      </c>
      <c r="M32" s="46">
        <v>90661.71</v>
      </c>
      <c r="N32" s="46">
        <v>14643.43</v>
      </c>
      <c r="O32" s="46">
        <v>79620.58</v>
      </c>
      <c r="P32" s="46">
        <v>1528888.0299999998</v>
      </c>
      <c r="Q32" s="108"/>
      <c r="R32" s="46"/>
      <c r="S32" s="46">
        <v>1953.95</v>
      </c>
      <c r="T32" s="46">
        <v>644.74</v>
      </c>
      <c r="U32" s="46">
        <v>75410.55</v>
      </c>
      <c r="V32" s="46"/>
      <c r="W32" s="46">
        <v>58</v>
      </c>
      <c r="X32" s="46"/>
      <c r="Y32" s="108">
        <v>51037.130000000005</v>
      </c>
      <c r="Z32" s="46">
        <v>93857.819999999992</v>
      </c>
      <c r="AA32" s="46"/>
      <c r="AB32" s="46"/>
      <c r="AC32" s="46">
        <v>79849.899999999994</v>
      </c>
      <c r="AD32" s="108">
        <v>2456.83</v>
      </c>
      <c r="AE32" s="46"/>
      <c r="AF32" s="46">
        <v>215.27</v>
      </c>
      <c r="AG32" s="46"/>
      <c r="AH32" s="46"/>
      <c r="AI32" s="46"/>
      <c r="AJ32" s="46"/>
      <c r="AK32" s="46"/>
      <c r="AL32" s="46"/>
      <c r="AM32" s="46"/>
      <c r="AN32" s="108"/>
      <c r="AO32" s="46"/>
      <c r="AP32" s="108"/>
      <c r="AQ32" s="46"/>
      <c r="AR32" s="46"/>
      <c r="AS32" s="46"/>
      <c r="AT32" s="46"/>
    </row>
    <row r="33" spans="2:50" x14ac:dyDescent="0.25">
      <c r="B33" s="47" t="s">
        <v>721</v>
      </c>
      <c r="C33" s="47" t="s">
        <v>720</v>
      </c>
      <c r="D33" s="46">
        <v>417698168.64000016</v>
      </c>
      <c r="E33" s="46">
        <v>426540.68</v>
      </c>
      <c r="F33" s="46">
        <v>1409593.1899999997</v>
      </c>
      <c r="G33" s="46">
        <v>3116050.5299999993</v>
      </c>
      <c r="H33" s="46">
        <v>4244823.6899999995</v>
      </c>
      <c r="I33" s="46">
        <v>1039391.3500000001</v>
      </c>
      <c r="J33" s="46">
        <v>7873221.8500000015</v>
      </c>
      <c r="K33" s="46">
        <v>5454816.46</v>
      </c>
      <c r="L33" s="46">
        <v>26615392.050000001</v>
      </c>
      <c r="M33" s="46">
        <v>18396997.420000002</v>
      </c>
      <c r="N33" s="46">
        <v>4962511.34</v>
      </c>
      <c r="O33" s="46">
        <v>16665889.889999997</v>
      </c>
      <c r="P33" s="46">
        <v>221190806.45000005</v>
      </c>
      <c r="Q33" s="108">
        <v>4176554.67</v>
      </c>
      <c r="R33" s="46"/>
      <c r="S33" s="46">
        <v>15220893.409999995</v>
      </c>
      <c r="T33" s="46">
        <v>2506401.5800000005</v>
      </c>
      <c r="U33" s="46">
        <v>4293528.53</v>
      </c>
      <c r="V33" s="108">
        <v>2427015.48</v>
      </c>
      <c r="W33" s="46">
        <v>2390214.6799999997</v>
      </c>
      <c r="X33" s="46">
        <v>425502.58</v>
      </c>
      <c r="Y33" s="108">
        <v>4664683.29</v>
      </c>
      <c r="Z33" s="46">
        <v>5918945.5599999996</v>
      </c>
      <c r="AA33" s="46"/>
      <c r="AB33" s="108">
        <v>1367024.1500000001</v>
      </c>
      <c r="AC33" s="108">
        <v>10831469.799999999</v>
      </c>
      <c r="AD33" s="108">
        <v>2242564.4300000002</v>
      </c>
      <c r="AE33" s="108"/>
      <c r="AF33" s="46"/>
      <c r="AG33" s="46">
        <v>-530752.94999999995</v>
      </c>
      <c r="AH33" s="46">
        <v>608428.55000000005</v>
      </c>
      <c r="AI33" s="46">
        <v>2108229.35</v>
      </c>
      <c r="AJ33" s="46">
        <v>12645516.529999997</v>
      </c>
      <c r="AK33" s="46">
        <v>6043279.6500000004</v>
      </c>
      <c r="AL33" s="46">
        <v>5988012.5999999996</v>
      </c>
      <c r="AM33" s="46">
        <v>468431.91</v>
      </c>
      <c r="AN33" s="108">
        <v>800803.28</v>
      </c>
      <c r="AO33" s="108">
        <v>5107921.28</v>
      </c>
      <c r="AP33" s="108"/>
      <c r="AQ33" s="108">
        <v>12491195.199999999</v>
      </c>
      <c r="AR33" s="108"/>
      <c r="AS33" s="108">
        <v>1114814.6299999999</v>
      </c>
      <c r="AT33" s="108"/>
      <c r="AU33">
        <v>421793.49</v>
      </c>
      <c r="AV33">
        <v>907078.32</v>
      </c>
      <c r="AW33">
        <v>1079093</v>
      </c>
      <c r="AX33">
        <v>583490.74000000011</v>
      </c>
    </row>
    <row r="34" spans="2:50" x14ac:dyDescent="0.25">
      <c r="B34" s="47" t="s">
        <v>719</v>
      </c>
      <c r="C34" s="47" t="s">
        <v>718</v>
      </c>
      <c r="D34" s="46">
        <v>32918358.399999995</v>
      </c>
      <c r="E34" s="46">
        <v>544182.42999999993</v>
      </c>
      <c r="F34" s="46">
        <v>426512.98</v>
      </c>
      <c r="G34" s="46">
        <v>606808.68999999994</v>
      </c>
      <c r="H34" s="108">
        <v>165004.59</v>
      </c>
      <c r="I34" s="46">
        <v>54971.48</v>
      </c>
      <c r="J34" s="46">
        <v>801588.80000000016</v>
      </c>
      <c r="K34" s="46">
        <v>206371.20000000001</v>
      </c>
      <c r="L34" s="46">
        <v>1753317.47</v>
      </c>
      <c r="M34" s="46">
        <v>603283.72000000009</v>
      </c>
      <c r="N34" s="46">
        <v>25997.14</v>
      </c>
      <c r="O34" s="46">
        <v>1353926.49</v>
      </c>
      <c r="P34" s="46">
        <v>18039491.180000015</v>
      </c>
      <c r="Q34" s="46">
        <v>665091.46</v>
      </c>
      <c r="R34" s="46"/>
      <c r="S34" s="46">
        <v>127366.07000000002</v>
      </c>
      <c r="T34" s="46">
        <v>452002.38</v>
      </c>
      <c r="U34" s="46">
        <v>272589.40000000002</v>
      </c>
      <c r="V34" s="46">
        <v>205329.86</v>
      </c>
      <c r="W34" s="46">
        <v>261415.41</v>
      </c>
      <c r="X34" s="46"/>
      <c r="Y34" s="108">
        <v>50702.06</v>
      </c>
      <c r="Z34" s="108">
        <v>794042.08</v>
      </c>
      <c r="AA34" s="46"/>
      <c r="AB34" s="108">
        <v>23600.589999999997</v>
      </c>
      <c r="AC34" s="108">
        <v>1701203.6400000001</v>
      </c>
      <c r="AD34" s="108"/>
      <c r="AE34" s="108"/>
      <c r="AF34" s="46"/>
      <c r="AG34" s="46"/>
      <c r="AH34" s="46">
        <v>157027.58000000002</v>
      </c>
      <c r="AI34" s="46">
        <v>248502.69999999998</v>
      </c>
      <c r="AJ34" s="46">
        <v>1098714.96</v>
      </c>
      <c r="AK34" s="108">
        <v>761983.45</v>
      </c>
      <c r="AL34" s="46">
        <v>509667.14</v>
      </c>
      <c r="AM34" s="46"/>
      <c r="AN34" s="108">
        <v>22227.399999999998</v>
      </c>
      <c r="AO34" s="108">
        <v>317556.09000000003</v>
      </c>
      <c r="AP34" s="46"/>
      <c r="AQ34" s="46">
        <v>616038.98</v>
      </c>
      <c r="AR34" s="46"/>
      <c r="AS34" s="46"/>
      <c r="AT34" s="46">
        <v>51840.98</v>
      </c>
    </row>
    <row r="35" spans="2:50" x14ac:dyDescent="0.25">
      <c r="B35" s="47" t="s">
        <v>717</v>
      </c>
      <c r="C35" s="47" t="s">
        <v>716</v>
      </c>
      <c r="D35" s="46">
        <v>29151885.990000013</v>
      </c>
      <c r="E35" s="46">
        <v>67379.75</v>
      </c>
      <c r="F35" s="46">
        <v>693873.21</v>
      </c>
      <c r="G35" s="46">
        <v>621747.9</v>
      </c>
      <c r="H35" s="46">
        <v>229504.81</v>
      </c>
      <c r="I35" s="46"/>
      <c r="J35" s="46">
        <v>528509.04</v>
      </c>
      <c r="K35" s="46">
        <v>327724.31</v>
      </c>
      <c r="L35" s="46">
        <v>1532698.57</v>
      </c>
      <c r="M35" s="46">
        <v>526004.31000000006</v>
      </c>
      <c r="N35" s="46">
        <v>216756.97999999998</v>
      </c>
      <c r="O35" s="46">
        <v>1120988.9600000002</v>
      </c>
      <c r="P35" s="108">
        <v>15753185.739999998</v>
      </c>
      <c r="Q35" s="46">
        <v>397514.45</v>
      </c>
      <c r="R35" s="46">
        <v>492198.95</v>
      </c>
      <c r="S35" s="46">
        <v>177828.73</v>
      </c>
      <c r="T35" s="46">
        <v>297165.31</v>
      </c>
      <c r="U35" s="46">
        <v>153700.57999999999</v>
      </c>
      <c r="V35" s="46">
        <v>190694.59</v>
      </c>
      <c r="W35" s="46"/>
      <c r="X35" s="46">
        <v>70470.929999999993</v>
      </c>
      <c r="Y35" s="108">
        <v>258304.03</v>
      </c>
      <c r="Z35" s="46">
        <v>357509.58999999997</v>
      </c>
      <c r="AA35" s="46"/>
      <c r="AB35" s="46"/>
      <c r="AC35" s="46">
        <v>1773364.68</v>
      </c>
      <c r="AD35" s="108"/>
      <c r="AE35" s="46"/>
      <c r="AF35" s="108"/>
      <c r="AG35" s="108"/>
      <c r="AH35" s="46">
        <v>119683.14</v>
      </c>
      <c r="AI35" s="46">
        <v>328440.43000000005</v>
      </c>
      <c r="AJ35" s="46">
        <v>790681.27</v>
      </c>
      <c r="AK35" s="108">
        <v>267094.15000000002</v>
      </c>
      <c r="AL35" s="46">
        <v>464222.06</v>
      </c>
      <c r="AM35" s="46">
        <v>13143.2</v>
      </c>
      <c r="AN35" s="108"/>
      <c r="AO35" s="108">
        <v>315033</v>
      </c>
      <c r="AP35" s="108"/>
      <c r="AQ35" s="108">
        <v>445800.82999999996</v>
      </c>
      <c r="AR35" s="46"/>
      <c r="AS35" s="46"/>
      <c r="AT35" s="108">
        <v>40455.46</v>
      </c>
      <c r="AU35">
        <v>348.37</v>
      </c>
      <c r="AV35">
        <v>105182.81</v>
      </c>
      <c r="AW35">
        <v>344891.7</v>
      </c>
      <c r="AX35">
        <v>129784.15</v>
      </c>
    </row>
    <row r="36" spans="2:50" x14ac:dyDescent="0.25">
      <c r="B36" s="47" t="s">
        <v>715</v>
      </c>
      <c r="C36" s="47" t="s">
        <v>714</v>
      </c>
      <c r="D36" s="46">
        <v>2899370.2799999989</v>
      </c>
      <c r="E36" s="46">
        <v>23342.07</v>
      </c>
      <c r="F36" s="46">
        <v>118333.36</v>
      </c>
      <c r="G36" s="46">
        <v>121041.20000000001</v>
      </c>
      <c r="H36" s="46">
        <v>2031.51</v>
      </c>
      <c r="I36" s="46">
        <v>1500</v>
      </c>
      <c r="J36" s="46">
        <v>13910.380000000001</v>
      </c>
      <c r="K36" s="46">
        <v>282.95999999999998</v>
      </c>
      <c r="L36" s="46">
        <v>125161.02999999998</v>
      </c>
      <c r="M36" s="46">
        <v>55279.39</v>
      </c>
      <c r="N36" s="46">
        <v>11465.91</v>
      </c>
      <c r="O36" s="46">
        <v>26570.46</v>
      </c>
      <c r="P36" s="46">
        <v>1336966.0699999998</v>
      </c>
      <c r="Q36" s="46"/>
      <c r="R36" s="46">
        <v>310778.27</v>
      </c>
      <c r="S36" s="46">
        <v>8201.0600000000013</v>
      </c>
      <c r="T36" s="46">
        <v>33942.370000000003</v>
      </c>
      <c r="U36" s="46">
        <v>48996.41</v>
      </c>
      <c r="V36" s="46">
        <v>16532.09</v>
      </c>
      <c r="W36" s="46"/>
      <c r="X36" s="46">
        <v>452.44</v>
      </c>
      <c r="Y36" s="108">
        <v>59178.43</v>
      </c>
      <c r="Z36" s="46">
        <v>66778.38</v>
      </c>
      <c r="AA36" s="46"/>
      <c r="AB36" s="46">
        <v>20485.239999999998</v>
      </c>
      <c r="AC36" s="46">
        <v>127305.94000000002</v>
      </c>
      <c r="AD36" s="108">
        <v>12413.66</v>
      </c>
      <c r="AE36" s="46">
        <v>3699.33</v>
      </c>
      <c r="AF36" s="46"/>
      <c r="AG36" s="46">
        <v>-236.4</v>
      </c>
      <c r="AH36" s="46"/>
      <c r="AI36" s="46">
        <v>332.94</v>
      </c>
      <c r="AJ36" s="46">
        <v>89716.12</v>
      </c>
      <c r="AK36" s="46">
        <v>133973.15</v>
      </c>
      <c r="AL36" s="46">
        <v>37136.370000000003</v>
      </c>
      <c r="AM36" s="46"/>
      <c r="AN36" s="108"/>
      <c r="AO36" s="46">
        <v>18828.669999999998</v>
      </c>
      <c r="AP36" s="46"/>
      <c r="AQ36" s="46">
        <v>67762.83</v>
      </c>
      <c r="AR36" s="46"/>
      <c r="AS36" s="108"/>
      <c r="AT36" s="46"/>
      <c r="AV36">
        <v>7208.64</v>
      </c>
    </row>
    <row r="37" spans="2:50" x14ac:dyDescent="0.25">
      <c r="B37" s="47" t="s">
        <v>713</v>
      </c>
      <c r="C37" s="47" t="s">
        <v>712</v>
      </c>
      <c r="D37" s="46">
        <v>48998820.449999988</v>
      </c>
      <c r="E37" s="46">
        <v>284378.43999999994</v>
      </c>
      <c r="F37" s="46">
        <v>426711.32000000007</v>
      </c>
      <c r="G37" s="46">
        <v>856716.41</v>
      </c>
      <c r="H37" s="46">
        <v>592988.32000000007</v>
      </c>
      <c r="I37" s="46">
        <v>93110.94</v>
      </c>
      <c r="J37" s="46">
        <v>1226512.8699999996</v>
      </c>
      <c r="K37" s="46">
        <v>438547.34</v>
      </c>
      <c r="L37" s="46">
        <v>2642730.4899999998</v>
      </c>
      <c r="M37" s="46">
        <v>1760040.8199999991</v>
      </c>
      <c r="N37" s="46">
        <v>664478.85</v>
      </c>
      <c r="O37" s="46">
        <v>2186010.0100000002</v>
      </c>
      <c r="P37" s="46">
        <v>26029396.940000005</v>
      </c>
      <c r="Q37" s="108">
        <v>926787.15</v>
      </c>
      <c r="R37" s="46">
        <v>52257.760000000002</v>
      </c>
      <c r="S37" s="46">
        <v>524971.55000000005</v>
      </c>
      <c r="T37" s="46">
        <v>235207.61000000004</v>
      </c>
      <c r="U37" s="46">
        <v>252786.4</v>
      </c>
      <c r="V37" s="46">
        <v>224812.29999999996</v>
      </c>
      <c r="W37" s="46">
        <v>188572.11</v>
      </c>
      <c r="X37" s="46">
        <v>239215.27000000002</v>
      </c>
      <c r="Y37" s="46">
        <v>440200.7</v>
      </c>
      <c r="Z37" s="46">
        <v>1106090.4300000002</v>
      </c>
      <c r="AA37" s="46"/>
      <c r="AB37" s="46">
        <v>359773.31</v>
      </c>
      <c r="AC37" s="46">
        <v>1690688.09</v>
      </c>
      <c r="AD37" s="108">
        <v>370506.04</v>
      </c>
      <c r="AE37" s="46">
        <v>184673.12</v>
      </c>
      <c r="AF37" s="46"/>
      <c r="AG37" s="46">
        <v>-138084.26999999999</v>
      </c>
      <c r="AH37" s="46">
        <v>262588.28000000003</v>
      </c>
      <c r="AI37" s="46">
        <v>236020.75</v>
      </c>
      <c r="AJ37" s="46">
        <v>1575645.07</v>
      </c>
      <c r="AK37" s="46">
        <v>520078.20000000007</v>
      </c>
      <c r="AL37" s="46">
        <v>907266.06</v>
      </c>
      <c r="AM37" s="46">
        <v>20996.83</v>
      </c>
      <c r="AN37" s="46">
        <v>53008.14</v>
      </c>
      <c r="AO37" s="46">
        <v>162430.17000000001</v>
      </c>
      <c r="AP37" s="46"/>
      <c r="AQ37" s="46">
        <v>830225.66999999993</v>
      </c>
      <c r="AR37" s="46"/>
      <c r="AS37" s="108">
        <v>76359.66</v>
      </c>
      <c r="AT37" s="46">
        <v>-3095.91</v>
      </c>
      <c r="AU37">
        <v>272.08</v>
      </c>
      <c r="AV37">
        <v>3982.37</v>
      </c>
      <c r="AX37">
        <v>492962.76000000007</v>
      </c>
    </row>
    <row r="38" spans="2:50" x14ac:dyDescent="0.25">
      <c r="B38" s="47" t="s">
        <v>711</v>
      </c>
      <c r="C38" s="47" t="s">
        <v>710</v>
      </c>
      <c r="D38" s="46">
        <v>416164650.37999988</v>
      </c>
      <c r="E38" s="46">
        <v>807399.23999999987</v>
      </c>
      <c r="F38" s="46">
        <v>830423.38000000012</v>
      </c>
      <c r="G38" s="46">
        <v>2074072.29</v>
      </c>
      <c r="H38" s="46">
        <v>3584025.1300000004</v>
      </c>
      <c r="I38" s="46">
        <v>974205.28000000014</v>
      </c>
      <c r="J38" s="46">
        <v>10947025.319999997</v>
      </c>
      <c r="K38" s="46">
        <v>2238859.2800000003</v>
      </c>
      <c r="L38" s="46">
        <v>28574066.150000002</v>
      </c>
      <c r="M38" s="46">
        <v>14611978.990000002</v>
      </c>
      <c r="N38" s="46">
        <v>4286985.959999999</v>
      </c>
      <c r="O38" s="46">
        <v>16387739.24</v>
      </c>
      <c r="P38" s="46">
        <v>235326994.94000003</v>
      </c>
      <c r="Q38" s="46">
        <v>5148779.2699999996</v>
      </c>
      <c r="R38" s="46"/>
      <c r="S38" s="46">
        <v>10051459.379999999</v>
      </c>
      <c r="T38" s="46">
        <v>5284063.8699999992</v>
      </c>
      <c r="U38" s="46">
        <v>3314258.8799999994</v>
      </c>
      <c r="V38" s="46">
        <v>2662319.77</v>
      </c>
      <c r="W38" s="46">
        <v>2299143.3400000003</v>
      </c>
      <c r="X38" s="46">
        <v>366337.7</v>
      </c>
      <c r="Y38" s="108">
        <v>1509427.74</v>
      </c>
      <c r="Z38" s="46">
        <v>9261897.8900000006</v>
      </c>
      <c r="AA38" s="46">
        <v>-26049.68</v>
      </c>
      <c r="AB38" s="46">
        <v>2489316.41</v>
      </c>
      <c r="AC38" s="46">
        <v>14678256.379999999</v>
      </c>
      <c r="AD38" s="108">
        <v>1935162.22</v>
      </c>
      <c r="AE38" s="46">
        <v>368164.31</v>
      </c>
      <c r="AF38" s="46"/>
      <c r="AG38" s="46">
        <v>-1323980.05</v>
      </c>
      <c r="AH38" s="46">
        <v>932599.07</v>
      </c>
      <c r="AI38" s="46">
        <v>1199402.4099999999</v>
      </c>
      <c r="AJ38" s="46">
        <v>9738583.4699999988</v>
      </c>
      <c r="AK38" s="46">
        <v>3687477.2599999993</v>
      </c>
      <c r="AL38" s="46">
        <v>4765588.1700000009</v>
      </c>
      <c r="AM38" s="46">
        <v>913702.34000000008</v>
      </c>
      <c r="AN38" s="46">
        <v>426437.42999999993</v>
      </c>
      <c r="AO38" s="46">
        <v>4105021.04</v>
      </c>
      <c r="AP38" s="46"/>
      <c r="AQ38" s="46">
        <v>7427478.2599999998</v>
      </c>
      <c r="AR38" s="46">
        <v>310985.26</v>
      </c>
      <c r="AS38" s="108">
        <v>581967.38000000012</v>
      </c>
      <c r="AT38" s="46">
        <v>415746.93999999994</v>
      </c>
      <c r="AU38">
        <v>116324.44</v>
      </c>
      <c r="AV38">
        <v>2798754.58</v>
      </c>
      <c r="AW38">
        <v>100</v>
      </c>
      <c r="AX38">
        <v>82149.7</v>
      </c>
    </row>
    <row r="39" spans="2:50" x14ac:dyDescent="0.25">
      <c r="B39" s="47" t="s">
        <v>709</v>
      </c>
      <c r="C39" s="47" t="s">
        <v>708</v>
      </c>
      <c r="D39" s="46">
        <v>121588122.64999996</v>
      </c>
      <c r="E39" s="46">
        <v>238199.44</v>
      </c>
      <c r="F39" s="46">
        <v>912721.88</v>
      </c>
      <c r="G39" s="46">
        <v>1499751.7200000002</v>
      </c>
      <c r="H39" s="46">
        <v>924768.72000000009</v>
      </c>
      <c r="I39" s="46">
        <v>277604.17000000004</v>
      </c>
      <c r="J39" s="46">
        <v>2255521.9300000002</v>
      </c>
      <c r="K39" s="46">
        <v>1878506.6</v>
      </c>
      <c r="L39" s="46">
        <v>7665682.3600000013</v>
      </c>
      <c r="M39" s="46">
        <v>3391513.77</v>
      </c>
      <c r="N39" s="46">
        <v>1614977.59</v>
      </c>
      <c r="O39" s="46">
        <v>4792704.4300000006</v>
      </c>
      <c r="P39" s="46">
        <v>65439290.649999991</v>
      </c>
      <c r="Q39" s="108">
        <v>5405128.3499999996</v>
      </c>
      <c r="R39" s="46">
        <v>1647026.27</v>
      </c>
      <c r="S39" s="46">
        <v>2717381.72</v>
      </c>
      <c r="T39" s="46">
        <v>110880.29000000001</v>
      </c>
      <c r="U39" s="46">
        <v>521000.49</v>
      </c>
      <c r="V39" s="46">
        <v>902494.79</v>
      </c>
      <c r="W39" s="46"/>
      <c r="X39" s="46">
        <v>266715.11</v>
      </c>
      <c r="Y39" s="108">
        <v>1128391.2</v>
      </c>
      <c r="Z39" s="46">
        <v>2096462.47</v>
      </c>
      <c r="AA39" s="46"/>
      <c r="AB39" s="108">
        <v>625585.07999999996</v>
      </c>
      <c r="AC39" s="108">
        <v>3870845.84</v>
      </c>
      <c r="AD39" s="108">
        <v>510189.05</v>
      </c>
      <c r="AE39" s="108">
        <v>112411</v>
      </c>
      <c r="AF39" s="46"/>
      <c r="AG39" s="46">
        <v>-321371.25</v>
      </c>
      <c r="AH39" s="46">
        <v>123643.66999999998</v>
      </c>
      <c r="AI39" s="46">
        <v>859879.15</v>
      </c>
      <c r="AJ39" s="46">
        <v>3239061.96</v>
      </c>
      <c r="AK39" s="46">
        <v>1947187.33</v>
      </c>
      <c r="AL39" s="46">
        <v>1721116.36</v>
      </c>
      <c r="AM39" s="46"/>
      <c r="AN39" s="46">
        <v>5407.0300000000007</v>
      </c>
      <c r="AO39" s="46">
        <v>711188</v>
      </c>
      <c r="AP39" s="46"/>
      <c r="AQ39" s="46">
        <v>1860929.44</v>
      </c>
      <c r="AR39" s="46">
        <v>36142.189999999981</v>
      </c>
      <c r="AS39" s="46">
        <v>169269.83</v>
      </c>
      <c r="AT39" s="108">
        <v>28268.63</v>
      </c>
      <c r="AU39">
        <v>8802.68</v>
      </c>
      <c r="AV39">
        <v>118502.05</v>
      </c>
      <c r="AW39">
        <v>263044.40000000002</v>
      </c>
      <c r="AX39">
        <v>11296.26</v>
      </c>
    </row>
    <row r="40" spans="2:50" x14ac:dyDescent="0.25">
      <c r="B40" s="47" t="s">
        <v>707</v>
      </c>
      <c r="C40" s="47" t="s">
        <v>706</v>
      </c>
      <c r="D40" s="46">
        <v>221262010.49000001</v>
      </c>
      <c r="E40" s="46">
        <v>567320.78</v>
      </c>
      <c r="F40" s="46">
        <v>614805.16</v>
      </c>
      <c r="G40" s="46">
        <v>2010287.6600000001</v>
      </c>
      <c r="H40" s="46">
        <v>1645774.2000000002</v>
      </c>
      <c r="I40" s="46">
        <v>662731.35</v>
      </c>
      <c r="J40" s="46">
        <v>5922442.5900000008</v>
      </c>
      <c r="K40" s="46">
        <v>2274534.77</v>
      </c>
      <c r="L40" s="46">
        <v>14198081.050000001</v>
      </c>
      <c r="M40" s="46">
        <v>7222108.429999996</v>
      </c>
      <c r="N40" s="46">
        <v>3828159.84</v>
      </c>
      <c r="O40" s="46">
        <v>9390889.0099999998</v>
      </c>
      <c r="P40" s="46">
        <v>119102267.84</v>
      </c>
      <c r="Q40" s="46">
        <v>1982133.85</v>
      </c>
      <c r="R40" s="46"/>
      <c r="S40" s="46">
        <v>4210213.93</v>
      </c>
      <c r="T40" s="46">
        <v>1752814.3700000003</v>
      </c>
      <c r="U40" s="46">
        <v>2103546.0799999996</v>
      </c>
      <c r="V40" s="46">
        <v>987100.27</v>
      </c>
      <c r="W40" s="46">
        <v>865994.62</v>
      </c>
      <c r="X40" s="46">
        <v>28385.03</v>
      </c>
      <c r="Y40" s="108">
        <v>694638.43</v>
      </c>
      <c r="Z40" s="108">
        <v>3625874.5</v>
      </c>
      <c r="AA40" s="46"/>
      <c r="AB40" s="108">
        <v>300706.05000000005</v>
      </c>
      <c r="AC40" s="108">
        <v>12919908.74</v>
      </c>
      <c r="AD40" s="108"/>
      <c r="AE40" s="108"/>
      <c r="AF40" s="46"/>
      <c r="AG40" s="46"/>
      <c r="AH40" s="46">
        <v>1099972.83</v>
      </c>
      <c r="AI40" s="46">
        <v>853748.14</v>
      </c>
      <c r="AJ40" s="46">
        <v>6607503.8599999994</v>
      </c>
      <c r="AK40" s="46">
        <v>5390008.7699999996</v>
      </c>
      <c r="AL40" s="46">
        <v>4016769.87</v>
      </c>
      <c r="AM40" s="46">
        <v>164580.37</v>
      </c>
      <c r="AN40" s="108">
        <v>13810.26</v>
      </c>
      <c r="AO40" s="108">
        <v>2283511.1599999997</v>
      </c>
      <c r="AP40" s="46"/>
      <c r="AQ40" s="46">
        <v>2300264.73</v>
      </c>
      <c r="AR40" s="46">
        <v>82481.040000000008</v>
      </c>
      <c r="AS40" s="46">
        <v>1117663.92</v>
      </c>
      <c r="AT40" s="46">
        <v>158905.43</v>
      </c>
      <c r="AU40">
        <v>19150.47</v>
      </c>
      <c r="AV40">
        <v>239323.75</v>
      </c>
      <c r="AW40">
        <v>3597.34</v>
      </c>
    </row>
    <row r="41" spans="2:50" x14ac:dyDescent="0.25">
      <c r="B41" s="47" t="s">
        <v>705</v>
      </c>
      <c r="C41" s="47" t="s">
        <v>704</v>
      </c>
      <c r="D41" s="46">
        <v>65233761.919999957</v>
      </c>
      <c r="E41" s="46">
        <v>312748.01</v>
      </c>
      <c r="F41" s="46">
        <v>590672.35000000009</v>
      </c>
      <c r="G41" s="46">
        <v>818980.15</v>
      </c>
      <c r="H41" s="108">
        <v>409043.89999999997</v>
      </c>
      <c r="I41" s="46">
        <v>187917.97</v>
      </c>
      <c r="J41" s="46">
        <v>1461736.7299999997</v>
      </c>
      <c r="K41" s="46">
        <v>640797.27</v>
      </c>
      <c r="L41" s="46">
        <v>3415637.7600000007</v>
      </c>
      <c r="M41" s="46">
        <v>1544932.4</v>
      </c>
      <c r="N41" s="46">
        <v>430143.14</v>
      </c>
      <c r="O41" s="46">
        <v>3197143.5199999996</v>
      </c>
      <c r="P41" s="46">
        <v>35209303.880000003</v>
      </c>
      <c r="Q41" s="46">
        <v>1032986.6699999999</v>
      </c>
      <c r="R41" s="108">
        <v>383687.06</v>
      </c>
      <c r="S41" s="46">
        <v>1778053.4899999993</v>
      </c>
      <c r="T41" s="46">
        <v>422627.10999999993</v>
      </c>
      <c r="U41" s="46">
        <v>1925064.0399999998</v>
      </c>
      <c r="V41" s="46">
        <v>413506.25</v>
      </c>
      <c r="W41" s="46"/>
      <c r="X41" s="46">
        <v>33248.44</v>
      </c>
      <c r="Y41" s="108">
        <v>706277.89</v>
      </c>
      <c r="Z41" s="46">
        <v>647033.88</v>
      </c>
      <c r="AA41" s="46"/>
      <c r="AB41" s="46"/>
      <c r="AC41" s="46">
        <v>2963166.96</v>
      </c>
      <c r="AD41" s="108"/>
      <c r="AE41" s="46"/>
      <c r="AF41" s="46"/>
      <c r="AG41" s="46"/>
      <c r="AH41" s="46">
        <v>346908.30999999994</v>
      </c>
      <c r="AI41" s="46">
        <v>446930.68</v>
      </c>
      <c r="AJ41" s="46">
        <v>2081035.6700000002</v>
      </c>
      <c r="AK41" s="108">
        <v>518092.81999999995</v>
      </c>
      <c r="AL41" s="46">
        <v>1088653.75</v>
      </c>
      <c r="AM41" s="46">
        <v>10770.62</v>
      </c>
      <c r="AN41" s="108">
        <v>14193.349999999999</v>
      </c>
      <c r="AO41" s="108">
        <v>560859.37</v>
      </c>
      <c r="AP41" s="46"/>
      <c r="AQ41" s="108">
        <v>1461295.0000000002</v>
      </c>
      <c r="AR41" s="108"/>
      <c r="AS41" s="108"/>
      <c r="AT41" s="108">
        <v>7016.6299999999992</v>
      </c>
      <c r="AU41">
        <v>15914.45</v>
      </c>
      <c r="AV41">
        <v>141687.31</v>
      </c>
      <c r="AW41">
        <v>-109230.26</v>
      </c>
      <c r="AX41">
        <v>124925.35</v>
      </c>
    </row>
    <row r="42" spans="2:50" x14ac:dyDescent="0.25">
      <c r="B42" s="47" t="s">
        <v>936</v>
      </c>
      <c r="C42" s="47" t="s">
        <v>935</v>
      </c>
      <c r="D42" s="46">
        <v>1868177.8299999996</v>
      </c>
      <c r="E42" s="46">
        <v>12582.5</v>
      </c>
      <c r="F42" s="46">
        <v>59537.94</v>
      </c>
      <c r="G42" s="108">
        <v>248193.19</v>
      </c>
      <c r="H42" s="108">
        <v>1855</v>
      </c>
      <c r="I42" s="46">
        <v>867.52</v>
      </c>
      <c r="J42" s="108">
        <v>24603.65</v>
      </c>
      <c r="K42" s="46"/>
      <c r="L42" s="108">
        <v>250060.95</v>
      </c>
      <c r="M42" s="108">
        <v>2540.58</v>
      </c>
      <c r="N42" s="108"/>
      <c r="O42" s="46">
        <v>37497.93</v>
      </c>
      <c r="P42" s="46">
        <v>590597.91000000015</v>
      </c>
      <c r="Q42" s="108"/>
      <c r="R42" s="46"/>
      <c r="S42" s="46">
        <v>40341.339999999997</v>
      </c>
      <c r="T42" s="46">
        <v>65927.19</v>
      </c>
      <c r="U42" s="46">
        <v>9338.33</v>
      </c>
      <c r="V42" s="108">
        <v>14296</v>
      </c>
      <c r="W42" s="46"/>
      <c r="X42" s="46"/>
      <c r="Y42" s="108">
        <v>14682.69</v>
      </c>
      <c r="Z42" s="46"/>
      <c r="AA42" s="46"/>
      <c r="AB42" s="46"/>
      <c r="AC42" s="108"/>
      <c r="AD42" s="108"/>
      <c r="AE42" s="108"/>
      <c r="AF42" s="108"/>
      <c r="AG42" s="46"/>
      <c r="AH42" s="46"/>
      <c r="AI42" s="46"/>
      <c r="AJ42" s="46">
        <v>201166.55</v>
      </c>
      <c r="AK42" s="46">
        <v>5087.83</v>
      </c>
      <c r="AL42" s="46">
        <v>81888.399999999994</v>
      </c>
      <c r="AM42" s="46"/>
      <c r="AN42" s="108"/>
      <c r="AO42" s="108">
        <v>8851.39</v>
      </c>
      <c r="AP42" s="46">
        <v>4055.06</v>
      </c>
      <c r="AQ42" s="108"/>
      <c r="AR42" s="108">
        <v>132</v>
      </c>
      <c r="AS42" s="108"/>
      <c r="AT42" s="108"/>
      <c r="AU42">
        <v>65022.8</v>
      </c>
      <c r="AV42">
        <v>129051.08</v>
      </c>
    </row>
    <row r="43" spans="2:50" x14ac:dyDescent="0.25">
      <c r="B43" s="47" t="s">
        <v>703</v>
      </c>
      <c r="C43" s="47" t="s">
        <v>702</v>
      </c>
      <c r="D43" s="46">
        <v>8331782.0699999994</v>
      </c>
      <c r="E43" s="46">
        <v>80640.97</v>
      </c>
      <c r="F43" s="46">
        <v>227014.34</v>
      </c>
      <c r="G43" s="46">
        <v>174142.62</v>
      </c>
      <c r="H43" s="46">
        <v>60757.11</v>
      </c>
      <c r="I43" s="46"/>
      <c r="J43" s="46">
        <v>19800</v>
      </c>
      <c r="K43" s="46">
        <v>7386.95</v>
      </c>
      <c r="L43" s="46">
        <v>541314.38</v>
      </c>
      <c r="M43" s="46">
        <v>142149</v>
      </c>
      <c r="N43" s="46">
        <v>38579.550000000003</v>
      </c>
      <c r="O43" s="46">
        <v>38786.75</v>
      </c>
      <c r="P43" s="46">
        <v>3981550.3699999996</v>
      </c>
      <c r="Q43" s="46">
        <v>357781.86</v>
      </c>
      <c r="R43" s="46">
        <v>667883.41</v>
      </c>
      <c r="S43" s="46"/>
      <c r="T43" s="46">
        <v>5307.94</v>
      </c>
      <c r="U43" s="46">
        <v>654.77</v>
      </c>
      <c r="V43" s="46">
        <v>51409.46</v>
      </c>
      <c r="W43" s="46"/>
      <c r="X43" s="46">
        <v>11873.220000000001</v>
      </c>
      <c r="Y43" s="46">
        <v>140770.63</v>
      </c>
      <c r="Z43" s="46">
        <v>148589.84000000003</v>
      </c>
      <c r="AA43" s="46"/>
      <c r="AB43" s="46">
        <v>62871.519999999997</v>
      </c>
      <c r="AC43" s="46">
        <v>262353.23</v>
      </c>
      <c r="AD43" s="108">
        <v>66430.52</v>
      </c>
      <c r="AE43" s="46">
        <v>3709.79</v>
      </c>
      <c r="AF43" s="46"/>
      <c r="AG43" s="46">
        <v>-51506.87</v>
      </c>
      <c r="AH43" s="46">
        <v>94293.319999999992</v>
      </c>
      <c r="AI43" s="46">
        <v>88943.62</v>
      </c>
      <c r="AJ43" s="46">
        <v>176003.71000000002</v>
      </c>
      <c r="AK43" s="46">
        <v>422503.27</v>
      </c>
      <c r="AL43" s="46">
        <v>320364.45</v>
      </c>
      <c r="AM43" s="46"/>
      <c r="AN43" s="46"/>
      <c r="AO43" s="46">
        <v>118664.74</v>
      </c>
      <c r="AP43" s="46"/>
      <c r="AQ43" s="46">
        <v>38826.58</v>
      </c>
      <c r="AR43" s="46"/>
      <c r="AS43" s="46"/>
      <c r="AT43" s="46">
        <v>31931.02</v>
      </c>
    </row>
    <row r="44" spans="2:50" x14ac:dyDescent="0.25">
      <c r="B44" s="47" t="s">
        <v>701</v>
      </c>
      <c r="C44" s="47" t="s">
        <v>700</v>
      </c>
      <c r="D44" s="46">
        <v>8363016.4100000011</v>
      </c>
      <c r="E44" s="46">
        <v>3644.9500000000003</v>
      </c>
      <c r="F44" s="46">
        <v>42250.33</v>
      </c>
      <c r="G44" s="46">
        <v>139575.47</v>
      </c>
      <c r="H44" s="108"/>
      <c r="I44" s="46"/>
      <c r="J44" s="46">
        <v>70280.359999999986</v>
      </c>
      <c r="K44" s="46"/>
      <c r="L44" s="46">
        <v>23528.969999999998</v>
      </c>
      <c r="M44" s="46">
        <v>8263.01</v>
      </c>
      <c r="N44" s="46">
        <v>850</v>
      </c>
      <c r="O44" s="46">
        <v>6607.71</v>
      </c>
      <c r="P44" s="46">
        <v>7653602.1900000004</v>
      </c>
      <c r="Q44" s="46">
        <v>59.1</v>
      </c>
      <c r="R44" s="46"/>
      <c r="S44" s="46">
        <v>714.7</v>
      </c>
      <c r="T44" s="108">
        <v>6491.77</v>
      </c>
      <c r="U44" s="108">
        <v>988.74</v>
      </c>
      <c r="V44" s="108">
        <v>3758.1</v>
      </c>
      <c r="W44" s="46"/>
      <c r="X44" s="46"/>
      <c r="Y44" s="108">
        <v>30006.91</v>
      </c>
      <c r="Z44" s="46">
        <v>34442.480000000003</v>
      </c>
      <c r="AA44" s="46"/>
      <c r="AB44" s="46">
        <v>4466.8</v>
      </c>
      <c r="AC44" s="46">
        <v>59022.36</v>
      </c>
      <c r="AD44" s="108">
        <v>1486.57</v>
      </c>
      <c r="AE44" s="46"/>
      <c r="AF44" s="108"/>
      <c r="AG44" s="46"/>
      <c r="AH44" s="46"/>
      <c r="AI44" s="46">
        <v>23539.72</v>
      </c>
      <c r="AJ44" s="46">
        <v>33890.14</v>
      </c>
      <c r="AK44" s="108">
        <v>41677.22</v>
      </c>
      <c r="AL44" s="46">
        <v>17914.490000000002</v>
      </c>
      <c r="AM44" s="46"/>
      <c r="AN44" s="46">
        <v>43177.79</v>
      </c>
      <c r="AO44" s="108">
        <v>96718.05</v>
      </c>
      <c r="AP44" s="46"/>
      <c r="AQ44" s="108">
        <v>16058.48</v>
      </c>
      <c r="AR44" s="108"/>
      <c r="AS44" s="108"/>
      <c r="AT44" s="46"/>
    </row>
    <row r="45" spans="2:50" x14ac:dyDescent="0.25">
      <c r="B45" s="47" t="s">
        <v>699</v>
      </c>
      <c r="C45" s="47" t="s">
        <v>698</v>
      </c>
      <c r="D45" s="46">
        <v>111094980.00000004</v>
      </c>
      <c r="E45" s="46">
        <v>388257.88999999996</v>
      </c>
      <c r="F45" s="46">
        <v>445691.22</v>
      </c>
      <c r="G45" s="46">
        <v>1275412.8600000001</v>
      </c>
      <c r="H45" s="46">
        <v>1116131.0799999998</v>
      </c>
      <c r="I45" s="46">
        <v>472432.94999999995</v>
      </c>
      <c r="J45" s="46">
        <v>2366224.1999999997</v>
      </c>
      <c r="K45" s="46">
        <v>770274.04</v>
      </c>
      <c r="L45" s="46">
        <v>6660623.7899999991</v>
      </c>
      <c r="M45" s="46">
        <v>3213729.85</v>
      </c>
      <c r="N45" s="46">
        <v>1067582.6900000002</v>
      </c>
      <c r="O45" s="46">
        <v>5596896.5800000001</v>
      </c>
      <c r="P45" s="46">
        <v>60839774.230000004</v>
      </c>
      <c r="Q45" s="108">
        <v>1785963.5</v>
      </c>
      <c r="R45" s="46">
        <v>921704.99</v>
      </c>
      <c r="S45" s="46">
        <v>1546479.4100000001</v>
      </c>
      <c r="T45" s="108">
        <v>824984.33</v>
      </c>
      <c r="U45" s="46">
        <v>589661.55999999994</v>
      </c>
      <c r="V45" s="108">
        <v>769165.02000000014</v>
      </c>
      <c r="W45" s="46">
        <v>28350</v>
      </c>
      <c r="X45" s="46">
        <v>233378.83000000002</v>
      </c>
      <c r="Y45" s="108">
        <v>1615503.35</v>
      </c>
      <c r="Z45" s="46">
        <v>2960459.24</v>
      </c>
      <c r="AA45" s="46">
        <v>-73453.86</v>
      </c>
      <c r="AB45" s="46">
        <v>479888.73000000004</v>
      </c>
      <c r="AC45" s="46">
        <v>2824159.16</v>
      </c>
      <c r="AD45" s="108">
        <v>363034.30000000005</v>
      </c>
      <c r="AE45" s="46">
        <v>50850.28</v>
      </c>
      <c r="AF45" s="46"/>
      <c r="AG45" s="46">
        <v>-245292.61</v>
      </c>
      <c r="AH45" s="46">
        <v>497545.34</v>
      </c>
      <c r="AI45" s="46">
        <v>708049.97</v>
      </c>
      <c r="AJ45" s="46">
        <v>4034085.83</v>
      </c>
      <c r="AK45" s="108">
        <v>1294584.6800000002</v>
      </c>
      <c r="AL45" s="46">
        <v>2337418.12</v>
      </c>
      <c r="AM45" s="46"/>
      <c r="AN45" s="108">
        <v>43521.760000000002</v>
      </c>
      <c r="AO45" s="108">
        <v>1021381.06</v>
      </c>
      <c r="AP45" s="46"/>
      <c r="AQ45" s="46">
        <v>1704600.28</v>
      </c>
      <c r="AR45" s="46">
        <v>56769.540000000008</v>
      </c>
      <c r="AS45" s="108">
        <v>283716.71999999997</v>
      </c>
      <c r="AT45" s="108">
        <v>121897.81</v>
      </c>
      <c r="AU45">
        <v>7274.63</v>
      </c>
      <c r="AV45">
        <v>31360.82</v>
      </c>
      <c r="AX45">
        <v>64905.83</v>
      </c>
    </row>
    <row r="46" spans="2:50" x14ac:dyDescent="0.25">
      <c r="B46" s="47" t="s">
        <v>697</v>
      </c>
      <c r="C46" s="47" t="s">
        <v>696</v>
      </c>
      <c r="D46" s="46">
        <v>12094189.529999999</v>
      </c>
      <c r="E46" s="46">
        <v>84667.95</v>
      </c>
      <c r="F46" s="46">
        <v>228684.75000000003</v>
      </c>
      <c r="G46" s="46">
        <v>224882.52000000002</v>
      </c>
      <c r="H46" s="46">
        <v>27480.100000000002</v>
      </c>
      <c r="I46" s="46"/>
      <c r="J46" s="46">
        <v>2755.24</v>
      </c>
      <c r="K46" s="46">
        <v>89168.320000000007</v>
      </c>
      <c r="L46" s="46">
        <v>513327.28999999992</v>
      </c>
      <c r="M46" s="46">
        <v>266369.38</v>
      </c>
      <c r="N46" s="46">
        <v>54896.480000000003</v>
      </c>
      <c r="O46" s="46">
        <v>46686.46</v>
      </c>
      <c r="P46" s="46">
        <v>6197892.75</v>
      </c>
      <c r="Q46" s="46">
        <v>439408.9800000001</v>
      </c>
      <c r="R46" s="46">
        <v>1326666.4099999999</v>
      </c>
      <c r="S46" s="46">
        <v>36907.370000000003</v>
      </c>
      <c r="T46" s="46">
        <v>77798.87</v>
      </c>
      <c r="U46" s="46"/>
      <c r="V46" s="108">
        <v>72133.41</v>
      </c>
      <c r="W46" s="108"/>
      <c r="X46" s="46"/>
      <c r="Y46" s="108">
        <v>303615.2</v>
      </c>
      <c r="Z46" s="108">
        <v>237607.59000000003</v>
      </c>
      <c r="AA46" s="46"/>
      <c r="AB46" s="108">
        <v>31541.279999999999</v>
      </c>
      <c r="AC46" s="108">
        <v>395440.66</v>
      </c>
      <c r="AD46" s="108">
        <v>196647.27999999997</v>
      </c>
      <c r="AE46" s="108">
        <v>15266.45</v>
      </c>
      <c r="AF46" s="108"/>
      <c r="AG46" s="46">
        <v>-44368.95</v>
      </c>
      <c r="AH46" s="46"/>
      <c r="AI46" s="46">
        <v>21340.059999999998</v>
      </c>
      <c r="AJ46" s="46">
        <v>431618.73999999993</v>
      </c>
      <c r="AK46" s="46">
        <v>206551.47999999998</v>
      </c>
      <c r="AL46" s="46">
        <v>261779.82</v>
      </c>
      <c r="AM46" s="46"/>
      <c r="AN46" s="108"/>
      <c r="AO46" s="108">
        <v>80787</v>
      </c>
      <c r="AP46" s="46"/>
      <c r="AQ46" s="108">
        <v>145667.90000000002</v>
      </c>
      <c r="AR46" s="46">
        <v>351.32</v>
      </c>
      <c r="AS46" s="46"/>
      <c r="AT46" s="108">
        <v>29764.34</v>
      </c>
      <c r="AV46">
        <v>10845.52</v>
      </c>
      <c r="AX46">
        <v>80007.56</v>
      </c>
    </row>
    <row r="47" spans="2:50" x14ac:dyDescent="0.25">
      <c r="B47" s="47" t="s">
        <v>695</v>
      </c>
      <c r="C47" s="47" t="s">
        <v>694</v>
      </c>
      <c r="D47" s="46">
        <v>23641186.430000007</v>
      </c>
      <c r="E47" s="46">
        <v>137212.92000000001</v>
      </c>
      <c r="F47" s="46">
        <v>536176.23</v>
      </c>
      <c r="G47" s="46">
        <v>261116.5</v>
      </c>
      <c r="H47" s="46">
        <v>234583.31</v>
      </c>
      <c r="I47" s="46">
        <v>17032.120000000003</v>
      </c>
      <c r="J47" s="46">
        <v>398773.51999999996</v>
      </c>
      <c r="K47" s="46">
        <v>39881.53</v>
      </c>
      <c r="L47" s="46">
        <v>1597023.5</v>
      </c>
      <c r="M47" s="46">
        <v>459558.16</v>
      </c>
      <c r="N47" s="46">
        <v>295556.43</v>
      </c>
      <c r="O47" s="46">
        <v>1000928.64</v>
      </c>
      <c r="P47" s="46">
        <v>13239432.629999999</v>
      </c>
      <c r="Q47" s="46">
        <v>622331.69999999995</v>
      </c>
      <c r="R47" s="46"/>
      <c r="S47" s="46">
        <v>166826.66999999998</v>
      </c>
      <c r="T47" s="46">
        <v>29237.599999999999</v>
      </c>
      <c r="U47" s="46"/>
      <c r="V47" s="46">
        <v>153917.43</v>
      </c>
      <c r="W47" s="46"/>
      <c r="X47" s="46"/>
      <c r="Y47" s="46">
        <v>567728.68999999994</v>
      </c>
      <c r="Z47" s="46">
        <v>500434.92</v>
      </c>
      <c r="AA47" s="46"/>
      <c r="AB47" s="46">
        <v>182897.31</v>
      </c>
      <c r="AC47" s="46">
        <v>620974.98</v>
      </c>
      <c r="AD47" s="108">
        <v>152100.58000000002</v>
      </c>
      <c r="AE47" s="46">
        <v>30463</v>
      </c>
      <c r="AF47" s="46"/>
      <c r="AG47" s="46">
        <v>-23201.11</v>
      </c>
      <c r="AH47" s="46">
        <v>53612.03</v>
      </c>
      <c r="AI47" s="46">
        <v>174352.87</v>
      </c>
      <c r="AJ47" s="46">
        <v>649173.74</v>
      </c>
      <c r="AK47" s="46">
        <v>431741.39</v>
      </c>
      <c r="AL47" s="46">
        <v>378130.27</v>
      </c>
      <c r="AM47" s="46"/>
      <c r="AN47" s="46"/>
      <c r="AO47" s="108">
        <v>135879</v>
      </c>
      <c r="AP47" s="46"/>
      <c r="AQ47" s="46">
        <v>543445.57000000007</v>
      </c>
      <c r="AR47" s="46"/>
      <c r="AS47" s="46"/>
      <c r="AT47" s="46">
        <v>41844.020000000004</v>
      </c>
      <c r="AU47">
        <v>647.87</v>
      </c>
      <c r="AV47">
        <v>11372.41</v>
      </c>
    </row>
    <row r="48" spans="2:50" x14ac:dyDescent="0.25">
      <c r="B48" s="47" t="s">
        <v>693</v>
      </c>
      <c r="C48" s="47" t="s">
        <v>692</v>
      </c>
      <c r="D48" s="46">
        <v>19609783.93</v>
      </c>
      <c r="E48" s="46">
        <v>138679.74999999997</v>
      </c>
      <c r="F48" s="46">
        <v>327535.01</v>
      </c>
      <c r="G48" s="46">
        <v>198118.94</v>
      </c>
      <c r="H48" s="46">
        <v>171014.37</v>
      </c>
      <c r="I48" s="46">
        <v>151655.93</v>
      </c>
      <c r="J48" s="46">
        <v>6319.01</v>
      </c>
      <c r="K48" s="46">
        <v>64382.78</v>
      </c>
      <c r="L48" s="46">
        <v>1060409.8700000001</v>
      </c>
      <c r="M48" s="46">
        <v>627053.23</v>
      </c>
      <c r="N48" s="46">
        <v>344075.32999999996</v>
      </c>
      <c r="O48" s="46">
        <v>212957.48000000004</v>
      </c>
      <c r="P48" s="46">
        <v>8769809.5199999977</v>
      </c>
      <c r="Q48" s="108">
        <v>475902.25</v>
      </c>
      <c r="R48" s="46">
        <v>2553996.6399999997</v>
      </c>
      <c r="S48" s="46">
        <v>97106.34</v>
      </c>
      <c r="T48" s="46">
        <v>204539</v>
      </c>
      <c r="U48" s="46">
        <v>139319.53999999998</v>
      </c>
      <c r="V48" s="46">
        <v>111414.35000000002</v>
      </c>
      <c r="W48" s="46"/>
      <c r="X48" s="46"/>
      <c r="Y48" s="46">
        <v>48064.65</v>
      </c>
      <c r="Z48" s="46">
        <v>536892.96</v>
      </c>
      <c r="AA48" s="46"/>
      <c r="AB48" s="46"/>
      <c r="AC48" s="46">
        <v>999375</v>
      </c>
      <c r="AD48" s="108"/>
      <c r="AE48" s="46"/>
      <c r="AF48" s="46"/>
      <c r="AG48" s="46"/>
      <c r="AH48" s="46"/>
      <c r="AI48" s="46">
        <v>60993.88</v>
      </c>
      <c r="AJ48" s="46">
        <v>805662.49</v>
      </c>
      <c r="AK48" s="46">
        <v>334619.87</v>
      </c>
      <c r="AL48" s="46">
        <v>380585.93</v>
      </c>
      <c r="AM48" s="46"/>
      <c r="AN48" s="46">
        <v>37865.93</v>
      </c>
      <c r="AO48" s="46">
        <v>156980</v>
      </c>
      <c r="AP48" s="46"/>
      <c r="AQ48" s="46">
        <v>452444.55</v>
      </c>
      <c r="AR48" s="46"/>
      <c r="AS48" s="46"/>
      <c r="AT48" s="46">
        <v>15388.23</v>
      </c>
      <c r="AU48">
        <v>8117.28</v>
      </c>
      <c r="AV48">
        <v>117803.82</v>
      </c>
      <c r="AW48">
        <v>700</v>
      </c>
    </row>
    <row r="49" spans="2:50" x14ac:dyDescent="0.25">
      <c r="B49" s="47" t="s">
        <v>691</v>
      </c>
      <c r="C49" s="47" t="s">
        <v>690</v>
      </c>
      <c r="D49" s="46">
        <v>44624148.339999951</v>
      </c>
      <c r="E49" s="46">
        <v>239421.40000000002</v>
      </c>
      <c r="F49" s="46">
        <v>469884.75999999995</v>
      </c>
      <c r="G49" s="46">
        <v>500588.65999999992</v>
      </c>
      <c r="H49" s="46">
        <v>199383.47000000003</v>
      </c>
      <c r="I49" s="46">
        <v>32837.5</v>
      </c>
      <c r="J49" s="46">
        <v>896138.46000000008</v>
      </c>
      <c r="K49" s="46">
        <v>296482.18000000005</v>
      </c>
      <c r="L49" s="46">
        <v>2143742.8099999996</v>
      </c>
      <c r="M49" s="46">
        <v>1251292.22</v>
      </c>
      <c r="N49" s="46">
        <v>19594.140000000003</v>
      </c>
      <c r="O49" s="46">
        <v>1348174.1400000001</v>
      </c>
      <c r="P49" s="46">
        <v>22271147.019999996</v>
      </c>
      <c r="Q49" s="46">
        <v>345185.84</v>
      </c>
      <c r="R49" s="46">
        <v>10010</v>
      </c>
      <c r="S49" s="46">
        <v>566488.08999999985</v>
      </c>
      <c r="T49" s="46">
        <v>127943.83</v>
      </c>
      <c r="U49" s="46">
        <v>219336.04</v>
      </c>
      <c r="V49" s="46">
        <v>243480.62999999998</v>
      </c>
      <c r="W49" s="46"/>
      <c r="X49" s="46">
        <v>13969.56</v>
      </c>
      <c r="Y49" s="108">
        <v>110304.72</v>
      </c>
      <c r="Z49" s="46">
        <v>1173863.01</v>
      </c>
      <c r="AA49" s="46">
        <v>-6283.8</v>
      </c>
      <c r="AB49" s="46">
        <v>1231807.92</v>
      </c>
      <c r="AC49" s="46">
        <v>5861062.9299999997</v>
      </c>
      <c r="AD49" s="108">
        <v>1036692.34</v>
      </c>
      <c r="AE49" s="46">
        <v>163510.20000000001</v>
      </c>
      <c r="AF49" s="46"/>
      <c r="AG49" s="46">
        <v>-231396.1</v>
      </c>
      <c r="AH49" s="46">
        <v>303178.59999999998</v>
      </c>
      <c r="AI49" s="46">
        <v>201686.55</v>
      </c>
      <c r="AJ49" s="46">
        <v>1138853.58</v>
      </c>
      <c r="AK49" s="46">
        <v>363265.61000000004</v>
      </c>
      <c r="AL49" s="46">
        <v>787847.45000000007</v>
      </c>
      <c r="AM49" s="46">
        <v>46911.19</v>
      </c>
      <c r="AN49" s="108">
        <v>30219.01</v>
      </c>
      <c r="AO49" s="108">
        <v>285854</v>
      </c>
      <c r="AP49" s="46"/>
      <c r="AQ49" s="46">
        <v>667939.53999999992</v>
      </c>
      <c r="AR49" s="46">
        <v>18313.88</v>
      </c>
      <c r="AS49" s="108"/>
      <c r="AT49" s="108">
        <v>18378.91</v>
      </c>
      <c r="AU49">
        <v>7082</v>
      </c>
      <c r="AV49">
        <v>93272.6</v>
      </c>
      <c r="AW49">
        <v>94627.63</v>
      </c>
      <c r="AX49">
        <v>32055.82</v>
      </c>
    </row>
    <row r="50" spans="2:50" x14ac:dyDescent="0.25">
      <c r="B50" s="47" t="s">
        <v>689</v>
      </c>
      <c r="C50" s="47" t="s">
        <v>688</v>
      </c>
      <c r="D50" s="46">
        <v>86401868.450000033</v>
      </c>
      <c r="E50" s="46">
        <v>172232.74999999997</v>
      </c>
      <c r="F50" s="46">
        <v>473850.55</v>
      </c>
      <c r="G50" s="46">
        <v>1099470.7899999998</v>
      </c>
      <c r="H50" s="108">
        <v>906857.85000000009</v>
      </c>
      <c r="I50" s="46">
        <v>247591.25000000003</v>
      </c>
      <c r="J50" s="46">
        <v>2788955.32</v>
      </c>
      <c r="K50" s="46">
        <v>635098.68000000005</v>
      </c>
      <c r="L50" s="46">
        <v>4618822.2200000007</v>
      </c>
      <c r="M50" s="46">
        <v>2776931.74</v>
      </c>
      <c r="N50" s="46">
        <v>732504.83</v>
      </c>
      <c r="O50" s="46">
        <v>3838499.4499999997</v>
      </c>
      <c r="P50" s="46">
        <v>47593931.729999959</v>
      </c>
      <c r="Q50" s="46">
        <v>1666766.3900000001</v>
      </c>
      <c r="R50" s="46"/>
      <c r="S50" s="46">
        <v>726681.9099999998</v>
      </c>
      <c r="T50" s="46">
        <v>829770.1</v>
      </c>
      <c r="U50" s="46">
        <v>267555.43</v>
      </c>
      <c r="V50" s="46">
        <v>1133070.08</v>
      </c>
      <c r="W50" s="46"/>
      <c r="X50" s="46">
        <v>228436.25</v>
      </c>
      <c r="Y50" s="108">
        <v>1716376.59</v>
      </c>
      <c r="Z50" s="46">
        <v>1819769.79</v>
      </c>
      <c r="AA50" s="46">
        <v>-4534.92</v>
      </c>
      <c r="AB50" s="46">
        <v>389370.15</v>
      </c>
      <c r="AC50" s="46">
        <v>2018585.2699999998</v>
      </c>
      <c r="AD50" s="108">
        <v>473408</v>
      </c>
      <c r="AE50" s="108">
        <v>45079</v>
      </c>
      <c r="AF50" s="46"/>
      <c r="AG50" s="46">
        <v>-249243.55</v>
      </c>
      <c r="AH50" s="46">
        <v>384062.45</v>
      </c>
      <c r="AI50" s="46">
        <v>582467.43999999994</v>
      </c>
      <c r="AJ50" s="46">
        <v>2884332.65</v>
      </c>
      <c r="AK50" s="46">
        <v>1672629.06</v>
      </c>
      <c r="AL50" s="46">
        <v>1543348.73</v>
      </c>
      <c r="AM50" s="46">
        <v>56701.479999999996</v>
      </c>
      <c r="AN50" s="108">
        <v>30491.599999999999</v>
      </c>
      <c r="AO50" s="108">
        <v>571448</v>
      </c>
      <c r="AP50" s="46"/>
      <c r="AQ50" s="46">
        <v>1368194.2200000002</v>
      </c>
      <c r="AR50" s="46">
        <v>71762.210000000006</v>
      </c>
      <c r="AS50" s="46">
        <v>89390.75</v>
      </c>
      <c r="AT50" s="108">
        <v>43067.159999999996</v>
      </c>
      <c r="AU50">
        <v>8689.94</v>
      </c>
      <c r="AV50">
        <v>143873.98000000001</v>
      </c>
      <c r="AX50">
        <v>5571.1299999999992</v>
      </c>
    </row>
    <row r="51" spans="2:50" x14ac:dyDescent="0.25">
      <c r="B51" s="47" t="s">
        <v>687</v>
      </c>
      <c r="C51" s="47" t="s">
        <v>686</v>
      </c>
      <c r="D51" s="46">
        <v>4340759.05</v>
      </c>
      <c r="E51" s="46">
        <v>43004.46</v>
      </c>
      <c r="F51" s="46">
        <v>169846.73</v>
      </c>
      <c r="G51" s="46">
        <v>219652.49</v>
      </c>
      <c r="H51" s="108">
        <v>24917.77</v>
      </c>
      <c r="I51" s="108">
        <v>3454.3</v>
      </c>
      <c r="J51" s="108">
        <v>260720.98</v>
      </c>
      <c r="K51" s="108">
        <v>1017.53</v>
      </c>
      <c r="L51" s="108">
        <v>123975.18000000001</v>
      </c>
      <c r="M51" s="108">
        <v>83073.079999999987</v>
      </c>
      <c r="N51" s="46">
        <v>29740.29</v>
      </c>
      <c r="O51" s="46">
        <v>99313.91</v>
      </c>
      <c r="P51" s="108">
        <v>1762571.9600000002</v>
      </c>
      <c r="Q51" s="46">
        <v>26648.639999999999</v>
      </c>
      <c r="R51" s="46">
        <v>398806.47</v>
      </c>
      <c r="S51" s="46">
        <v>68560.049999999974</v>
      </c>
      <c r="T51" s="46">
        <v>50200.9</v>
      </c>
      <c r="U51" s="46">
        <v>61560.59</v>
      </c>
      <c r="V51" s="108">
        <v>14014.56</v>
      </c>
      <c r="W51" s="46"/>
      <c r="X51" s="46">
        <v>64396.3</v>
      </c>
      <c r="Y51" s="108">
        <v>95229.74</v>
      </c>
      <c r="Z51" s="46">
        <v>22918.27</v>
      </c>
      <c r="AA51" s="46"/>
      <c r="AB51" s="46">
        <v>74363.61</v>
      </c>
      <c r="AC51" s="46">
        <v>149880</v>
      </c>
      <c r="AD51" s="108">
        <v>90857.919999999984</v>
      </c>
      <c r="AE51" s="46">
        <v>-1707.78</v>
      </c>
      <c r="AF51" s="46"/>
      <c r="AG51" s="46">
        <v>-15838.44</v>
      </c>
      <c r="AH51" s="46">
        <v>43109.25</v>
      </c>
      <c r="AI51" s="46">
        <v>24104.260000000002</v>
      </c>
      <c r="AJ51" s="46">
        <v>68909.64</v>
      </c>
      <c r="AK51" s="46">
        <v>147740.37</v>
      </c>
      <c r="AL51" s="46">
        <v>22182.02</v>
      </c>
      <c r="AM51" s="46"/>
      <c r="AN51" s="108">
        <v>2527.84</v>
      </c>
      <c r="AO51" s="108">
        <v>10221.379999999999</v>
      </c>
      <c r="AP51" s="46"/>
      <c r="AQ51" s="46">
        <v>93017</v>
      </c>
      <c r="AR51" s="46"/>
      <c r="AS51" s="108"/>
      <c r="AT51" s="108">
        <v>476.69999999999982</v>
      </c>
      <c r="AU51">
        <v>248.76</v>
      </c>
      <c r="AV51">
        <v>7042.32</v>
      </c>
    </row>
    <row r="52" spans="2:50" x14ac:dyDescent="0.25">
      <c r="B52" s="47" t="s">
        <v>685</v>
      </c>
      <c r="C52" s="47" t="s">
        <v>684</v>
      </c>
      <c r="D52" s="46">
        <v>13905300.049999999</v>
      </c>
      <c r="E52" s="46">
        <v>72131.819999999992</v>
      </c>
      <c r="F52" s="46">
        <v>404847.9</v>
      </c>
      <c r="G52" s="46">
        <v>379817.63</v>
      </c>
      <c r="H52" s="46">
        <v>4746.2</v>
      </c>
      <c r="I52" s="46"/>
      <c r="J52" s="46">
        <v>533979.04000000015</v>
      </c>
      <c r="K52" s="46">
        <v>54220.11</v>
      </c>
      <c r="L52" s="46">
        <v>856318.33</v>
      </c>
      <c r="M52" s="46">
        <v>292789.36</v>
      </c>
      <c r="N52" s="46">
        <v>70927.239999999991</v>
      </c>
      <c r="O52" s="46">
        <v>208249.11000000004</v>
      </c>
      <c r="P52" s="46">
        <v>7589626.7799999975</v>
      </c>
      <c r="Q52" s="108">
        <v>320679.10000000003</v>
      </c>
      <c r="R52" s="46"/>
      <c r="S52" s="46">
        <v>232646.83000000002</v>
      </c>
      <c r="T52" s="46">
        <v>101036.18999999999</v>
      </c>
      <c r="U52" s="46">
        <v>35298.400000000001</v>
      </c>
      <c r="V52" s="46">
        <v>70017.41</v>
      </c>
      <c r="W52" s="46"/>
      <c r="X52" s="46">
        <v>67399.209999999992</v>
      </c>
      <c r="Y52" s="108">
        <v>64887.86</v>
      </c>
      <c r="Z52" s="46">
        <v>602447.41999999993</v>
      </c>
      <c r="AA52" s="46"/>
      <c r="AB52" s="46">
        <v>80456.86</v>
      </c>
      <c r="AC52" s="46">
        <v>145879.10999999999</v>
      </c>
      <c r="AD52" s="108">
        <v>31164.99</v>
      </c>
      <c r="AE52" s="46">
        <v>15829.76</v>
      </c>
      <c r="AF52" s="46"/>
      <c r="AG52" s="46">
        <v>-73881.3</v>
      </c>
      <c r="AH52" s="46">
        <v>93939.62</v>
      </c>
      <c r="AI52" s="46">
        <v>189448.88</v>
      </c>
      <c r="AJ52" s="46">
        <v>424734.04</v>
      </c>
      <c r="AK52" s="46">
        <v>188660.62</v>
      </c>
      <c r="AL52" s="46">
        <v>131658.25</v>
      </c>
      <c r="AM52" s="46"/>
      <c r="AN52" s="108"/>
      <c r="AO52" s="46">
        <v>212523.73</v>
      </c>
      <c r="AP52" s="46"/>
      <c r="AQ52" s="46">
        <v>417169.47999999992</v>
      </c>
      <c r="AR52" s="46"/>
      <c r="AS52" s="46"/>
      <c r="AT52" s="46">
        <v>53443.07</v>
      </c>
      <c r="AU52">
        <v>1477.12</v>
      </c>
      <c r="AV52">
        <v>21738.28</v>
      </c>
      <c r="AW52">
        <v>8991.6</v>
      </c>
    </row>
    <row r="53" spans="2:50" x14ac:dyDescent="0.25">
      <c r="B53" s="47" t="s">
        <v>683</v>
      </c>
      <c r="C53" s="47" t="s">
        <v>682</v>
      </c>
      <c r="D53" s="46">
        <v>1022727.4700000004</v>
      </c>
      <c r="E53" s="46">
        <v>2179.6800000000003</v>
      </c>
      <c r="F53" s="46">
        <v>108842.91</v>
      </c>
      <c r="G53" s="46">
        <v>111359.96</v>
      </c>
      <c r="H53" s="46">
        <v>2465.3000000000002</v>
      </c>
      <c r="I53" s="46"/>
      <c r="J53" s="46">
        <v>5894.41</v>
      </c>
      <c r="K53" s="46"/>
      <c r="L53" s="46"/>
      <c r="M53" s="46"/>
      <c r="N53" s="46"/>
      <c r="O53" s="46">
        <v>1757.92</v>
      </c>
      <c r="P53" s="46">
        <v>385935.86000000004</v>
      </c>
      <c r="Q53" s="108"/>
      <c r="R53" s="46">
        <v>61996.02</v>
      </c>
      <c r="S53" s="46">
        <v>14603.07</v>
      </c>
      <c r="T53" s="46">
        <v>6514.42</v>
      </c>
      <c r="U53" s="46">
        <v>32076.600000000002</v>
      </c>
      <c r="V53" s="108">
        <v>9041.82</v>
      </c>
      <c r="W53" s="46"/>
      <c r="X53" s="46"/>
      <c r="Y53" s="108">
        <v>20204.55</v>
      </c>
      <c r="Z53" s="46">
        <v>25464.52</v>
      </c>
      <c r="AA53" s="46"/>
      <c r="AB53" s="46">
        <v>12818.18</v>
      </c>
      <c r="AC53" s="46">
        <v>51895.11</v>
      </c>
      <c r="AD53" s="108">
        <v>25971.159999999996</v>
      </c>
      <c r="AE53" s="46">
        <v>10744.06</v>
      </c>
      <c r="AF53" s="108"/>
      <c r="AG53" s="46">
        <v>-5130.8</v>
      </c>
      <c r="AH53" s="46">
        <v>812</v>
      </c>
      <c r="AI53" s="46">
        <v>30242.269999999997</v>
      </c>
      <c r="AJ53" s="46">
        <v>26631.13</v>
      </c>
      <c r="AK53" s="46">
        <v>12190.97</v>
      </c>
      <c r="AL53" s="46">
        <v>15448.88</v>
      </c>
      <c r="AM53" s="46"/>
      <c r="AN53" s="108">
        <v>304</v>
      </c>
      <c r="AO53" s="108">
        <v>16535.53</v>
      </c>
      <c r="AP53" s="46"/>
      <c r="AQ53" s="108">
        <v>32461.040000000001</v>
      </c>
      <c r="AR53" s="108"/>
      <c r="AS53" s="108"/>
      <c r="AT53" s="108">
        <v>1052.3799999999999</v>
      </c>
      <c r="AU53">
        <v>74.11</v>
      </c>
      <c r="AV53">
        <v>2340.41</v>
      </c>
    </row>
    <row r="54" spans="2:50" x14ac:dyDescent="0.25">
      <c r="B54" s="47" t="s">
        <v>681</v>
      </c>
      <c r="C54" s="47" t="s">
        <v>680</v>
      </c>
      <c r="D54" s="46">
        <v>103658485.33000001</v>
      </c>
      <c r="E54" s="46">
        <v>509583.52</v>
      </c>
      <c r="F54" s="46">
        <v>629190.80000000005</v>
      </c>
      <c r="G54" s="46">
        <v>933093.47</v>
      </c>
      <c r="H54" s="108">
        <v>686204.03</v>
      </c>
      <c r="I54" s="46">
        <v>64826.559999999998</v>
      </c>
      <c r="J54" s="46">
        <v>2432058.63</v>
      </c>
      <c r="K54" s="46">
        <v>1075352.22</v>
      </c>
      <c r="L54" s="46">
        <v>6393880.4499999993</v>
      </c>
      <c r="M54" s="108">
        <v>2815473.7500000005</v>
      </c>
      <c r="N54" s="46">
        <v>1960646.67</v>
      </c>
      <c r="O54" s="46">
        <v>4785648.5599999996</v>
      </c>
      <c r="P54" s="46">
        <v>57783424.460000016</v>
      </c>
      <c r="Q54" s="46">
        <v>2363587.5099999998</v>
      </c>
      <c r="R54" s="46"/>
      <c r="S54" s="46">
        <v>1792000.9099999997</v>
      </c>
      <c r="T54" s="46">
        <v>467297.22</v>
      </c>
      <c r="U54" s="46">
        <v>854444.84000000008</v>
      </c>
      <c r="V54" s="46">
        <v>673366.95000000019</v>
      </c>
      <c r="W54" s="46"/>
      <c r="X54" s="46">
        <v>431005.52</v>
      </c>
      <c r="Y54" s="108">
        <v>1524781.83</v>
      </c>
      <c r="Z54" s="46">
        <v>1673474.0499999998</v>
      </c>
      <c r="AA54" s="46"/>
      <c r="AB54" s="46">
        <v>351558.48</v>
      </c>
      <c r="AC54" s="46">
        <v>1750626.2000000002</v>
      </c>
      <c r="AD54" s="108">
        <v>543777.87</v>
      </c>
      <c r="AE54" s="46">
        <v>121784</v>
      </c>
      <c r="AF54" s="46"/>
      <c r="AG54" s="46">
        <v>-313761.13</v>
      </c>
      <c r="AH54" s="46">
        <v>393332.32999999996</v>
      </c>
      <c r="AI54" s="46">
        <v>521633.87000000005</v>
      </c>
      <c r="AJ54" s="46">
        <v>2651409.75</v>
      </c>
      <c r="AK54" s="46">
        <v>1600344.1400000001</v>
      </c>
      <c r="AL54" s="46">
        <v>1035922.12</v>
      </c>
      <c r="AM54" s="46"/>
      <c r="AN54" s="108">
        <v>368830.97000000003</v>
      </c>
      <c r="AO54" s="108">
        <v>983092</v>
      </c>
      <c r="AP54" s="46"/>
      <c r="AQ54" s="108">
        <v>3013451.28</v>
      </c>
      <c r="AR54" s="46"/>
      <c r="AS54" s="46">
        <v>19239.510000000002</v>
      </c>
      <c r="AT54" s="108">
        <v>203568.46</v>
      </c>
      <c r="AU54">
        <v>4369.1899999999996</v>
      </c>
      <c r="AV54">
        <v>101972.61</v>
      </c>
      <c r="AW54">
        <v>446166.98</v>
      </c>
      <c r="AX54">
        <v>11824.75</v>
      </c>
    </row>
    <row r="55" spans="2:50" x14ac:dyDescent="0.25">
      <c r="B55" s="47" t="s">
        <v>679</v>
      </c>
      <c r="C55" s="47" t="s">
        <v>678</v>
      </c>
      <c r="D55" s="46">
        <v>3469825.3199999984</v>
      </c>
      <c r="E55" s="46">
        <v>18890.61</v>
      </c>
      <c r="F55" s="46">
        <v>131426.66999999998</v>
      </c>
      <c r="G55" s="46">
        <v>117346.44</v>
      </c>
      <c r="H55" s="108">
        <v>25</v>
      </c>
      <c r="I55" s="46">
        <v>5874.67</v>
      </c>
      <c r="J55" s="46">
        <v>433.5</v>
      </c>
      <c r="K55" s="46">
        <v>4393.1099999999997</v>
      </c>
      <c r="L55" s="46">
        <v>195969.7</v>
      </c>
      <c r="M55" s="108">
        <v>4323.6799999999994</v>
      </c>
      <c r="N55" s="46">
        <v>3369.91</v>
      </c>
      <c r="O55" s="46">
        <v>42145.34</v>
      </c>
      <c r="P55" s="108">
        <v>1568281.4000000006</v>
      </c>
      <c r="Q55" s="46">
        <v>129011.75</v>
      </c>
      <c r="R55" s="46">
        <v>156104.38</v>
      </c>
      <c r="S55" s="46">
        <v>3829.78</v>
      </c>
      <c r="T55" s="46">
        <v>18983.780000000002</v>
      </c>
      <c r="U55" s="108">
        <v>25281.030000000002</v>
      </c>
      <c r="V55" s="108">
        <v>17677.78</v>
      </c>
      <c r="W55" s="46"/>
      <c r="X55" s="46"/>
      <c r="Y55" s="108">
        <v>51481.919999999998</v>
      </c>
      <c r="Z55" s="46">
        <v>112784.33</v>
      </c>
      <c r="AA55" s="46"/>
      <c r="AB55" s="46">
        <v>15189.74</v>
      </c>
      <c r="AC55" s="46">
        <v>153976.63</v>
      </c>
      <c r="AD55" s="108">
        <v>39816.149999999994</v>
      </c>
      <c r="AE55" s="46">
        <v>15835.64</v>
      </c>
      <c r="AF55" s="108"/>
      <c r="AG55" s="46">
        <v>-52770.559999999998</v>
      </c>
      <c r="AH55" s="46"/>
      <c r="AI55" s="46">
        <v>303656.5</v>
      </c>
      <c r="AJ55" s="46">
        <v>80997.83</v>
      </c>
      <c r="AK55" s="108">
        <v>74108.399999999994</v>
      </c>
      <c r="AL55" s="46">
        <v>54552.92</v>
      </c>
      <c r="AM55" s="46"/>
      <c r="AN55" s="108">
        <v>12156.080000000002</v>
      </c>
      <c r="AO55" s="108">
        <v>83174.33</v>
      </c>
      <c r="AP55" s="46"/>
      <c r="AQ55" s="108">
        <v>75050.050000000017</v>
      </c>
      <c r="AR55" s="108"/>
      <c r="AS55" s="108"/>
      <c r="AT55" s="108">
        <v>6446.83</v>
      </c>
    </row>
    <row r="56" spans="2:50" x14ac:dyDescent="0.25">
      <c r="B56" s="47" t="s">
        <v>677</v>
      </c>
      <c r="C56" s="47" t="s">
        <v>676</v>
      </c>
      <c r="D56" s="46">
        <v>5803244.5899999989</v>
      </c>
      <c r="E56" s="46">
        <v>61257.54</v>
      </c>
      <c r="F56" s="46">
        <v>148643.82999999999</v>
      </c>
      <c r="G56" s="46">
        <v>185290.04</v>
      </c>
      <c r="H56" s="46">
        <v>40953.72</v>
      </c>
      <c r="I56" s="46"/>
      <c r="J56" s="46">
        <v>6806.88</v>
      </c>
      <c r="K56" s="46">
        <v>1117.67</v>
      </c>
      <c r="L56" s="46">
        <v>374451.81999999995</v>
      </c>
      <c r="M56" s="108">
        <v>179839.09</v>
      </c>
      <c r="N56" s="46"/>
      <c r="O56" s="46">
        <v>86698.92</v>
      </c>
      <c r="P56" s="46">
        <v>2454208.8300000005</v>
      </c>
      <c r="Q56" s="108">
        <v>289281.08</v>
      </c>
      <c r="R56" s="46">
        <v>596038.93000000005</v>
      </c>
      <c r="S56" s="108">
        <v>43497.399999999994</v>
      </c>
      <c r="T56" s="46">
        <v>4405.3899999999994</v>
      </c>
      <c r="U56" s="46">
        <v>16841.14</v>
      </c>
      <c r="V56" s="46">
        <v>30390.629999999997</v>
      </c>
      <c r="W56" s="46"/>
      <c r="X56" s="46">
        <v>19834.739999999998</v>
      </c>
      <c r="Y56" s="108">
        <v>76256.84</v>
      </c>
      <c r="Z56" s="46">
        <v>114668.36</v>
      </c>
      <c r="AA56" s="46"/>
      <c r="AB56" s="46">
        <v>64359.139999999992</v>
      </c>
      <c r="AC56" s="46">
        <v>308600.16000000003</v>
      </c>
      <c r="AD56" s="108">
        <v>36566.83</v>
      </c>
      <c r="AE56" s="46">
        <v>31100.9</v>
      </c>
      <c r="AF56" s="108"/>
      <c r="AG56" s="46">
        <v>-124837.1</v>
      </c>
      <c r="AH56" s="46">
        <v>783.71</v>
      </c>
      <c r="AI56" s="46">
        <v>9467.64</v>
      </c>
      <c r="AJ56" s="46">
        <v>187461.43</v>
      </c>
      <c r="AK56" s="108">
        <v>172627.01</v>
      </c>
      <c r="AL56" s="46">
        <v>131581.78</v>
      </c>
      <c r="AM56" s="46"/>
      <c r="AN56" s="108">
        <v>296.38</v>
      </c>
      <c r="AO56" s="108">
        <v>138529.87</v>
      </c>
      <c r="AP56" s="46"/>
      <c r="AQ56" s="108">
        <v>103668.89</v>
      </c>
      <c r="AR56" s="108"/>
      <c r="AS56" s="108"/>
      <c r="AT56" s="108">
        <v>2817.9</v>
      </c>
      <c r="AU56">
        <v>909.82</v>
      </c>
      <c r="AV56">
        <v>8827.3799999999992</v>
      </c>
    </row>
    <row r="57" spans="2:50" x14ac:dyDescent="0.25">
      <c r="B57" s="47" t="s">
        <v>675</v>
      </c>
      <c r="C57" s="47" t="s">
        <v>674</v>
      </c>
      <c r="D57" s="46">
        <v>1640722.2500000007</v>
      </c>
      <c r="E57" s="46">
        <v>44495.61</v>
      </c>
      <c r="F57" s="46">
        <v>170620.96</v>
      </c>
      <c r="G57" s="46">
        <v>61088.01</v>
      </c>
      <c r="H57" s="108">
        <v>1555</v>
      </c>
      <c r="I57" s="46"/>
      <c r="J57" s="46">
        <v>6956.05</v>
      </c>
      <c r="K57" s="46">
        <v>788.3</v>
      </c>
      <c r="L57" s="108">
        <v>51199.01</v>
      </c>
      <c r="M57" s="108">
        <v>15675</v>
      </c>
      <c r="N57" s="46"/>
      <c r="O57" s="46">
        <v>91652.72</v>
      </c>
      <c r="P57" s="46">
        <v>607296.4700000002</v>
      </c>
      <c r="Q57" s="46"/>
      <c r="R57" s="46">
        <v>24317.47</v>
      </c>
      <c r="S57" s="46">
        <v>14469.640000000001</v>
      </c>
      <c r="T57" s="46">
        <v>1914.73</v>
      </c>
      <c r="U57" s="46">
        <v>93.06</v>
      </c>
      <c r="V57" s="46">
        <v>7157.3700000000008</v>
      </c>
      <c r="W57" s="46"/>
      <c r="X57" s="46"/>
      <c r="Y57" s="108">
        <v>31220.34</v>
      </c>
      <c r="Z57" s="46">
        <v>83155.850000000006</v>
      </c>
      <c r="AA57" s="46"/>
      <c r="AB57" s="46">
        <v>12680.58</v>
      </c>
      <c r="AC57" s="46">
        <v>138463.26999999999</v>
      </c>
      <c r="AD57" s="108">
        <v>55205.99</v>
      </c>
      <c r="AE57" s="46">
        <v>11711.43</v>
      </c>
      <c r="AF57" s="108"/>
      <c r="AG57" s="46">
        <v>-3692.99</v>
      </c>
      <c r="AH57" s="46"/>
      <c r="AI57" s="46">
        <v>1734.7299999999998</v>
      </c>
      <c r="AJ57" s="46">
        <v>40842.22</v>
      </c>
      <c r="AK57" s="108">
        <v>59269.260000000009</v>
      </c>
      <c r="AL57" s="46">
        <v>44590.43</v>
      </c>
      <c r="AM57" s="46"/>
      <c r="AN57" s="108"/>
      <c r="AO57" s="108">
        <v>32419.46</v>
      </c>
      <c r="AP57" s="108"/>
      <c r="AQ57" s="108">
        <v>27969.14</v>
      </c>
      <c r="AR57" s="108"/>
      <c r="AS57" s="108"/>
      <c r="AT57" s="108">
        <v>5873.14</v>
      </c>
    </row>
    <row r="58" spans="2:50" x14ac:dyDescent="0.25">
      <c r="B58" s="47" t="s">
        <v>673</v>
      </c>
      <c r="C58" s="47" t="s">
        <v>672</v>
      </c>
      <c r="D58" s="46">
        <v>5940424.5900000036</v>
      </c>
      <c r="E58" s="46">
        <v>38864.03</v>
      </c>
      <c r="F58" s="46">
        <v>119686.08</v>
      </c>
      <c r="G58" s="46">
        <v>205393.09999999998</v>
      </c>
      <c r="H58" s="46">
        <v>4363.3999999999996</v>
      </c>
      <c r="I58" s="46">
        <v>14567</v>
      </c>
      <c r="J58" s="46">
        <v>61593.150000000009</v>
      </c>
      <c r="K58" s="46">
        <v>12129.72</v>
      </c>
      <c r="L58" s="46">
        <v>407584.75</v>
      </c>
      <c r="M58" s="108">
        <v>102362.21</v>
      </c>
      <c r="N58" s="46"/>
      <c r="O58" s="46">
        <v>89198.5</v>
      </c>
      <c r="P58" s="46">
        <v>2917610.0200000005</v>
      </c>
      <c r="Q58" s="108">
        <v>185584.46</v>
      </c>
      <c r="R58" s="46"/>
      <c r="S58" s="46"/>
      <c r="T58" s="46"/>
      <c r="U58" s="46"/>
      <c r="V58" s="46">
        <v>47381.990000000005</v>
      </c>
      <c r="W58" s="46"/>
      <c r="X58" s="46">
        <v>40705.379999999997</v>
      </c>
      <c r="Y58" s="46">
        <v>111593.06</v>
      </c>
      <c r="Z58" s="108">
        <v>138625.03</v>
      </c>
      <c r="AA58" s="108"/>
      <c r="AB58" s="108">
        <v>73171.310000000012</v>
      </c>
      <c r="AC58" s="108">
        <v>195057.6</v>
      </c>
      <c r="AD58" s="108">
        <v>29356.799999999999</v>
      </c>
      <c r="AE58" s="108">
        <v>45430.21</v>
      </c>
      <c r="AF58" s="46"/>
      <c r="AG58" s="46">
        <v>-22147.79</v>
      </c>
      <c r="AH58" s="46"/>
      <c r="AI58" s="46">
        <v>100354.85</v>
      </c>
      <c r="AJ58" s="46">
        <v>239388.34000000003</v>
      </c>
      <c r="AK58" s="108">
        <v>269331.88</v>
      </c>
      <c r="AL58" s="46">
        <v>213625.87</v>
      </c>
      <c r="AM58" s="46"/>
      <c r="AN58" s="108"/>
      <c r="AO58" s="108">
        <v>83494.34</v>
      </c>
      <c r="AP58" s="46"/>
      <c r="AQ58" s="108">
        <v>161648.76</v>
      </c>
      <c r="AR58" s="108"/>
      <c r="AS58" s="108"/>
      <c r="AT58" s="108">
        <v>6661.1</v>
      </c>
      <c r="AW58">
        <v>47809.440000000002</v>
      </c>
    </row>
    <row r="59" spans="2:50" x14ac:dyDescent="0.25">
      <c r="B59" s="47" t="s">
        <v>671</v>
      </c>
      <c r="C59" s="47" t="s">
        <v>670</v>
      </c>
      <c r="D59" s="46">
        <v>1476107.51</v>
      </c>
      <c r="E59" s="46">
        <v>8367.77</v>
      </c>
      <c r="F59" s="46">
        <v>65520.130000000005</v>
      </c>
      <c r="G59" s="46">
        <v>55092.58</v>
      </c>
      <c r="H59" s="46">
        <v>170.39</v>
      </c>
      <c r="I59" s="46"/>
      <c r="J59" s="46">
        <v>1686.02</v>
      </c>
      <c r="K59" s="46"/>
      <c r="L59" s="46">
        <v>75254.06</v>
      </c>
      <c r="M59" s="46"/>
      <c r="N59" s="46"/>
      <c r="O59" s="46">
        <v>46679.1</v>
      </c>
      <c r="P59" s="46">
        <v>651257.44000000018</v>
      </c>
      <c r="Q59" s="108">
        <v>569.82000000000005</v>
      </c>
      <c r="R59" s="46">
        <v>1940.5</v>
      </c>
      <c r="S59" s="46">
        <v>240</v>
      </c>
      <c r="T59" s="46">
        <v>1730.27</v>
      </c>
      <c r="U59" s="46">
        <v>7806.09</v>
      </c>
      <c r="V59" s="46">
        <v>2129.8200000000002</v>
      </c>
      <c r="W59" s="46"/>
      <c r="X59" s="46">
        <v>196</v>
      </c>
      <c r="Y59" s="108">
        <v>33801.599999999999</v>
      </c>
      <c r="Z59" s="46">
        <v>53839.159999999996</v>
      </c>
      <c r="AA59" s="46"/>
      <c r="AB59" s="46">
        <v>149045.68000000002</v>
      </c>
      <c r="AC59" s="46">
        <v>104983.84</v>
      </c>
      <c r="AD59" s="108">
        <v>29155.620000000003</v>
      </c>
      <c r="AE59" s="46">
        <v>14803.99</v>
      </c>
      <c r="AF59" s="108"/>
      <c r="AG59" s="46">
        <v>-274.31</v>
      </c>
      <c r="AH59" s="46"/>
      <c r="AI59" s="46">
        <v>257</v>
      </c>
      <c r="AJ59" s="46">
        <v>28229.230000000003</v>
      </c>
      <c r="AK59" s="46">
        <v>19002.3</v>
      </c>
      <c r="AL59" s="46">
        <v>46873.32</v>
      </c>
      <c r="AM59" s="46"/>
      <c r="AN59" s="108"/>
      <c r="AO59" s="108">
        <v>57152.37</v>
      </c>
      <c r="AP59" s="46"/>
      <c r="AQ59" s="108">
        <v>20597.72</v>
      </c>
      <c r="AR59" s="108"/>
      <c r="AS59" s="108"/>
      <c r="AT59" s="108"/>
    </row>
    <row r="60" spans="2:50" x14ac:dyDescent="0.25">
      <c r="B60" s="47" t="s">
        <v>669</v>
      </c>
      <c r="C60" s="47" t="s">
        <v>668</v>
      </c>
      <c r="D60" s="46">
        <v>6779548.8399999989</v>
      </c>
      <c r="E60" s="46">
        <v>68749.539999999994</v>
      </c>
      <c r="F60" s="46">
        <v>193566.37000000002</v>
      </c>
      <c r="G60" s="46">
        <v>315637.00999999995</v>
      </c>
      <c r="H60" s="46">
        <v>650</v>
      </c>
      <c r="I60" s="46">
        <v>530</v>
      </c>
      <c r="J60" s="46">
        <v>93480.04</v>
      </c>
      <c r="K60" s="46">
        <v>9011.2799999999988</v>
      </c>
      <c r="L60" s="46">
        <v>271213.32999999996</v>
      </c>
      <c r="M60" s="46">
        <v>194052.38999999998</v>
      </c>
      <c r="N60" s="46"/>
      <c r="O60" s="46">
        <v>249778.19000000003</v>
      </c>
      <c r="P60" s="46">
        <v>3473338.14</v>
      </c>
      <c r="Q60" s="108">
        <v>321930.94999999995</v>
      </c>
      <c r="R60" s="46"/>
      <c r="S60" s="46">
        <v>80621.78</v>
      </c>
      <c r="T60" s="46">
        <v>53390.79</v>
      </c>
      <c r="U60" s="46">
        <v>18958.759999999998</v>
      </c>
      <c r="V60" s="46">
        <v>61301.98</v>
      </c>
      <c r="W60" s="46"/>
      <c r="X60" s="46">
        <v>15714.960000000001</v>
      </c>
      <c r="Y60" s="108">
        <v>59427.22</v>
      </c>
      <c r="Z60" s="46">
        <v>169123.68</v>
      </c>
      <c r="AA60" s="46"/>
      <c r="AB60" s="46"/>
      <c r="AC60" s="46"/>
      <c r="AD60" s="108"/>
      <c r="AE60" s="46"/>
      <c r="AF60" s="46"/>
      <c r="AG60" s="46"/>
      <c r="AH60" s="46">
        <v>105259.32999999999</v>
      </c>
      <c r="AI60" s="46">
        <v>36590.750000000007</v>
      </c>
      <c r="AJ60" s="46">
        <v>256044.43999999997</v>
      </c>
      <c r="AK60" s="46">
        <v>300659.05</v>
      </c>
      <c r="AL60" s="46">
        <v>192553.73</v>
      </c>
      <c r="AM60" s="46">
        <v>159.1</v>
      </c>
      <c r="AN60" s="46"/>
      <c r="AO60" s="46">
        <v>122508.93</v>
      </c>
      <c r="AP60" s="46"/>
      <c r="AQ60" s="108">
        <v>110423.77</v>
      </c>
      <c r="AR60" s="108"/>
      <c r="AS60" s="46"/>
      <c r="AT60" s="108">
        <v>233.11999999999989</v>
      </c>
      <c r="AV60">
        <v>4640.21</v>
      </c>
    </row>
    <row r="61" spans="2:50" x14ac:dyDescent="0.25">
      <c r="B61" s="47" t="s">
        <v>667</v>
      </c>
      <c r="C61" s="47" t="s">
        <v>666</v>
      </c>
      <c r="D61" s="46">
        <v>8385257.6200000029</v>
      </c>
      <c r="E61" s="46">
        <v>82329.240000000005</v>
      </c>
      <c r="F61" s="46">
        <v>223623.13</v>
      </c>
      <c r="G61" s="46">
        <v>388269.06999999995</v>
      </c>
      <c r="H61" s="46">
        <v>6372.61</v>
      </c>
      <c r="I61" s="46">
        <v>12636.6</v>
      </c>
      <c r="J61" s="46">
        <v>61811.13</v>
      </c>
      <c r="K61" s="46">
        <v>29495.599999999999</v>
      </c>
      <c r="L61" s="46">
        <v>510572.82000000007</v>
      </c>
      <c r="M61" s="108">
        <v>161783.93</v>
      </c>
      <c r="N61" s="46">
        <v>6852.88</v>
      </c>
      <c r="O61" s="46">
        <v>306305.07</v>
      </c>
      <c r="P61" s="46">
        <v>4091849.0199999996</v>
      </c>
      <c r="Q61" s="46">
        <v>299443.27</v>
      </c>
      <c r="R61" s="46"/>
      <c r="S61" s="46">
        <v>10090.01</v>
      </c>
      <c r="T61" s="46">
        <v>68264.42</v>
      </c>
      <c r="U61" s="46">
        <v>31686.929999999997</v>
      </c>
      <c r="V61" s="46">
        <v>35216.11</v>
      </c>
      <c r="W61" s="46"/>
      <c r="X61" s="46">
        <v>78976.34</v>
      </c>
      <c r="Y61" s="108">
        <v>172211.7</v>
      </c>
      <c r="Z61" s="46">
        <v>164400.95999999996</v>
      </c>
      <c r="AA61" s="46"/>
      <c r="AB61" s="46">
        <v>74332.12000000001</v>
      </c>
      <c r="AC61" s="46">
        <v>238727.94</v>
      </c>
      <c r="AD61" s="108">
        <v>60351.08</v>
      </c>
      <c r="AE61" s="46">
        <v>32720.400000000001</v>
      </c>
      <c r="AF61" s="46"/>
      <c r="AG61" s="46">
        <v>-21843.16</v>
      </c>
      <c r="AH61" s="46"/>
      <c r="AI61" s="46">
        <v>35360.5</v>
      </c>
      <c r="AJ61" s="46">
        <v>185914.61</v>
      </c>
      <c r="AK61" s="46">
        <v>441280.19000000006</v>
      </c>
      <c r="AL61" s="46">
        <v>172109.8</v>
      </c>
      <c r="AM61" s="46">
        <v>48492.03</v>
      </c>
      <c r="AN61" s="108">
        <v>4231.5</v>
      </c>
      <c r="AO61" s="108">
        <v>257661.18</v>
      </c>
      <c r="AP61" s="46"/>
      <c r="AQ61" s="46">
        <v>37125.040000000001</v>
      </c>
      <c r="AR61" s="46"/>
      <c r="AS61" s="108"/>
      <c r="AT61" s="46">
        <v>76603.55</v>
      </c>
    </row>
    <row r="62" spans="2:50" x14ac:dyDescent="0.25">
      <c r="B62" s="47" t="s">
        <v>665</v>
      </c>
      <c r="C62" s="47" t="s">
        <v>664</v>
      </c>
      <c r="D62" s="46">
        <v>313136066.78999978</v>
      </c>
      <c r="E62" s="46">
        <v>739163.73</v>
      </c>
      <c r="F62" s="46">
        <v>612376.62</v>
      </c>
      <c r="G62" s="108">
        <v>1865831.05</v>
      </c>
      <c r="H62" s="108">
        <v>2286906.04</v>
      </c>
      <c r="I62" s="108">
        <v>744791.85</v>
      </c>
      <c r="J62" s="108">
        <v>7940158.8700000001</v>
      </c>
      <c r="K62" s="108">
        <v>4007397.71</v>
      </c>
      <c r="L62" s="108">
        <v>18021245.480000004</v>
      </c>
      <c r="M62" s="108">
        <v>11593899.750000002</v>
      </c>
      <c r="N62" s="108">
        <v>6957213.21</v>
      </c>
      <c r="O62" s="46">
        <v>11239512.430000003</v>
      </c>
      <c r="P62" s="108">
        <v>181930367.25000015</v>
      </c>
      <c r="Q62" s="46">
        <v>4969797.18</v>
      </c>
      <c r="R62" s="46"/>
      <c r="S62" s="108">
        <v>5214642.7199999979</v>
      </c>
      <c r="T62" s="46">
        <v>12427.25</v>
      </c>
      <c r="U62" s="46">
        <v>9900</v>
      </c>
      <c r="V62" s="108">
        <v>2484075.7399999998</v>
      </c>
      <c r="W62" s="108"/>
      <c r="X62" s="108">
        <v>1095344.32</v>
      </c>
      <c r="Y62" s="108">
        <v>6916061.3099999996</v>
      </c>
      <c r="Z62" s="46">
        <v>5650947.5600000005</v>
      </c>
      <c r="AA62" s="46"/>
      <c r="AB62" s="46">
        <v>1370528.59</v>
      </c>
      <c r="AC62" s="46">
        <v>8193565.7700000005</v>
      </c>
      <c r="AD62" s="108">
        <v>1569752.17</v>
      </c>
      <c r="AE62" s="108">
        <v>502028.96</v>
      </c>
      <c r="AF62" s="108"/>
      <c r="AG62" s="46">
        <v>-379612.34</v>
      </c>
      <c r="AH62" s="46">
        <v>865952.13</v>
      </c>
      <c r="AI62" s="46">
        <v>1125846.48</v>
      </c>
      <c r="AJ62" s="46">
        <v>8977570.2300000004</v>
      </c>
      <c r="AK62" s="46">
        <v>3854030.4</v>
      </c>
      <c r="AL62" s="46">
        <v>4420331.07</v>
      </c>
      <c r="AM62" s="46"/>
      <c r="AN62" s="108">
        <v>55832.34</v>
      </c>
      <c r="AO62" s="108">
        <v>3275269.04</v>
      </c>
      <c r="AP62" s="108"/>
      <c r="AQ62" s="108">
        <v>3863666.64</v>
      </c>
      <c r="AR62" s="108">
        <v>811912.13000000012</v>
      </c>
      <c r="AS62" s="108">
        <v>247199.39</v>
      </c>
      <c r="AT62" s="108">
        <v>90133.72</v>
      </c>
    </row>
    <row r="63" spans="2:50" x14ac:dyDescent="0.25">
      <c r="B63" s="47" t="s">
        <v>663</v>
      </c>
      <c r="C63" s="47" t="s">
        <v>662</v>
      </c>
      <c r="D63" s="46">
        <v>36999954.410000063</v>
      </c>
      <c r="E63" s="46">
        <v>161493.38</v>
      </c>
      <c r="F63" s="46">
        <v>600447.67999999993</v>
      </c>
      <c r="G63" s="108">
        <v>399537.25</v>
      </c>
      <c r="H63" s="108">
        <v>69064.69</v>
      </c>
      <c r="I63" s="108">
        <v>13573.43</v>
      </c>
      <c r="J63" s="46">
        <v>692829.90999999992</v>
      </c>
      <c r="K63" s="46">
        <v>460522.97</v>
      </c>
      <c r="L63" s="46">
        <v>1660975.7799999998</v>
      </c>
      <c r="M63" s="108">
        <v>1166831.93</v>
      </c>
      <c r="N63" s="46"/>
      <c r="O63" s="46">
        <v>1788259.3900000001</v>
      </c>
      <c r="P63" s="46">
        <v>20244166.799999997</v>
      </c>
      <c r="Q63" s="46">
        <v>924224.1100000001</v>
      </c>
      <c r="R63" s="46">
        <v>74970</v>
      </c>
      <c r="S63" s="46">
        <v>446936.06999999983</v>
      </c>
      <c r="T63" s="108">
        <v>401350.66000000003</v>
      </c>
      <c r="U63" s="46">
        <v>336264.66</v>
      </c>
      <c r="V63" s="108">
        <v>225376.84</v>
      </c>
      <c r="W63" s="46"/>
      <c r="X63" s="46">
        <v>206687.03999999998</v>
      </c>
      <c r="Y63" s="108">
        <v>643164.41</v>
      </c>
      <c r="Z63" s="46">
        <v>596461.26</v>
      </c>
      <c r="AA63" s="46"/>
      <c r="AB63" s="46">
        <v>236459.1</v>
      </c>
      <c r="AC63" s="46">
        <v>1448252.89</v>
      </c>
      <c r="AD63" s="108">
        <v>342488.56999999995</v>
      </c>
      <c r="AE63" s="46">
        <v>66901.89</v>
      </c>
      <c r="AF63" s="108"/>
      <c r="AG63" s="46">
        <v>-246451.31</v>
      </c>
      <c r="AH63" s="46">
        <v>349700.49</v>
      </c>
      <c r="AI63" s="46">
        <v>356282.92</v>
      </c>
      <c r="AJ63" s="46">
        <v>1095265.17</v>
      </c>
      <c r="AK63" s="108">
        <v>392245.11</v>
      </c>
      <c r="AL63" s="46">
        <v>536224.91</v>
      </c>
      <c r="AM63" s="46"/>
      <c r="AN63" s="108">
        <v>58768.380000000005</v>
      </c>
      <c r="AO63" s="108">
        <v>827190.35</v>
      </c>
      <c r="AP63" s="46"/>
      <c r="AQ63" s="108">
        <v>368511.46</v>
      </c>
      <c r="AR63" s="108"/>
      <c r="AS63" s="108"/>
      <c r="AT63" s="108">
        <v>-11809.91</v>
      </c>
      <c r="AU63">
        <v>3795.73</v>
      </c>
      <c r="AV63">
        <v>58729.5</v>
      </c>
      <c r="AX63">
        <v>4260.8999999999996</v>
      </c>
    </row>
    <row r="64" spans="2:50" x14ac:dyDescent="0.25">
      <c r="B64" s="47" t="s">
        <v>661</v>
      </c>
      <c r="C64" s="47" t="s">
        <v>660</v>
      </c>
      <c r="D64" s="46">
        <v>491292.37</v>
      </c>
      <c r="E64" s="46">
        <v>3232.36</v>
      </c>
      <c r="F64" s="46">
        <v>25877.899999999998</v>
      </c>
      <c r="G64" s="108">
        <v>14574</v>
      </c>
      <c r="H64" s="46"/>
      <c r="I64" s="46"/>
      <c r="J64" s="46"/>
      <c r="K64" s="46"/>
      <c r="L64" s="46"/>
      <c r="M64" s="46"/>
      <c r="N64" s="46"/>
      <c r="O64" s="46"/>
      <c r="P64" s="46">
        <v>245126.05</v>
      </c>
      <c r="Q64" s="108"/>
      <c r="R64" s="46">
        <v>2970</v>
      </c>
      <c r="S64" s="46">
        <v>71.099999999999994</v>
      </c>
      <c r="T64" s="46"/>
      <c r="U64" s="46"/>
      <c r="V64" s="46">
        <v>7274.6799999999994</v>
      </c>
      <c r="W64" s="46"/>
      <c r="X64" s="46"/>
      <c r="Y64" s="108"/>
      <c r="Z64" s="46"/>
      <c r="AA64" s="46"/>
      <c r="AB64" s="46">
        <v>2875.31</v>
      </c>
      <c r="AC64" s="46">
        <v>114181.09</v>
      </c>
      <c r="AD64" s="108">
        <v>6647.17</v>
      </c>
      <c r="AE64" s="46"/>
      <c r="AF64" s="108"/>
      <c r="AG64" s="46"/>
      <c r="AH64" s="46"/>
      <c r="AI64" s="46"/>
      <c r="AJ64" s="46">
        <v>25517.34</v>
      </c>
      <c r="AK64" s="108"/>
      <c r="AL64" s="46">
        <v>6145.86</v>
      </c>
      <c r="AM64" s="46"/>
      <c r="AN64" s="108"/>
      <c r="AO64" s="108">
        <v>23379.32</v>
      </c>
      <c r="AP64" s="46"/>
      <c r="AQ64" s="108">
        <v>13420.19</v>
      </c>
      <c r="AR64" s="108"/>
      <c r="AS64" s="108"/>
      <c r="AT64" s="108"/>
    </row>
    <row r="65" spans="2:50" x14ac:dyDescent="0.25">
      <c r="B65" s="47" t="s">
        <v>659</v>
      </c>
      <c r="C65" s="47" t="s">
        <v>658</v>
      </c>
      <c r="D65" s="46">
        <v>2749095.7300000004</v>
      </c>
      <c r="E65" s="46">
        <v>24223.83</v>
      </c>
      <c r="F65" s="46">
        <v>170873.77</v>
      </c>
      <c r="G65" s="46">
        <v>104447.1</v>
      </c>
      <c r="H65" s="46"/>
      <c r="I65" s="46"/>
      <c r="J65" s="46"/>
      <c r="K65" s="46">
        <v>13783.14</v>
      </c>
      <c r="L65" s="46">
        <v>24631.68</v>
      </c>
      <c r="M65" s="46">
        <v>73214.899999999994</v>
      </c>
      <c r="N65" s="46"/>
      <c r="O65" s="46">
        <v>651.09</v>
      </c>
      <c r="P65" s="46">
        <v>1478742.7200000002</v>
      </c>
      <c r="Q65" s="108">
        <v>50677.960000000006</v>
      </c>
      <c r="R65" s="46">
        <v>153892.65</v>
      </c>
      <c r="S65" s="46"/>
      <c r="T65" s="46">
        <v>5062.04</v>
      </c>
      <c r="U65" s="46"/>
      <c r="V65" s="46"/>
      <c r="W65" s="46"/>
      <c r="X65" s="46"/>
      <c r="Y65" s="108">
        <v>19816.71</v>
      </c>
      <c r="Z65" s="46">
        <v>45355.55</v>
      </c>
      <c r="AA65" s="46"/>
      <c r="AB65" s="46">
        <v>25020.78</v>
      </c>
      <c r="AC65" s="46">
        <v>51190.75</v>
      </c>
      <c r="AD65" s="108">
        <v>1977.04</v>
      </c>
      <c r="AE65" s="46">
        <v>14580.73</v>
      </c>
      <c r="AF65" s="46"/>
      <c r="AG65" s="46"/>
      <c r="AH65" s="46"/>
      <c r="AI65" s="46">
        <v>38802.400000000001</v>
      </c>
      <c r="AJ65" s="46">
        <v>85663.76999999999</v>
      </c>
      <c r="AK65" s="46">
        <v>120291.89000000001</v>
      </c>
      <c r="AL65" s="46">
        <v>100168.03</v>
      </c>
      <c r="AM65" s="46"/>
      <c r="AN65" s="108"/>
      <c r="AO65" s="108">
        <v>81920.97</v>
      </c>
      <c r="AP65" s="46"/>
      <c r="AQ65" s="46">
        <v>51324.340000000004</v>
      </c>
      <c r="AR65" s="46"/>
      <c r="AS65" s="46"/>
      <c r="AT65" s="46">
        <v>12781.89</v>
      </c>
    </row>
    <row r="66" spans="2:50" x14ac:dyDescent="0.25">
      <c r="B66" s="47" t="s">
        <v>657</v>
      </c>
      <c r="C66" s="47" t="s">
        <v>656</v>
      </c>
      <c r="D66" s="46">
        <v>7128600.2899999954</v>
      </c>
      <c r="E66" s="46">
        <v>43348.420000000006</v>
      </c>
      <c r="F66" s="46">
        <v>148782.71</v>
      </c>
      <c r="G66" s="46">
        <v>153529.60000000001</v>
      </c>
      <c r="H66" s="46"/>
      <c r="I66" s="46">
        <v>3090.02</v>
      </c>
      <c r="J66" s="46">
        <v>55846.200000000004</v>
      </c>
      <c r="K66" s="46">
        <v>19665.37</v>
      </c>
      <c r="L66" s="46">
        <v>312399.47000000003</v>
      </c>
      <c r="M66" s="46">
        <v>121041.01000000001</v>
      </c>
      <c r="N66" s="46">
        <v>59706.069999999992</v>
      </c>
      <c r="O66" s="46">
        <v>135185.03</v>
      </c>
      <c r="P66" s="46">
        <v>3714531.94</v>
      </c>
      <c r="Q66" s="108">
        <v>318648.52999999997</v>
      </c>
      <c r="R66" s="46"/>
      <c r="S66" s="46">
        <v>24893.079999999998</v>
      </c>
      <c r="T66" s="46">
        <v>122785.22</v>
      </c>
      <c r="U66" s="46">
        <v>11077.36</v>
      </c>
      <c r="V66" s="46">
        <v>50827.15</v>
      </c>
      <c r="W66" s="46"/>
      <c r="X66" s="46">
        <v>53018.890000000007</v>
      </c>
      <c r="Y66" s="108">
        <v>95222.58</v>
      </c>
      <c r="Z66" s="46">
        <v>96851.819999999992</v>
      </c>
      <c r="AA66" s="46"/>
      <c r="AB66" s="46">
        <v>15655.67</v>
      </c>
      <c r="AC66" s="46">
        <v>284267.99999999994</v>
      </c>
      <c r="AD66" s="108">
        <v>159191.21</v>
      </c>
      <c r="AE66" s="46">
        <v>16239.97</v>
      </c>
      <c r="AF66" s="46"/>
      <c r="AG66" s="46">
        <v>-31709.5</v>
      </c>
      <c r="AH66" s="46"/>
      <c r="AI66" s="46">
        <v>9704.34</v>
      </c>
      <c r="AJ66" s="46">
        <v>245196.18</v>
      </c>
      <c r="AK66" s="46">
        <v>280403.44999999995</v>
      </c>
      <c r="AL66" s="46">
        <v>241907.82</v>
      </c>
      <c r="AM66" s="46"/>
      <c r="AN66" s="108"/>
      <c r="AO66" s="108">
        <v>152115.85999999999</v>
      </c>
      <c r="AP66" s="46"/>
      <c r="AQ66" s="46">
        <v>210273.83000000002</v>
      </c>
      <c r="AR66" s="46"/>
      <c r="AS66" s="46"/>
      <c r="AT66" s="108">
        <v>4902.9900000000007</v>
      </c>
    </row>
    <row r="67" spans="2:50" x14ac:dyDescent="0.25">
      <c r="B67" s="47" t="s">
        <v>655</v>
      </c>
      <c r="C67" s="47" t="s">
        <v>654</v>
      </c>
      <c r="D67" s="46">
        <v>46331643.26000002</v>
      </c>
      <c r="E67" s="46">
        <v>133974.19</v>
      </c>
      <c r="F67" s="46">
        <v>371276.25</v>
      </c>
      <c r="G67" s="46">
        <v>606199.23</v>
      </c>
      <c r="H67" s="108">
        <v>411099.08</v>
      </c>
      <c r="I67" s="46">
        <v>11389.81</v>
      </c>
      <c r="J67" s="46">
        <v>2799331.3200000003</v>
      </c>
      <c r="K67" s="46">
        <v>114014.01999999999</v>
      </c>
      <c r="L67" s="46">
        <v>2204125.06</v>
      </c>
      <c r="M67" s="46">
        <v>2602049.5900000008</v>
      </c>
      <c r="N67" s="46">
        <v>197710.38</v>
      </c>
      <c r="O67" s="46">
        <v>1315698.8400000001</v>
      </c>
      <c r="P67" s="46">
        <v>24880183.890000012</v>
      </c>
      <c r="Q67" s="108">
        <v>876621.1</v>
      </c>
      <c r="R67" s="46"/>
      <c r="S67" s="46">
        <v>867786.61999999976</v>
      </c>
      <c r="T67" s="46">
        <v>453390.99000000005</v>
      </c>
      <c r="U67" s="46">
        <v>339327.32999999996</v>
      </c>
      <c r="V67" s="46">
        <v>400372.46</v>
      </c>
      <c r="W67" s="46"/>
      <c r="X67" s="46">
        <v>15905.4</v>
      </c>
      <c r="Y67" s="108">
        <v>229104.57</v>
      </c>
      <c r="Z67" s="46">
        <v>1778108.4699999997</v>
      </c>
      <c r="AA67" s="46"/>
      <c r="AB67" s="46">
        <v>283106.78000000003</v>
      </c>
      <c r="AC67" s="46">
        <v>942736.07000000007</v>
      </c>
      <c r="AD67" s="108">
        <v>276906.78999999998</v>
      </c>
      <c r="AE67" s="46">
        <v>33814.69</v>
      </c>
      <c r="AF67" s="46"/>
      <c r="AG67" s="46">
        <v>-296116.52</v>
      </c>
      <c r="AH67" s="46">
        <v>315956.99</v>
      </c>
      <c r="AI67" s="46">
        <v>136284.68</v>
      </c>
      <c r="AJ67" s="46">
        <v>1202952.6400000001</v>
      </c>
      <c r="AK67" s="108">
        <v>791703.24</v>
      </c>
      <c r="AL67" s="46">
        <v>519068.06</v>
      </c>
      <c r="AM67" s="46"/>
      <c r="AN67" s="108">
        <v>4002.96</v>
      </c>
      <c r="AO67" s="108">
        <v>469723.54</v>
      </c>
      <c r="AP67" s="46"/>
      <c r="AQ67" s="46">
        <v>921074.97</v>
      </c>
      <c r="AR67" s="46"/>
      <c r="AS67" s="108"/>
      <c r="AT67" s="108"/>
      <c r="AU67">
        <v>3167.65</v>
      </c>
      <c r="AV67">
        <v>100550.86</v>
      </c>
      <c r="AW67">
        <v>-22656</v>
      </c>
      <c r="AX67">
        <v>41697.26</v>
      </c>
    </row>
    <row r="68" spans="2:50" x14ac:dyDescent="0.25">
      <c r="B68" s="47" t="s">
        <v>653</v>
      </c>
      <c r="C68" s="47" t="s">
        <v>652</v>
      </c>
      <c r="D68" s="46">
        <v>59419193.609999992</v>
      </c>
      <c r="E68" s="46">
        <v>240164.52</v>
      </c>
      <c r="F68" s="46">
        <v>608828.17000000004</v>
      </c>
      <c r="G68" s="108">
        <v>1204854.6499999999</v>
      </c>
      <c r="H68" s="108">
        <v>89708.77</v>
      </c>
      <c r="I68" s="46">
        <v>175884.11</v>
      </c>
      <c r="J68" s="46">
        <v>1913902.9799999997</v>
      </c>
      <c r="K68" s="46">
        <v>653865.92999999993</v>
      </c>
      <c r="L68" s="46">
        <v>3929239.46</v>
      </c>
      <c r="M68" s="108">
        <v>2214176.2699999996</v>
      </c>
      <c r="N68" s="46">
        <v>371668.56999999995</v>
      </c>
      <c r="O68" s="46">
        <v>2188183</v>
      </c>
      <c r="P68" s="46">
        <v>32333913.509999994</v>
      </c>
      <c r="Q68" s="46">
        <v>1254566.96</v>
      </c>
      <c r="R68" s="46"/>
      <c r="S68" s="46">
        <v>948946.30999999994</v>
      </c>
      <c r="T68" s="46">
        <v>106590.12</v>
      </c>
      <c r="U68" s="46">
        <v>484436.95999999996</v>
      </c>
      <c r="V68" s="108">
        <v>372157.18</v>
      </c>
      <c r="W68" s="46"/>
      <c r="X68" s="46">
        <v>880079.11999999988</v>
      </c>
      <c r="Y68" s="108">
        <v>246656.23</v>
      </c>
      <c r="Z68" s="46">
        <v>1331337.5499999998</v>
      </c>
      <c r="AA68" s="46"/>
      <c r="AB68" s="46">
        <v>268911.40000000002</v>
      </c>
      <c r="AC68" s="46">
        <v>1217930.6600000001</v>
      </c>
      <c r="AD68" s="108">
        <v>350282.04</v>
      </c>
      <c r="AE68" s="46">
        <v>54701.57</v>
      </c>
      <c r="AF68" s="108"/>
      <c r="AG68" s="46">
        <v>-129148.88</v>
      </c>
      <c r="AH68" s="46">
        <v>196598.83000000002</v>
      </c>
      <c r="AI68" s="46">
        <v>485059.18000000005</v>
      </c>
      <c r="AJ68" s="46">
        <v>1837304.85</v>
      </c>
      <c r="AK68" s="108">
        <v>658610.30999999994</v>
      </c>
      <c r="AL68" s="46">
        <v>774513.89</v>
      </c>
      <c r="AM68" s="46"/>
      <c r="AN68" s="108">
        <v>106930.22</v>
      </c>
      <c r="AO68" s="108">
        <v>908466.72</v>
      </c>
      <c r="AP68" s="108"/>
      <c r="AQ68" s="108">
        <v>1041407.7899999999</v>
      </c>
      <c r="AR68" s="108"/>
      <c r="AS68" s="108"/>
      <c r="AT68" s="108">
        <v>29751.68</v>
      </c>
      <c r="AU68">
        <v>4537.8900000000003</v>
      </c>
      <c r="AV68">
        <v>78667.09</v>
      </c>
      <c r="AW68">
        <v>-14491.999999999993</v>
      </c>
    </row>
    <row r="69" spans="2:50" x14ac:dyDescent="0.25">
      <c r="B69" s="47" t="s">
        <v>651</v>
      </c>
      <c r="C69" s="47" t="s">
        <v>650</v>
      </c>
      <c r="D69" s="46">
        <v>16721888.390000001</v>
      </c>
      <c r="E69" s="46">
        <v>143425.87000000002</v>
      </c>
      <c r="F69" s="46">
        <v>291978.97000000003</v>
      </c>
      <c r="G69" s="46">
        <v>346843.99</v>
      </c>
      <c r="H69" s="46">
        <v>29584.35</v>
      </c>
      <c r="I69" s="46"/>
      <c r="J69" s="46">
        <v>580981.56000000006</v>
      </c>
      <c r="K69" s="46">
        <v>593214.42999999993</v>
      </c>
      <c r="L69" s="46">
        <v>938132.91</v>
      </c>
      <c r="M69" s="46">
        <v>351648.9</v>
      </c>
      <c r="N69" s="46"/>
      <c r="O69" s="46">
        <v>505216.10000000003</v>
      </c>
      <c r="P69" s="46">
        <v>7968498.3999999976</v>
      </c>
      <c r="Q69" s="108">
        <v>751280.03</v>
      </c>
      <c r="R69" s="46"/>
      <c r="S69" s="46">
        <v>578366.43000000017</v>
      </c>
      <c r="T69" s="46">
        <v>127244.78000000001</v>
      </c>
      <c r="U69" s="46">
        <v>186991.77000000002</v>
      </c>
      <c r="V69" s="46">
        <v>105097.01999999999</v>
      </c>
      <c r="W69" s="46"/>
      <c r="X69" s="46">
        <v>117807.77000000002</v>
      </c>
      <c r="Y69" s="108">
        <v>338006.14</v>
      </c>
      <c r="Z69" s="46">
        <v>230933.03000000003</v>
      </c>
      <c r="AA69" s="46"/>
      <c r="AB69" s="46">
        <v>145353.04999999999</v>
      </c>
      <c r="AC69" s="46">
        <v>388907.57999999996</v>
      </c>
      <c r="AD69" s="108">
        <v>113822.53</v>
      </c>
      <c r="AE69" s="46">
        <v>24335.919999999998</v>
      </c>
      <c r="AF69" s="46"/>
      <c r="AG69" s="46">
        <v>-156663.17000000001</v>
      </c>
      <c r="AH69" s="46">
        <v>141714.22</v>
      </c>
      <c r="AI69" s="46">
        <v>280644.2</v>
      </c>
      <c r="AJ69" s="46">
        <v>396175.48</v>
      </c>
      <c r="AK69" s="46">
        <v>495520.77</v>
      </c>
      <c r="AL69" s="46">
        <v>279011.84000000003</v>
      </c>
      <c r="AM69" s="46"/>
      <c r="AN69" s="108"/>
      <c r="AO69" s="108">
        <v>262243.28999999998</v>
      </c>
      <c r="AP69" s="46"/>
      <c r="AQ69" s="46">
        <v>163128.97</v>
      </c>
      <c r="AR69" s="46"/>
      <c r="AS69" s="108"/>
      <c r="AT69" s="108">
        <v>-438.7400000000016</v>
      </c>
      <c r="AU69">
        <v>157.26</v>
      </c>
      <c r="AV69">
        <v>2722.74</v>
      </c>
    </row>
    <row r="70" spans="2:50" x14ac:dyDescent="0.25">
      <c r="B70" s="47" t="s">
        <v>649</v>
      </c>
      <c r="C70" s="47" t="s">
        <v>648</v>
      </c>
      <c r="D70" s="46">
        <v>4439460.0599999968</v>
      </c>
      <c r="E70" s="46">
        <v>10329.98</v>
      </c>
      <c r="F70" s="46">
        <v>93293.9</v>
      </c>
      <c r="G70" s="46">
        <v>112981.85</v>
      </c>
      <c r="H70" s="46"/>
      <c r="I70" s="46"/>
      <c r="J70" s="46">
        <v>47600.369999999995</v>
      </c>
      <c r="K70" s="46">
        <v>5412.16</v>
      </c>
      <c r="L70" s="46">
        <v>266388.83</v>
      </c>
      <c r="M70" s="46">
        <v>91713.199999999983</v>
      </c>
      <c r="N70" s="46"/>
      <c r="O70" s="46">
        <v>108984.21</v>
      </c>
      <c r="P70" s="46">
        <v>2088698.0400000003</v>
      </c>
      <c r="Q70" s="108">
        <v>198872.65999999997</v>
      </c>
      <c r="R70" s="46">
        <v>7583.03</v>
      </c>
      <c r="S70" s="46">
        <v>19615.990000000002</v>
      </c>
      <c r="T70" s="46">
        <v>55295.34</v>
      </c>
      <c r="U70" s="46">
        <v>37662.939999999995</v>
      </c>
      <c r="V70" s="46">
        <v>30450.019999999997</v>
      </c>
      <c r="W70" s="46"/>
      <c r="X70" s="46"/>
      <c r="Y70" s="108">
        <v>74295.289999999994</v>
      </c>
      <c r="Z70" s="46">
        <v>104800.54000000001</v>
      </c>
      <c r="AA70" s="46"/>
      <c r="AB70" s="46">
        <v>68831.27</v>
      </c>
      <c r="AC70" s="46">
        <v>309030.65999999997</v>
      </c>
      <c r="AD70" s="108">
        <v>63501.21</v>
      </c>
      <c r="AE70" s="46">
        <v>82348.89</v>
      </c>
      <c r="AF70" s="46"/>
      <c r="AG70" s="46">
        <v>-36223</v>
      </c>
      <c r="AH70" s="46"/>
      <c r="AI70" s="46">
        <v>45104.04</v>
      </c>
      <c r="AJ70" s="46">
        <v>135244.04</v>
      </c>
      <c r="AK70" s="108">
        <v>116230.03</v>
      </c>
      <c r="AL70" s="46">
        <v>103205.34</v>
      </c>
      <c r="AM70" s="46"/>
      <c r="AN70" s="108">
        <v>162.4</v>
      </c>
      <c r="AO70" s="108">
        <v>127282.57</v>
      </c>
      <c r="AP70" s="46"/>
      <c r="AQ70" s="46">
        <v>13550.93</v>
      </c>
      <c r="AR70" s="46"/>
      <c r="AS70" s="108"/>
      <c r="AT70" s="108">
        <v>57213.33</v>
      </c>
    </row>
    <row r="71" spans="2:50" x14ac:dyDescent="0.25">
      <c r="B71" s="47" t="s">
        <v>647</v>
      </c>
      <c r="C71" s="47" t="s">
        <v>646</v>
      </c>
      <c r="D71" s="46">
        <v>10481369.370000005</v>
      </c>
      <c r="E71" s="46">
        <v>75678.14</v>
      </c>
      <c r="F71" s="46">
        <v>195425.38000000003</v>
      </c>
      <c r="G71" s="46">
        <v>250595.88</v>
      </c>
      <c r="H71" s="46">
        <v>59221.799999999996</v>
      </c>
      <c r="I71" s="46">
        <v>2416.41</v>
      </c>
      <c r="J71" s="46">
        <v>174220.87</v>
      </c>
      <c r="K71" s="46">
        <v>714.25</v>
      </c>
      <c r="L71" s="46">
        <v>451044.04999999993</v>
      </c>
      <c r="M71" s="46">
        <v>87088.51</v>
      </c>
      <c r="N71" s="46">
        <v>2033.3</v>
      </c>
      <c r="O71" s="46">
        <v>568258.22</v>
      </c>
      <c r="P71" s="46">
        <v>5068900.8100000015</v>
      </c>
      <c r="Q71" s="108">
        <v>397795.76</v>
      </c>
      <c r="R71" s="46">
        <v>250</v>
      </c>
      <c r="S71" s="46">
        <v>121224.93</v>
      </c>
      <c r="T71" s="46">
        <v>174776.94</v>
      </c>
      <c r="U71" s="46">
        <v>118454.20999999999</v>
      </c>
      <c r="V71" s="46">
        <v>56865.80999999999</v>
      </c>
      <c r="W71" s="46"/>
      <c r="X71" s="46">
        <v>77689.5</v>
      </c>
      <c r="Y71" s="46">
        <v>273778.84999999998</v>
      </c>
      <c r="Z71" s="46">
        <v>186691.9</v>
      </c>
      <c r="AA71" s="46"/>
      <c r="AB71" s="46">
        <v>55029.13</v>
      </c>
      <c r="AC71" s="46">
        <v>322046.02</v>
      </c>
      <c r="AD71" s="108">
        <v>47963.47</v>
      </c>
      <c r="AE71" s="46">
        <v>19465.66</v>
      </c>
      <c r="AF71" s="46"/>
      <c r="AG71" s="46">
        <v>-71403.64</v>
      </c>
      <c r="AH71" s="46">
        <v>53882.99</v>
      </c>
      <c r="AI71" s="46">
        <v>105247.44000000002</v>
      </c>
      <c r="AJ71" s="46">
        <v>303649.55</v>
      </c>
      <c r="AK71" s="46">
        <v>689943.92</v>
      </c>
      <c r="AL71" s="46">
        <v>131979.85999999999</v>
      </c>
      <c r="AM71" s="46"/>
      <c r="AN71" s="108">
        <v>5779.07</v>
      </c>
      <c r="AO71" s="46">
        <v>248703.04</v>
      </c>
      <c r="AP71" s="46"/>
      <c r="AQ71" s="46">
        <v>217112.53</v>
      </c>
      <c r="AR71" s="46"/>
      <c r="AS71" s="108"/>
      <c r="AT71" s="108">
        <v>8844.81</v>
      </c>
      <c r="AU71">
        <v>1026.42</v>
      </c>
      <c r="AV71">
        <v>16000.38</v>
      </c>
      <c r="AW71">
        <v>-17026.8</v>
      </c>
    </row>
    <row r="72" spans="2:50" x14ac:dyDescent="0.25">
      <c r="B72" s="47" t="s">
        <v>645</v>
      </c>
      <c r="C72" s="47" t="s">
        <v>644</v>
      </c>
      <c r="D72" s="46">
        <v>30214005.319999997</v>
      </c>
      <c r="E72" s="46">
        <v>102764.90999999999</v>
      </c>
      <c r="F72" s="46">
        <v>272584.5</v>
      </c>
      <c r="G72" s="46">
        <v>344402.57</v>
      </c>
      <c r="H72" s="46">
        <v>283248.86</v>
      </c>
      <c r="I72" s="46">
        <v>37908.400000000001</v>
      </c>
      <c r="J72" s="46">
        <v>415381.80000000005</v>
      </c>
      <c r="K72" s="46">
        <v>293524.80000000005</v>
      </c>
      <c r="L72" s="46">
        <v>1753123.46</v>
      </c>
      <c r="M72" s="46">
        <v>593233.53</v>
      </c>
      <c r="N72" s="46">
        <v>123580.34999999999</v>
      </c>
      <c r="O72" s="46">
        <v>760646.48999999976</v>
      </c>
      <c r="P72" s="46">
        <v>17092165.509999998</v>
      </c>
      <c r="Q72" s="108">
        <v>1111898.45</v>
      </c>
      <c r="R72" s="46"/>
      <c r="S72" s="46">
        <v>306123.12</v>
      </c>
      <c r="T72" s="46">
        <v>308573.68</v>
      </c>
      <c r="U72" s="46">
        <v>270199.07999999996</v>
      </c>
      <c r="V72" s="46">
        <v>265948.95</v>
      </c>
      <c r="W72" s="46">
        <v>86225</v>
      </c>
      <c r="X72" s="46">
        <v>76836.53</v>
      </c>
      <c r="Y72" s="108">
        <v>620683.23</v>
      </c>
      <c r="Z72" s="46">
        <v>427608.72</v>
      </c>
      <c r="AA72" s="46"/>
      <c r="AB72" s="46">
        <v>144074.35</v>
      </c>
      <c r="AC72" s="46">
        <v>967079.82000000007</v>
      </c>
      <c r="AD72" s="108">
        <v>345239.29000000004</v>
      </c>
      <c r="AE72" s="46">
        <v>59486.94</v>
      </c>
      <c r="AF72" s="46"/>
      <c r="AG72" s="46">
        <v>-232572.56</v>
      </c>
      <c r="AH72" s="46">
        <v>58031.05</v>
      </c>
      <c r="AI72" s="46">
        <v>468639.06000000006</v>
      </c>
      <c r="AJ72" s="46">
        <v>1128279.79</v>
      </c>
      <c r="AK72" s="46">
        <v>415744.05</v>
      </c>
      <c r="AL72" s="46">
        <v>377000</v>
      </c>
      <c r="AM72" s="46"/>
      <c r="AN72" s="108"/>
      <c r="AO72" s="108">
        <v>394068.07</v>
      </c>
      <c r="AP72" s="46"/>
      <c r="AQ72" s="46">
        <v>420698</v>
      </c>
      <c r="AR72" s="46">
        <v>64055</v>
      </c>
      <c r="AS72" s="108"/>
      <c r="AT72" s="46">
        <v>7336.51</v>
      </c>
      <c r="AU72">
        <v>7585.01</v>
      </c>
      <c r="AV72">
        <v>42599</v>
      </c>
    </row>
    <row r="73" spans="2:50" x14ac:dyDescent="0.25">
      <c r="B73" s="47" t="s">
        <v>643</v>
      </c>
      <c r="C73" s="47" t="s">
        <v>642</v>
      </c>
      <c r="D73" s="46">
        <v>156563517.05999994</v>
      </c>
      <c r="E73" s="46">
        <v>551182.64</v>
      </c>
      <c r="F73" s="46">
        <v>688468.9800000001</v>
      </c>
      <c r="G73" s="108">
        <v>1600882.6300000001</v>
      </c>
      <c r="H73" s="108">
        <v>809851.87</v>
      </c>
      <c r="I73" s="46">
        <v>129692.62000000001</v>
      </c>
      <c r="J73" s="46">
        <v>3491714.8800000004</v>
      </c>
      <c r="K73" s="46">
        <v>867256.89</v>
      </c>
      <c r="L73" s="108">
        <v>7424184.5800000001</v>
      </c>
      <c r="M73" s="108">
        <v>4687546.7199999988</v>
      </c>
      <c r="N73" s="46">
        <v>2661168.9</v>
      </c>
      <c r="O73" s="46">
        <v>8453387.7200000007</v>
      </c>
      <c r="P73" s="46">
        <v>86986990.5</v>
      </c>
      <c r="Q73" s="108">
        <v>2917356.9400000004</v>
      </c>
      <c r="R73" s="46"/>
      <c r="S73" s="46">
        <v>2574492.2999999998</v>
      </c>
      <c r="T73" s="46">
        <v>1217432.5699999998</v>
      </c>
      <c r="U73" s="46">
        <v>477698.41</v>
      </c>
      <c r="V73" s="108">
        <v>1519793.02</v>
      </c>
      <c r="W73" s="46"/>
      <c r="X73" s="46">
        <v>1809825.9300000002</v>
      </c>
      <c r="Y73" s="108">
        <v>521563.78</v>
      </c>
      <c r="Z73" s="108">
        <v>3075819.8</v>
      </c>
      <c r="AA73" s="46"/>
      <c r="AB73" s="46">
        <v>891013.39999999991</v>
      </c>
      <c r="AC73" s="46">
        <v>3548559.6300000004</v>
      </c>
      <c r="AD73" s="108">
        <v>925511.77999999991</v>
      </c>
      <c r="AE73" s="46">
        <v>116014.95</v>
      </c>
      <c r="AF73" s="108"/>
      <c r="AG73" s="46">
        <v>-172805.1</v>
      </c>
      <c r="AH73" s="46">
        <v>612475.81000000006</v>
      </c>
      <c r="AI73" s="46">
        <v>1040476.4400000001</v>
      </c>
      <c r="AJ73" s="46">
        <v>4613972.3199999994</v>
      </c>
      <c r="AK73" s="108">
        <v>4089469.45</v>
      </c>
      <c r="AL73" s="46">
        <v>1902206.71</v>
      </c>
      <c r="AM73" s="46"/>
      <c r="AN73" s="108">
        <v>357548.11000000004</v>
      </c>
      <c r="AO73" s="108">
        <v>1659856.91</v>
      </c>
      <c r="AP73" s="46"/>
      <c r="AQ73" s="108">
        <v>2914862.97</v>
      </c>
      <c r="AR73" s="108"/>
      <c r="AS73" s="108">
        <v>686186.01</v>
      </c>
      <c r="AT73" s="108">
        <v>180707.38</v>
      </c>
      <c r="AU73">
        <v>20086.439999999999</v>
      </c>
      <c r="AV73">
        <v>125231.71</v>
      </c>
      <c r="AW73">
        <v>585830.46</v>
      </c>
    </row>
    <row r="74" spans="2:50" x14ac:dyDescent="0.25">
      <c r="B74" s="47" t="s">
        <v>641</v>
      </c>
      <c r="C74" s="47" t="s">
        <v>640</v>
      </c>
      <c r="D74" s="46">
        <v>46076353.479999989</v>
      </c>
      <c r="E74" s="46">
        <v>85766.47</v>
      </c>
      <c r="F74" s="46">
        <v>336746.32</v>
      </c>
      <c r="G74" s="46">
        <v>1094482.5</v>
      </c>
      <c r="H74" s="108">
        <v>374143.36000000004</v>
      </c>
      <c r="I74" s="46"/>
      <c r="J74" s="46">
        <v>1137834.6500000001</v>
      </c>
      <c r="K74" s="46">
        <v>348758.24</v>
      </c>
      <c r="L74" s="46">
        <v>2373340.1200000006</v>
      </c>
      <c r="M74" s="46">
        <v>1103784.6900000004</v>
      </c>
      <c r="N74" s="46">
        <v>558882.30999999994</v>
      </c>
      <c r="O74" s="46">
        <v>1424918.6300000004</v>
      </c>
      <c r="P74" s="46">
        <v>24605356.27</v>
      </c>
      <c r="Q74" s="108">
        <v>1411687.7700000003</v>
      </c>
      <c r="R74" s="46"/>
      <c r="S74" s="46">
        <v>332071.36</v>
      </c>
      <c r="T74" s="46">
        <v>642376.1</v>
      </c>
      <c r="U74" s="46">
        <v>820940.3</v>
      </c>
      <c r="V74" s="46">
        <v>301067.44999999995</v>
      </c>
      <c r="W74" s="46"/>
      <c r="X74" s="46">
        <v>808402.21</v>
      </c>
      <c r="Y74" s="108">
        <v>202958.18</v>
      </c>
      <c r="Z74" s="46">
        <v>848451.14</v>
      </c>
      <c r="AA74" s="46"/>
      <c r="AB74" s="46">
        <v>223290.65</v>
      </c>
      <c r="AC74" s="46">
        <v>1566862.61</v>
      </c>
      <c r="AD74" s="108">
        <v>419262.25</v>
      </c>
      <c r="AE74" s="46">
        <v>49897.45</v>
      </c>
      <c r="AF74" s="108"/>
      <c r="AG74" s="46">
        <v>-313406.48</v>
      </c>
      <c r="AH74" s="46">
        <v>159187.81</v>
      </c>
      <c r="AI74" s="46">
        <v>406783.58</v>
      </c>
      <c r="AJ74" s="46">
        <v>1659140.56</v>
      </c>
      <c r="AK74" s="46">
        <v>540707.18999999994</v>
      </c>
      <c r="AL74" s="46">
        <v>617922.74</v>
      </c>
      <c r="AM74" s="46"/>
      <c r="AN74" s="108">
        <v>103680.56999999999</v>
      </c>
      <c r="AO74" s="108">
        <v>532562.96</v>
      </c>
      <c r="AP74" s="46"/>
      <c r="AQ74" s="46">
        <v>1282550.03</v>
      </c>
      <c r="AR74" s="46"/>
      <c r="AS74" s="108"/>
      <c r="AT74" s="108">
        <v>-33297.1</v>
      </c>
      <c r="AU74">
        <v>963.65</v>
      </c>
      <c r="AV74">
        <v>48276.94</v>
      </c>
    </row>
    <row r="75" spans="2:50" x14ac:dyDescent="0.25">
      <c r="B75" s="47" t="s">
        <v>639</v>
      </c>
      <c r="C75" s="47" t="s">
        <v>638</v>
      </c>
      <c r="D75" s="46">
        <v>3498716.49</v>
      </c>
      <c r="E75" s="46">
        <v>21522.36</v>
      </c>
      <c r="F75" s="46">
        <v>142258.07</v>
      </c>
      <c r="G75" s="46">
        <v>142530.02000000002</v>
      </c>
      <c r="H75" s="46">
        <v>6200.59</v>
      </c>
      <c r="I75" s="46"/>
      <c r="J75" s="46">
        <v>38194.97</v>
      </c>
      <c r="K75" s="46">
        <v>2150.12</v>
      </c>
      <c r="L75" s="46">
        <v>32061.38</v>
      </c>
      <c r="M75" s="46"/>
      <c r="N75" s="46"/>
      <c r="O75" s="46">
        <v>116816.42000000001</v>
      </c>
      <c r="P75" s="46">
        <v>1827350.1299999997</v>
      </c>
      <c r="Q75" s="108">
        <v>195577.35</v>
      </c>
      <c r="R75" s="46"/>
      <c r="S75" s="46">
        <v>28628.320000000003</v>
      </c>
      <c r="T75" s="46">
        <v>6330.11</v>
      </c>
      <c r="U75" s="46">
        <v>14671.48</v>
      </c>
      <c r="V75" s="46">
        <v>32119.510000000002</v>
      </c>
      <c r="W75" s="46"/>
      <c r="X75" s="46"/>
      <c r="Y75" s="46">
        <v>67143.75</v>
      </c>
      <c r="Z75" s="108">
        <v>110494.76000000001</v>
      </c>
      <c r="AA75" s="46"/>
      <c r="AB75" s="108"/>
      <c r="AC75" s="46">
        <v>210407.72999999998</v>
      </c>
      <c r="AD75" s="108">
        <v>22492.92</v>
      </c>
      <c r="AE75" s="46">
        <v>11032.5</v>
      </c>
      <c r="AF75" s="46"/>
      <c r="AG75" s="46">
        <v>-22087.77</v>
      </c>
      <c r="AH75" s="46"/>
      <c r="AI75" s="46">
        <v>56402.61</v>
      </c>
      <c r="AJ75" s="46">
        <v>91576.53</v>
      </c>
      <c r="AK75" s="46">
        <v>76028.530000000013</v>
      </c>
      <c r="AL75" s="46">
        <v>64578.93</v>
      </c>
      <c r="AM75" s="46"/>
      <c r="AN75" s="46"/>
      <c r="AO75" s="46">
        <v>92690.67</v>
      </c>
      <c r="AP75" s="46"/>
      <c r="AQ75" s="108">
        <v>87564.38</v>
      </c>
      <c r="AR75" s="108"/>
      <c r="AS75" s="108"/>
      <c r="AT75" s="108">
        <v>23980.12</v>
      </c>
    </row>
    <row r="76" spans="2:50" x14ac:dyDescent="0.25">
      <c r="B76" s="47" t="s">
        <v>637</v>
      </c>
      <c r="C76" s="47" t="s">
        <v>636</v>
      </c>
      <c r="D76" s="46">
        <v>13903297.410000015</v>
      </c>
      <c r="E76" s="46">
        <v>173029.25</v>
      </c>
      <c r="F76" s="46">
        <v>217452.99</v>
      </c>
      <c r="G76" s="46">
        <v>495401.33</v>
      </c>
      <c r="H76" s="46">
        <v>15965.28</v>
      </c>
      <c r="I76" s="46"/>
      <c r="J76" s="46">
        <v>377730.19999999995</v>
      </c>
      <c r="K76" s="46">
        <v>103003.63</v>
      </c>
      <c r="L76" s="46">
        <v>923307.81000000017</v>
      </c>
      <c r="M76" s="46">
        <v>233685.26999999996</v>
      </c>
      <c r="N76" s="46">
        <v>42669.279999999999</v>
      </c>
      <c r="O76" s="46">
        <v>506340.77</v>
      </c>
      <c r="P76" s="46">
        <v>6983384.3999999966</v>
      </c>
      <c r="Q76" s="108">
        <v>512173.01</v>
      </c>
      <c r="R76" s="46"/>
      <c r="S76" s="46">
        <v>176591.48</v>
      </c>
      <c r="T76" s="46">
        <v>107866.73000000001</v>
      </c>
      <c r="U76" s="46">
        <v>152977.04</v>
      </c>
      <c r="V76" s="46">
        <v>63964.329999999994</v>
      </c>
      <c r="W76" s="46"/>
      <c r="X76" s="46">
        <v>177867.84</v>
      </c>
      <c r="Y76" s="108">
        <v>64627.15</v>
      </c>
      <c r="Z76" s="46">
        <v>218068.16</v>
      </c>
      <c r="AA76" s="46"/>
      <c r="AB76" s="46">
        <v>10678.369999999999</v>
      </c>
      <c r="AC76" s="46">
        <v>536309.59</v>
      </c>
      <c r="AD76" s="108">
        <v>117613.47</v>
      </c>
      <c r="AE76" s="46">
        <v>29865.72</v>
      </c>
      <c r="AF76" s="46"/>
      <c r="AG76" s="46">
        <v>-139521.66</v>
      </c>
      <c r="AH76" s="46"/>
      <c r="AI76" s="46">
        <v>81000.040000000008</v>
      </c>
      <c r="AJ76" s="46">
        <v>487620.37</v>
      </c>
      <c r="AK76" s="46">
        <v>286693.89</v>
      </c>
      <c r="AL76" s="46">
        <v>425903.73</v>
      </c>
      <c r="AM76" s="46">
        <v>6582.89</v>
      </c>
      <c r="AN76" s="108">
        <v>8223</v>
      </c>
      <c r="AO76" s="108">
        <v>326331.26</v>
      </c>
      <c r="AP76" s="46"/>
      <c r="AQ76" s="108">
        <v>163248.70000000001</v>
      </c>
      <c r="AR76" s="108"/>
      <c r="AS76" s="108"/>
      <c r="AT76" s="46">
        <v>7137.25</v>
      </c>
      <c r="AU76">
        <v>372.38</v>
      </c>
      <c r="AV76">
        <v>9132.4599999999991</v>
      </c>
    </row>
    <row r="77" spans="2:50" x14ac:dyDescent="0.25">
      <c r="B77" s="47" t="s">
        <v>635</v>
      </c>
      <c r="C77" s="47" t="s">
        <v>634</v>
      </c>
      <c r="D77" s="46">
        <v>63222315.649999969</v>
      </c>
      <c r="E77" s="46">
        <v>149801.99</v>
      </c>
      <c r="F77" s="46">
        <v>609527.64</v>
      </c>
      <c r="G77" s="108">
        <v>710195.55</v>
      </c>
      <c r="H77" s="108">
        <v>453799.1</v>
      </c>
      <c r="I77" s="46">
        <v>48677.229999999996</v>
      </c>
      <c r="J77" s="108">
        <v>1146739.2999999998</v>
      </c>
      <c r="K77" s="46">
        <v>371742.11</v>
      </c>
      <c r="L77" s="46">
        <v>3315529.4400000009</v>
      </c>
      <c r="M77" s="108">
        <v>1934360.2599999998</v>
      </c>
      <c r="N77" s="46">
        <v>29891.600000000002</v>
      </c>
      <c r="O77" s="46">
        <v>3238273.33</v>
      </c>
      <c r="P77" s="46">
        <v>35854960.099999994</v>
      </c>
      <c r="Q77" s="46">
        <v>1318224.3099999996</v>
      </c>
      <c r="R77" s="46">
        <v>630815.72</v>
      </c>
      <c r="S77" s="46">
        <v>719196.48</v>
      </c>
      <c r="T77" s="46">
        <v>341377.27</v>
      </c>
      <c r="U77" s="46">
        <v>959180.4</v>
      </c>
      <c r="V77" s="46">
        <v>402872.64999999997</v>
      </c>
      <c r="W77" s="46"/>
      <c r="X77" s="46">
        <v>233897.41</v>
      </c>
      <c r="Y77" s="108">
        <v>1173347.7</v>
      </c>
      <c r="Z77" s="46">
        <v>1554081.9100000001</v>
      </c>
      <c r="AA77" s="46">
        <v>-9896.1200000000008</v>
      </c>
      <c r="AB77" s="108"/>
      <c r="AC77" s="46">
        <v>1309656.1099999999</v>
      </c>
      <c r="AD77" s="108">
        <v>125</v>
      </c>
      <c r="AE77" s="46">
        <v>77772.67</v>
      </c>
      <c r="AF77" s="108"/>
      <c r="AG77" s="46">
        <v>-271035.05</v>
      </c>
      <c r="AH77" s="46">
        <v>175810.35</v>
      </c>
      <c r="AI77" s="46">
        <v>98653.16</v>
      </c>
      <c r="AJ77" s="46">
        <v>2070940.38</v>
      </c>
      <c r="AK77" s="46">
        <v>1356469.24</v>
      </c>
      <c r="AL77" s="46">
        <v>1075233.7</v>
      </c>
      <c r="AM77" s="46">
        <v>35750.660000000003</v>
      </c>
      <c r="AN77" s="108">
        <v>120564.2</v>
      </c>
      <c r="AO77" s="108">
        <v>794043.41</v>
      </c>
      <c r="AP77" s="108"/>
      <c r="AQ77" s="108">
        <v>946110.32</v>
      </c>
      <c r="AR77" s="108">
        <v>28267.559999999998</v>
      </c>
      <c r="AS77" s="108">
        <v>76706.540000000008</v>
      </c>
      <c r="AT77" s="108">
        <v>140652.02000000002</v>
      </c>
    </row>
    <row r="78" spans="2:50" x14ac:dyDescent="0.25">
      <c r="B78" s="47" t="s">
        <v>633</v>
      </c>
      <c r="C78" s="47" t="s">
        <v>632</v>
      </c>
      <c r="D78" s="46">
        <v>31996078.799999975</v>
      </c>
      <c r="E78" s="46">
        <v>165125.81000000003</v>
      </c>
      <c r="F78" s="46">
        <v>406713.67000000004</v>
      </c>
      <c r="G78" s="108">
        <v>413331.06999999995</v>
      </c>
      <c r="H78" s="46">
        <v>153958.69</v>
      </c>
      <c r="I78" s="46">
        <v>8981.7000000000007</v>
      </c>
      <c r="J78" s="46">
        <v>1032863.6599999999</v>
      </c>
      <c r="K78" s="46">
        <v>162770.06</v>
      </c>
      <c r="L78" s="46">
        <v>1844581.13</v>
      </c>
      <c r="M78" s="46">
        <v>1125377.49</v>
      </c>
      <c r="N78" s="46">
        <v>77540.850000000006</v>
      </c>
      <c r="O78" s="46">
        <v>1156124.8500000001</v>
      </c>
      <c r="P78" s="46">
        <v>16178994.060000001</v>
      </c>
      <c r="Q78" s="46">
        <v>832053.04</v>
      </c>
      <c r="R78" s="46"/>
      <c r="S78" s="46">
        <v>469035.84000000008</v>
      </c>
      <c r="T78" s="46">
        <v>488691.29000000004</v>
      </c>
      <c r="U78" s="46">
        <v>314305.99</v>
      </c>
      <c r="V78" s="108">
        <v>196785.08999999997</v>
      </c>
      <c r="W78" s="46"/>
      <c r="X78" s="46">
        <v>152831.09</v>
      </c>
      <c r="Y78" s="108">
        <v>557072.31000000006</v>
      </c>
      <c r="Z78" s="108">
        <v>725713.34000000008</v>
      </c>
      <c r="AA78" s="46"/>
      <c r="AB78" s="46">
        <v>147424.46000000002</v>
      </c>
      <c r="AC78" s="46">
        <v>725014.91999999993</v>
      </c>
      <c r="AD78" s="108">
        <v>652077.68000000005</v>
      </c>
      <c r="AE78" s="108">
        <v>24920.720000000001</v>
      </c>
      <c r="AF78" s="108"/>
      <c r="AG78" s="46">
        <v>-167580.99</v>
      </c>
      <c r="AH78" s="46">
        <v>232947.41</v>
      </c>
      <c r="AI78" s="46">
        <v>190663.08000000002</v>
      </c>
      <c r="AJ78" s="46">
        <v>942110.40000000014</v>
      </c>
      <c r="AK78" s="108">
        <v>821262.54</v>
      </c>
      <c r="AL78" s="46">
        <v>758449.01</v>
      </c>
      <c r="AM78" s="46"/>
      <c r="AN78" s="108">
        <v>35251.82</v>
      </c>
      <c r="AO78" s="108">
        <v>442608.53</v>
      </c>
      <c r="AP78" s="108"/>
      <c r="AQ78" s="108">
        <v>346483.97</v>
      </c>
      <c r="AR78" s="108"/>
      <c r="AS78" s="108"/>
      <c r="AT78" s="108">
        <v>334669.87</v>
      </c>
      <c r="AX78">
        <v>46924.35</v>
      </c>
    </row>
    <row r="79" spans="2:50" x14ac:dyDescent="0.25">
      <c r="B79" s="47" t="s">
        <v>631</v>
      </c>
      <c r="C79" s="47" t="s">
        <v>630</v>
      </c>
      <c r="D79" s="46">
        <v>13672387.090000005</v>
      </c>
      <c r="E79" s="46">
        <v>164555.16</v>
      </c>
      <c r="F79" s="46">
        <v>380497.06000000006</v>
      </c>
      <c r="G79" s="46">
        <v>403704.17</v>
      </c>
      <c r="H79" s="108"/>
      <c r="I79" s="46"/>
      <c r="J79" s="46">
        <v>456460.44999999995</v>
      </c>
      <c r="K79" s="46">
        <v>67.11</v>
      </c>
      <c r="L79" s="46">
        <v>820531.62</v>
      </c>
      <c r="M79" s="46">
        <v>388185.04000000004</v>
      </c>
      <c r="N79" s="46"/>
      <c r="O79" s="46">
        <v>576465.70000000007</v>
      </c>
      <c r="P79" s="46">
        <v>7144084.4300000006</v>
      </c>
      <c r="Q79" s="108">
        <v>293851.24</v>
      </c>
      <c r="R79" s="46">
        <v>138093.13</v>
      </c>
      <c r="S79" s="46">
        <v>9488.73</v>
      </c>
      <c r="T79" s="46">
        <v>86889.569999999978</v>
      </c>
      <c r="U79" s="46">
        <v>68255.579999999987</v>
      </c>
      <c r="V79" s="108">
        <v>112769.31999999999</v>
      </c>
      <c r="W79" s="46"/>
      <c r="X79" s="46">
        <v>94053.3</v>
      </c>
      <c r="Y79" s="108">
        <v>193043.23</v>
      </c>
      <c r="Z79" s="46">
        <v>264251.01</v>
      </c>
      <c r="AA79" s="46"/>
      <c r="AB79" s="46">
        <v>123506.23</v>
      </c>
      <c r="AC79" s="46">
        <v>625295.2300000001</v>
      </c>
      <c r="AD79" s="108"/>
      <c r="AE79" s="46">
        <v>39033.879999999997</v>
      </c>
      <c r="AF79" s="46"/>
      <c r="AG79" s="46">
        <v>-132275.82999999999</v>
      </c>
      <c r="AH79" s="46"/>
      <c r="AI79" s="46">
        <v>92289.1</v>
      </c>
      <c r="AJ79" s="46">
        <v>638627.75999999989</v>
      </c>
      <c r="AK79" s="46">
        <v>110995.22</v>
      </c>
      <c r="AL79" s="46">
        <v>266998.57</v>
      </c>
      <c r="AM79" s="46"/>
      <c r="AN79" s="108"/>
      <c r="AO79" s="108">
        <v>200914.87</v>
      </c>
      <c r="AP79" s="46"/>
      <c r="AQ79" s="108">
        <v>111756.21</v>
      </c>
      <c r="AR79" s="108"/>
      <c r="AS79" s="108"/>
      <c r="AT79" s="108"/>
    </row>
    <row r="80" spans="2:50" x14ac:dyDescent="0.25">
      <c r="B80" s="47" t="s">
        <v>629</v>
      </c>
      <c r="C80" s="47" t="s">
        <v>628</v>
      </c>
      <c r="D80" s="46">
        <v>6723834.2800000003</v>
      </c>
      <c r="E80" s="46">
        <v>73051.529999999984</v>
      </c>
      <c r="F80" s="46">
        <v>265289.40999999997</v>
      </c>
      <c r="G80" s="46">
        <v>207934.56</v>
      </c>
      <c r="H80" s="46"/>
      <c r="I80" s="46">
        <v>60838.37</v>
      </c>
      <c r="J80" s="46">
        <v>150561.93</v>
      </c>
      <c r="K80" s="46">
        <v>4379.6399999999994</v>
      </c>
      <c r="L80" s="46">
        <v>283583.66000000003</v>
      </c>
      <c r="M80" s="46">
        <v>96262.849999999991</v>
      </c>
      <c r="N80" s="46">
        <v>126884.83</v>
      </c>
      <c r="O80" s="46">
        <v>327778.84999999998</v>
      </c>
      <c r="P80" s="46">
        <v>3513127.8299999991</v>
      </c>
      <c r="Q80" s="108">
        <v>37423.670000000006</v>
      </c>
      <c r="R80" s="46">
        <v>439820.28</v>
      </c>
      <c r="S80" s="46">
        <v>38726.310000000005</v>
      </c>
      <c r="T80" s="46">
        <v>56396.63</v>
      </c>
      <c r="U80" s="46">
        <v>95015.700000000012</v>
      </c>
      <c r="V80" s="46">
        <v>36904.36</v>
      </c>
      <c r="W80" s="46"/>
      <c r="X80" s="46"/>
      <c r="Y80" s="46">
        <v>117339.64</v>
      </c>
      <c r="Z80" s="46">
        <v>144799.32999999999</v>
      </c>
      <c r="AA80" s="46"/>
      <c r="AB80" s="46"/>
      <c r="AC80" s="46"/>
      <c r="AD80" s="108">
        <v>1897.42</v>
      </c>
      <c r="AE80" s="46">
        <v>14459.97</v>
      </c>
      <c r="AF80" s="46"/>
      <c r="AG80" s="46"/>
      <c r="AH80" s="46"/>
      <c r="AI80" s="46">
        <v>34499.26</v>
      </c>
      <c r="AJ80" s="46">
        <v>139280.29</v>
      </c>
      <c r="AK80" s="46">
        <v>156673.75</v>
      </c>
      <c r="AL80" s="46">
        <v>90145.07</v>
      </c>
      <c r="AM80" s="46"/>
      <c r="AN80" s="46">
        <v>8356.41</v>
      </c>
      <c r="AO80" s="108">
        <v>109506.45</v>
      </c>
      <c r="AP80" s="46"/>
      <c r="AQ80" s="46">
        <v>92896.28</v>
      </c>
      <c r="AR80" s="46"/>
      <c r="AS80" s="46"/>
      <c r="AT80" s="46"/>
    </row>
    <row r="81" spans="2:50" x14ac:dyDescent="0.25">
      <c r="B81" s="47" t="s">
        <v>627</v>
      </c>
      <c r="C81" s="47" t="s">
        <v>626</v>
      </c>
      <c r="D81" s="46">
        <v>23879950.400000002</v>
      </c>
      <c r="E81" s="46">
        <v>59307.38</v>
      </c>
      <c r="F81" s="46">
        <v>404350.33</v>
      </c>
      <c r="G81" s="46">
        <v>270445.64</v>
      </c>
      <c r="H81" s="108">
        <v>87631.23000000001</v>
      </c>
      <c r="I81" s="46"/>
      <c r="J81" s="46">
        <v>425782.88</v>
      </c>
      <c r="K81" s="46">
        <v>306621.19</v>
      </c>
      <c r="L81" s="46">
        <v>1178657.46</v>
      </c>
      <c r="M81" s="108">
        <v>657916.68000000017</v>
      </c>
      <c r="N81" s="46">
        <v>277674.75</v>
      </c>
      <c r="O81" s="46">
        <v>1188525.73</v>
      </c>
      <c r="P81" s="46">
        <v>14304382.629999999</v>
      </c>
      <c r="Q81" s="108">
        <v>853225.94</v>
      </c>
      <c r="R81" s="46"/>
      <c r="S81" s="46">
        <v>103893.09000000003</v>
      </c>
      <c r="T81" s="46">
        <v>35953.790000000008</v>
      </c>
      <c r="U81" s="46">
        <v>186524.27</v>
      </c>
      <c r="V81" s="46">
        <v>174309.47999999995</v>
      </c>
      <c r="W81" s="46"/>
      <c r="X81" s="46"/>
      <c r="Y81" s="108">
        <v>42974.06</v>
      </c>
      <c r="Z81" s="108">
        <v>637799.44999999995</v>
      </c>
      <c r="AA81" s="46"/>
      <c r="AB81" s="46">
        <v>126733.63</v>
      </c>
      <c r="AC81" s="46">
        <v>440231.22000000003</v>
      </c>
      <c r="AD81" s="108">
        <v>84139.06</v>
      </c>
      <c r="AE81" s="46">
        <v>21839.49</v>
      </c>
      <c r="AF81" s="108"/>
      <c r="AG81" s="46">
        <v>-125302.01</v>
      </c>
      <c r="AH81" s="46">
        <v>117193.12</v>
      </c>
      <c r="AI81" s="46">
        <v>178857.02</v>
      </c>
      <c r="AJ81" s="46">
        <v>581547.62</v>
      </c>
      <c r="AK81" s="46">
        <v>181904.71</v>
      </c>
      <c r="AL81" s="108">
        <v>389907.71</v>
      </c>
      <c r="AM81" s="46"/>
      <c r="AN81" s="46">
        <v>1053.44</v>
      </c>
      <c r="AO81" s="108">
        <v>282998.15999999997</v>
      </c>
      <c r="AP81" s="46"/>
      <c r="AQ81" s="108">
        <v>341093.48</v>
      </c>
      <c r="AR81" s="108"/>
      <c r="AS81" s="108"/>
      <c r="AT81" s="108">
        <v>61777.770000000004</v>
      </c>
    </row>
    <row r="82" spans="2:50" x14ac:dyDescent="0.25">
      <c r="B82" s="47" t="s">
        <v>625</v>
      </c>
      <c r="C82" s="47" t="s">
        <v>624</v>
      </c>
      <c r="D82" s="46">
        <v>29928516.699999984</v>
      </c>
      <c r="E82" s="46">
        <v>133790.47</v>
      </c>
      <c r="F82" s="46">
        <v>348642.02</v>
      </c>
      <c r="G82" s="46">
        <v>497159.23999999993</v>
      </c>
      <c r="H82" s="46">
        <v>192874.03999999998</v>
      </c>
      <c r="I82" s="46">
        <v>6900</v>
      </c>
      <c r="J82" s="46">
        <v>1021063.73</v>
      </c>
      <c r="K82" s="46">
        <v>68973.19</v>
      </c>
      <c r="L82" s="46">
        <v>1555111.7699999998</v>
      </c>
      <c r="M82" s="46">
        <v>552512.73</v>
      </c>
      <c r="N82" s="46">
        <v>128138.25</v>
      </c>
      <c r="O82" s="46">
        <v>907826.20000000007</v>
      </c>
      <c r="P82" s="46">
        <v>16463556.329999998</v>
      </c>
      <c r="Q82" s="46">
        <v>822378.6</v>
      </c>
      <c r="R82" s="46"/>
      <c r="S82" s="46">
        <v>393413.75000000006</v>
      </c>
      <c r="T82" s="46">
        <v>323145.33</v>
      </c>
      <c r="U82" s="46">
        <v>1238048.1600000001</v>
      </c>
      <c r="V82" s="108">
        <v>180009.06999999998</v>
      </c>
      <c r="W82" s="46"/>
      <c r="X82" s="46">
        <v>98835.18</v>
      </c>
      <c r="Y82" s="108">
        <v>427315.01</v>
      </c>
      <c r="Z82" s="108">
        <v>515272</v>
      </c>
      <c r="AA82" s="46">
        <v>-5609.13</v>
      </c>
      <c r="AB82" s="46">
        <v>257184.34999999998</v>
      </c>
      <c r="AC82" s="46">
        <v>830019.14999999991</v>
      </c>
      <c r="AD82" s="108">
        <v>118189.21</v>
      </c>
      <c r="AE82" s="46">
        <v>35288.199999999997</v>
      </c>
      <c r="AF82" s="108"/>
      <c r="AG82" s="46">
        <v>-66377.25</v>
      </c>
      <c r="AH82" s="46">
        <v>149872.48000000001</v>
      </c>
      <c r="AI82" s="46">
        <v>135589.68999999997</v>
      </c>
      <c r="AJ82" s="46">
        <v>807210.52</v>
      </c>
      <c r="AK82" s="46">
        <v>219498.13</v>
      </c>
      <c r="AL82" s="46">
        <v>447885.89</v>
      </c>
      <c r="AM82" s="46">
        <v>90</v>
      </c>
      <c r="AN82" s="108"/>
      <c r="AO82" s="108">
        <v>362579.43</v>
      </c>
      <c r="AP82" s="46"/>
      <c r="AQ82" s="108">
        <v>342600.9</v>
      </c>
      <c r="AR82" s="108">
        <v>13513.11</v>
      </c>
      <c r="AS82" s="108"/>
      <c r="AT82" s="108">
        <v>462776.91</v>
      </c>
      <c r="AU82">
        <v>6543.98</v>
      </c>
      <c r="AV82">
        <v>28640.98</v>
      </c>
      <c r="AW82">
        <v>104114.49</v>
      </c>
      <c r="AX82">
        <v>-196059.41</v>
      </c>
    </row>
    <row r="83" spans="2:50" x14ac:dyDescent="0.25">
      <c r="B83" s="47" t="s">
        <v>623</v>
      </c>
      <c r="C83" s="47" t="s">
        <v>622</v>
      </c>
      <c r="D83" s="46">
        <v>6746891.8900000034</v>
      </c>
      <c r="E83" s="46">
        <v>236417.34</v>
      </c>
      <c r="F83" s="46">
        <v>365996.22000000003</v>
      </c>
      <c r="G83" s="46">
        <v>326830.34000000003</v>
      </c>
      <c r="H83" s="108">
        <v>141898.01</v>
      </c>
      <c r="I83" s="46"/>
      <c r="J83" s="46">
        <v>213202.14999999997</v>
      </c>
      <c r="K83" s="46"/>
      <c r="L83" s="46">
        <v>431890.54</v>
      </c>
      <c r="M83" s="46">
        <v>706.99</v>
      </c>
      <c r="N83" s="46"/>
      <c r="O83" s="46">
        <v>298380.96000000002</v>
      </c>
      <c r="P83" s="46">
        <v>2591212.21</v>
      </c>
      <c r="Q83" s="46">
        <v>428671.67000000004</v>
      </c>
      <c r="R83" s="46"/>
      <c r="S83" s="46">
        <v>55499.979999999996</v>
      </c>
      <c r="T83" s="108">
        <v>240201.31999999998</v>
      </c>
      <c r="U83" s="46">
        <v>46964.86</v>
      </c>
      <c r="V83" s="108">
        <v>33135.17</v>
      </c>
      <c r="W83" s="46"/>
      <c r="X83" s="46">
        <v>60303.02</v>
      </c>
      <c r="Y83" s="108">
        <v>113853.37</v>
      </c>
      <c r="Z83" s="108">
        <v>112006.97</v>
      </c>
      <c r="AA83" s="46"/>
      <c r="AB83" s="46">
        <v>2384.64</v>
      </c>
      <c r="AC83" s="46">
        <v>166884.20000000001</v>
      </c>
      <c r="AD83" s="108">
        <v>22455.27</v>
      </c>
      <c r="AE83" s="108">
        <v>8467.5</v>
      </c>
      <c r="AF83" s="108"/>
      <c r="AG83" s="46">
        <v>-93054.9</v>
      </c>
      <c r="AH83" s="46"/>
      <c r="AI83" s="46">
        <v>800.43000000000006</v>
      </c>
      <c r="AJ83" s="46">
        <v>187917.8</v>
      </c>
      <c r="AK83" s="46">
        <v>247664.61000000002</v>
      </c>
      <c r="AL83" s="46">
        <v>171220.44</v>
      </c>
      <c r="AM83" s="46"/>
      <c r="AN83" s="108"/>
      <c r="AO83" s="108">
        <v>168444.18</v>
      </c>
      <c r="AP83" s="46"/>
      <c r="AQ83" s="108">
        <v>119754.44</v>
      </c>
      <c r="AR83" s="108">
        <v>8113.36</v>
      </c>
      <c r="AS83" s="108"/>
      <c r="AT83" s="108">
        <v>38668.800000000003</v>
      </c>
    </row>
    <row r="84" spans="2:50" x14ac:dyDescent="0.25">
      <c r="B84" s="47" t="s">
        <v>621</v>
      </c>
      <c r="C84" s="47" t="s">
        <v>620</v>
      </c>
      <c r="D84" s="46">
        <v>5021982.0399999972</v>
      </c>
      <c r="E84" s="46">
        <v>33103.85</v>
      </c>
      <c r="F84" s="46">
        <v>181524.57999999996</v>
      </c>
      <c r="G84" s="108">
        <v>147791.28</v>
      </c>
      <c r="H84" s="108">
        <v>636.76</v>
      </c>
      <c r="I84" s="108">
        <v>29246.02</v>
      </c>
      <c r="J84" s="108">
        <v>27246.829999999998</v>
      </c>
      <c r="K84" s="46">
        <v>11803.490000000002</v>
      </c>
      <c r="L84" s="108">
        <v>277403.37</v>
      </c>
      <c r="M84" s="46">
        <v>44620.090000000004</v>
      </c>
      <c r="N84" s="46">
        <v>34018.009999999995</v>
      </c>
      <c r="O84" s="46">
        <v>1130.3700000000001</v>
      </c>
      <c r="P84" s="46">
        <v>2396176.3199999994</v>
      </c>
      <c r="Q84" s="46">
        <v>131755.38</v>
      </c>
      <c r="R84" s="46">
        <v>504336.74</v>
      </c>
      <c r="S84" s="46">
        <v>54522.239999999998</v>
      </c>
      <c r="T84" s="46">
        <v>20366.480000000003</v>
      </c>
      <c r="U84" s="46">
        <v>30873.77</v>
      </c>
      <c r="V84" s="108">
        <v>28971.460000000003</v>
      </c>
      <c r="W84" s="108"/>
      <c r="X84" s="46"/>
      <c r="Y84" s="108">
        <v>116656.07</v>
      </c>
      <c r="Z84" s="108">
        <v>130764.84999999999</v>
      </c>
      <c r="AA84" s="108"/>
      <c r="AB84" s="108"/>
      <c r="AC84" s="108">
        <v>211484.95</v>
      </c>
      <c r="AD84" s="108">
        <v>61599.29</v>
      </c>
      <c r="AE84" s="108">
        <v>17742.849999999999</v>
      </c>
      <c r="AF84" s="108"/>
      <c r="AG84" s="108">
        <v>-25377.29</v>
      </c>
      <c r="AH84" s="46"/>
      <c r="AI84" s="46">
        <v>4606.26</v>
      </c>
      <c r="AJ84" s="46">
        <v>132641.40000000002</v>
      </c>
      <c r="AK84" s="108">
        <v>158754.53</v>
      </c>
      <c r="AL84" s="46">
        <v>78504.72</v>
      </c>
      <c r="AM84" s="46"/>
      <c r="AN84" s="108">
        <v>3566.84</v>
      </c>
      <c r="AO84" s="108">
        <v>137799</v>
      </c>
      <c r="AP84" s="46"/>
      <c r="AQ84" s="108">
        <v>30540.44</v>
      </c>
      <c r="AR84" s="108"/>
      <c r="AS84" s="108"/>
      <c r="AT84" s="108">
        <v>7171.09</v>
      </c>
    </row>
    <row r="85" spans="2:50" x14ac:dyDescent="0.25">
      <c r="B85" s="47" t="s">
        <v>619</v>
      </c>
      <c r="C85" s="47" t="s">
        <v>618</v>
      </c>
      <c r="D85" s="46">
        <v>3971565.4999999995</v>
      </c>
      <c r="E85" s="46">
        <v>16719.990000000002</v>
      </c>
      <c r="F85" s="46">
        <v>92824.72</v>
      </c>
      <c r="G85" s="108">
        <v>139493.85999999999</v>
      </c>
      <c r="H85" s="108">
        <v>1321.34</v>
      </c>
      <c r="I85" s="46"/>
      <c r="J85" s="46"/>
      <c r="K85" s="46">
        <v>14953.88</v>
      </c>
      <c r="L85" s="46">
        <v>173801.86</v>
      </c>
      <c r="M85" s="46">
        <v>181738.64999999997</v>
      </c>
      <c r="N85" s="46">
        <v>47911.030000000006</v>
      </c>
      <c r="O85" s="46">
        <v>114449.79</v>
      </c>
      <c r="P85" s="46">
        <v>2183654.5100000007</v>
      </c>
      <c r="Q85" s="108">
        <v>1306.5999999999999</v>
      </c>
      <c r="R85" s="46">
        <v>196963.3</v>
      </c>
      <c r="S85" s="46">
        <v>27862.420000000002</v>
      </c>
      <c r="T85" s="46">
        <v>23697.73</v>
      </c>
      <c r="U85" s="46">
        <v>6148.03</v>
      </c>
      <c r="V85" s="46">
        <v>21187.41</v>
      </c>
      <c r="W85" s="46"/>
      <c r="X85" s="46"/>
      <c r="Y85" s="108">
        <v>65633.89</v>
      </c>
      <c r="Z85" s="46">
        <v>107713.38</v>
      </c>
      <c r="AA85" s="46"/>
      <c r="AB85" s="108"/>
      <c r="AC85" s="46">
        <v>43773.89</v>
      </c>
      <c r="AD85" s="108">
        <v>25980.59</v>
      </c>
      <c r="AE85" s="46">
        <v>6109.36</v>
      </c>
      <c r="AF85" s="46"/>
      <c r="AG85" s="46"/>
      <c r="AH85" s="46"/>
      <c r="AI85" s="46">
        <v>40355.479999999996</v>
      </c>
      <c r="AJ85" s="46">
        <v>88419.24</v>
      </c>
      <c r="AK85" s="46">
        <v>67686.149999999994</v>
      </c>
      <c r="AL85" s="46">
        <v>73408.33</v>
      </c>
      <c r="AM85" s="46"/>
      <c r="AN85" s="108">
        <v>2496.2199999999998</v>
      </c>
      <c r="AO85" s="108">
        <v>75215.460000000006</v>
      </c>
      <c r="AP85" s="108"/>
      <c r="AQ85" s="108">
        <v>128477.37</v>
      </c>
      <c r="AR85" s="108"/>
      <c r="AS85" s="108"/>
      <c r="AT85" s="108">
        <v>2261.02</v>
      </c>
    </row>
    <row r="86" spans="2:50" x14ac:dyDescent="0.25">
      <c r="B86" s="47" t="s">
        <v>617</v>
      </c>
      <c r="C86" s="47" t="s">
        <v>616</v>
      </c>
      <c r="D86" s="46">
        <v>1212485.5</v>
      </c>
      <c r="E86" s="46">
        <v>3050.98</v>
      </c>
      <c r="F86" s="46">
        <v>86083.099999999991</v>
      </c>
      <c r="G86" s="108">
        <v>95971.02</v>
      </c>
      <c r="H86" s="46"/>
      <c r="I86" s="46"/>
      <c r="J86" s="46"/>
      <c r="K86" s="46"/>
      <c r="L86" s="46">
        <v>26452.9</v>
      </c>
      <c r="M86" s="46"/>
      <c r="N86" s="46">
        <v>194.49</v>
      </c>
      <c r="O86" s="46">
        <v>41728.199999999997</v>
      </c>
      <c r="P86" s="46">
        <v>695627.74000000011</v>
      </c>
      <c r="Q86" s="108"/>
      <c r="R86" s="46">
        <v>35287.08</v>
      </c>
      <c r="S86" s="46">
        <v>3804.17</v>
      </c>
      <c r="T86" s="46">
        <v>405.14</v>
      </c>
      <c r="U86" s="46">
        <v>13938.59</v>
      </c>
      <c r="V86" s="46">
        <v>80.150000000000006</v>
      </c>
      <c r="W86" s="46"/>
      <c r="X86" s="46"/>
      <c r="Y86" s="108"/>
      <c r="Z86" s="46">
        <v>68276.829999999987</v>
      </c>
      <c r="AA86" s="46"/>
      <c r="AB86" s="46"/>
      <c r="AC86" s="46"/>
      <c r="AD86" s="108"/>
      <c r="AE86" s="46"/>
      <c r="AF86" s="46"/>
      <c r="AG86" s="46"/>
      <c r="AH86" s="46"/>
      <c r="AI86" s="46"/>
      <c r="AJ86" s="46">
        <v>66974.28</v>
      </c>
      <c r="AK86" s="46">
        <v>5131.16</v>
      </c>
      <c r="AL86" s="46">
        <v>19932.57</v>
      </c>
      <c r="AM86" s="46"/>
      <c r="AN86" s="108"/>
      <c r="AO86" s="108">
        <v>18117.04</v>
      </c>
      <c r="AP86" s="46"/>
      <c r="AQ86" s="108">
        <v>14338.29</v>
      </c>
      <c r="AR86" s="108"/>
      <c r="AS86" s="108"/>
      <c r="AT86" s="108">
        <v>17091.77</v>
      </c>
    </row>
    <row r="87" spans="2:50" x14ac:dyDescent="0.25">
      <c r="B87" s="47" t="s">
        <v>615</v>
      </c>
      <c r="C87" s="47" t="s">
        <v>614</v>
      </c>
      <c r="D87" s="46">
        <v>4148394.5199999996</v>
      </c>
      <c r="E87" s="46">
        <v>30328.489999999998</v>
      </c>
      <c r="F87" s="46">
        <v>133464.82</v>
      </c>
      <c r="G87" s="46">
        <v>165539.88</v>
      </c>
      <c r="H87" s="46">
        <v>108861.82</v>
      </c>
      <c r="I87" s="46">
        <v>3000</v>
      </c>
      <c r="J87" s="46"/>
      <c r="K87" s="46"/>
      <c r="L87" s="46">
        <v>222097.58</v>
      </c>
      <c r="M87" s="46">
        <v>83363.86</v>
      </c>
      <c r="N87" s="46">
        <v>919.67000000000007</v>
      </c>
      <c r="O87" s="46">
        <v>115799.20999999999</v>
      </c>
      <c r="P87" s="46">
        <v>2293514.7800000007</v>
      </c>
      <c r="Q87" s="46">
        <v>115268.23000000001</v>
      </c>
      <c r="R87" s="46"/>
      <c r="S87" s="46">
        <v>23139.01</v>
      </c>
      <c r="T87" s="46">
        <v>23764.25</v>
      </c>
      <c r="U87" s="46">
        <v>30710.46</v>
      </c>
      <c r="V87" s="46">
        <v>27649.560000000005</v>
      </c>
      <c r="W87" s="46"/>
      <c r="X87" s="46">
        <v>5776.02</v>
      </c>
      <c r="Y87" s="108">
        <v>89553.12</v>
      </c>
      <c r="Z87" s="46">
        <v>98996.38</v>
      </c>
      <c r="AA87" s="46"/>
      <c r="AB87" s="46">
        <v>4308.09</v>
      </c>
      <c r="AC87" s="46">
        <v>131885.19</v>
      </c>
      <c r="AD87" s="108">
        <v>28.03</v>
      </c>
      <c r="AE87" s="46">
        <v>14439.47</v>
      </c>
      <c r="AF87" s="46"/>
      <c r="AG87" s="46">
        <v>-30350.35</v>
      </c>
      <c r="AH87" s="46">
        <v>31227.29</v>
      </c>
      <c r="AI87" s="46">
        <v>7758.71</v>
      </c>
      <c r="AJ87" s="46">
        <v>90604.02</v>
      </c>
      <c r="AK87" s="46">
        <v>121462.05</v>
      </c>
      <c r="AL87" s="46">
        <v>88492.95</v>
      </c>
      <c r="AM87" s="46">
        <v>20305.060000000001</v>
      </c>
      <c r="AN87" s="46">
        <v>9244.9</v>
      </c>
      <c r="AO87" s="108">
        <v>72114.34</v>
      </c>
      <c r="AP87" s="46"/>
      <c r="AQ87" s="108">
        <v>15127.63</v>
      </c>
      <c r="AR87" s="108"/>
      <c r="AS87" s="108"/>
      <c r="AT87" s="108"/>
    </row>
    <row r="88" spans="2:50" x14ac:dyDescent="0.25">
      <c r="B88" s="47" t="s">
        <v>613</v>
      </c>
      <c r="C88" s="47" t="s">
        <v>612</v>
      </c>
      <c r="D88" s="46">
        <v>12755282.410000006</v>
      </c>
      <c r="E88" s="46">
        <v>72682.39</v>
      </c>
      <c r="F88" s="46">
        <v>320994.79000000004</v>
      </c>
      <c r="G88" s="46">
        <v>276775.00999999995</v>
      </c>
      <c r="H88" s="46"/>
      <c r="I88" s="46">
        <v>31912.269999999997</v>
      </c>
      <c r="J88" s="46">
        <v>436971.99000000005</v>
      </c>
      <c r="K88" s="46">
        <v>100188.71</v>
      </c>
      <c r="L88" s="46">
        <v>551165.68999999994</v>
      </c>
      <c r="M88" s="46">
        <v>244052.34</v>
      </c>
      <c r="N88" s="46">
        <v>58151.42</v>
      </c>
      <c r="O88" s="46">
        <v>329320.91000000003</v>
      </c>
      <c r="P88" s="46">
        <v>6680371.9800000023</v>
      </c>
      <c r="Q88" s="108">
        <v>274880.74000000005</v>
      </c>
      <c r="R88" s="46"/>
      <c r="S88" s="46">
        <v>141849.25999999998</v>
      </c>
      <c r="T88" s="46">
        <v>24668.41</v>
      </c>
      <c r="U88" s="46">
        <v>220193.16</v>
      </c>
      <c r="V88" s="46">
        <v>54473.659999999996</v>
      </c>
      <c r="W88" s="46"/>
      <c r="X88" s="46">
        <v>41169.379999999997</v>
      </c>
      <c r="Y88" s="108">
        <v>345573.92</v>
      </c>
      <c r="Z88" s="46">
        <v>257317.43</v>
      </c>
      <c r="AA88" s="46"/>
      <c r="AB88" s="46">
        <v>94965.39</v>
      </c>
      <c r="AC88" s="46">
        <v>509035.7</v>
      </c>
      <c r="AD88" s="108">
        <v>57401.850000000006</v>
      </c>
      <c r="AE88" s="108">
        <v>34077.61</v>
      </c>
      <c r="AF88" s="46"/>
      <c r="AG88" s="46">
        <v>-70264.179999999993</v>
      </c>
      <c r="AH88" s="46">
        <v>97831.07</v>
      </c>
      <c r="AI88" s="46">
        <v>229660.09999999998</v>
      </c>
      <c r="AJ88" s="46">
        <v>457742.26</v>
      </c>
      <c r="AK88" s="46">
        <v>150408.17000000001</v>
      </c>
      <c r="AL88" s="46">
        <v>262963.71000000002</v>
      </c>
      <c r="AM88" s="46"/>
      <c r="AN88" s="108">
        <v>3259.64</v>
      </c>
      <c r="AO88" s="46">
        <v>204067.19</v>
      </c>
      <c r="AP88" s="108"/>
      <c r="AQ88" s="46">
        <v>249107.73</v>
      </c>
      <c r="AR88" s="46"/>
      <c r="AS88" s="108"/>
      <c r="AT88" s="46">
        <v>12312.71</v>
      </c>
    </row>
    <row r="89" spans="2:50" x14ac:dyDescent="0.25">
      <c r="B89" s="47" t="s">
        <v>611</v>
      </c>
      <c r="C89" s="47" t="s">
        <v>610</v>
      </c>
      <c r="D89" s="46">
        <v>7254907.0300000003</v>
      </c>
      <c r="E89" s="46">
        <v>80169.350000000006</v>
      </c>
      <c r="F89" s="46">
        <v>227816.83000000002</v>
      </c>
      <c r="G89" s="46">
        <v>109909.01000000001</v>
      </c>
      <c r="H89" s="46">
        <v>117981.65</v>
      </c>
      <c r="I89" s="46">
        <v>45791.539999999994</v>
      </c>
      <c r="J89" s="46">
        <v>166560.03999999998</v>
      </c>
      <c r="K89" s="46">
        <v>93417.099999999991</v>
      </c>
      <c r="L89" s="46">
        <v>401048.75</v>
      </c>
      <c r="M89" s="46">
        <v>136703.34</v>
      </c>
      <c r="N89" s="46">
        <v>18626.41</v>
      </c>
      <c r="O89" s="46">
        <v>276636.79000000004</v>
      </c>
      <c r="P89" s="46">
        <v>3625781.4200000004</v>
      </c>
      <c r="Q89" s="46">
        <v>173033.96</v>
      </c>
      <c r="R89" s="46">
        <v>907.73</v>
      </c>
      <c r="S89" s="46">
        <v>101205.70999999999</v>
      </c>
      <c r="T89" s="46">
        <v>55733.320000000007</v>
      </c>
      <c r="U89" s="46">
        <v>97710.2</v>
      </c>
      <c r="V89" s="46">
        <v>37059.53</v>
      </c>
      <c r="W89" s="46"/>
      <c r="X89" s="46">
        <v>27567.300000000003</v>
      </c>
      <c r="Y89" s="108">
        <v>143191.9</v>
      </c>
      <c r="Z89" s="46">
        <v>117950.43</v>
      </c>
      <c r="AA89" s="46"/>
      <c r="AB89" s="46">
        <v>73412.490000000005</v>
      </c>
      <c r="AC89" s="46">
        <v>141493.70000000001</v>
      </c>
      <c r="AD89" s="108">
        <v>22126.98</v>
      </c>
      <c r="AE89" s="46">
        <v>35987.06</v>
      </c>
      <c r="AF89" s="46"/>
      <c r="AG89" s="46">
        <v>-53780.58</v>
      </c>
      <c r="AH89" s="46">
        <v>107192.35999999999</v>
      </c>
      <c r="AI89" s="46">
        <v>47490.229999999996</v>
      </c>
      <c r="AJ89" s="46">
        <v>157842.09000000003</v>
      </c>
      <c r="AK89" s="46">
        <v>131551.59999999998</v>
      </c>
      <c r="AL89" s="46">
        <v>195102.05</v>
      </c>
      <c r="AM89" s="46"/>
      <c r="AN89" s="46">
        <v>2861.69</v>
      </c>
      <c r="AO89" s="108">
        <v>220575.23</v>
      </c>
      <c r="AP89" s="46"/>
      <c r="AQ89" s="46">
        <v>101570.41</v>
      </c>
      <c r="AR89" s="46">
        <v>5409.38</v>
      </c>
      <c r="AS89" s="46"/>
      <c r="AT89" s="108">
        <v>11270.03</v>
      </c>
    </row>
    <row r="90" spans="2:50" x14ac:dyDescent="0.25">
      <c r="B90" s="47" t="s">
        <v>609</v>
      </c>
      <c r="C90" s="47" t="s">
        <v>608</v>
      </c>
      <c r="D90" s="46">
        <v>108541258.29999997</v>
      </c>
      <c r="E90" s="46">
        <v>230480.12999999998</v>
      </c>
      <c r="F90" s="46">
        <v>548856.43000000005</v>
      </c>
      <c r="G90" s="46">
        <v>1404661.27</v>
      </c>
      <c r="H90" s="46">
        <v>861870.05999999994</v>
      </c>
      <c r="I90" s="46">
        <v>367103.52</v>
      </c>
      <c r="J90" s="46">
        <v>2291120.1</v>
      </c>
      <c r="K90" s="46">
        <v>1513900.6500000001</v>
      </c>
      <c r="L90" s="46">
        <v>6847688.5700000003</v>
      </c>
      <c r="M90" s="46">
        <v>2394901.9699999997</v>
      </c>
      <c r="N90" s="46">
        <v>389321.93</v>
      </c>
      <c r="O90" s="46">
        <v>5457891.709999999</v>
      </c>
      <c r="P90" s="46">
        <v>61352587.419999994</v>
      </c>
      <c r="Q90" s="108">
        <v>1505995.37</v>
      </c>
      <c r="R90" s="46"/>
      <c r="S90" s="108">
        <v>3417838.55</v>
      </c>
      <c r="T90" s="46">
        <v>1030325.2100000001</v>
      </c>
      <c r="U90" s="46">
        <v>250614.83000000002</v>
      </c>
      <c r="V90" s="46">
        <v>674688.52999999991</v>
      </c>
      <c r="W90" s="46">
        <v>70405.179999999993</v>
      </c>
      <c r="X90" s="46">
        <v>237265.91</v>
      </c>
      <c r="Y90" s="108">
        <v>1154157.47</v>
      </c>
      <c r="Z90" s="46">
        <v>2327709.23</v>
      </c>
      <c r="AA90" s="46"/>
      <c r="AB90" s="46">
        <v>666519.44000000006</v>
      </c>
      <c r="AC90" s="46">
        <v>2387901.39</v>
      </c>
      <c r="AD90" s="108">
        <v>497878.92</v>
      </c>
      <c r="AE90" s="46">
        <v>139284.72</v>
      </c>
      <c r="AF90" s="46"/>
      <c r="AG90" s="46"/>
      <c r="AH90" s="46">
        <v>275766.13</v>
      </c>
      <c r="AI90" s="46">
        <v>622933.5</v>
      </c>
      <c r="AJ90" s="46">
        <v>3152782.4200000004</v>
      </c>
      <c r="AK90" s="108">
        <v>1523073.6800000002</v>
      </c>
      <c r="AL90" s="46">
        <v>1696270.52</v>
      </c>
      <c r="AM90" s="46"/>
      <c r="AN90" s="108">
        <v>92566.78</v>
      </c>
      <c r="AO90" s="108">
        <v>1021421.28</v>
      </c>
      <c r="AP90" s="46"/>
      <c r="AQ90" s="46">
        <v>1708635.0299999998</v>
      </c>
      <c r="AR90" s="46"/>
      <c r="AS90" s="108">
        <v>131062.80000000002</v>
      </c>
      <c r="AT90" s="46"/>
      <c r="AU90">
        <v>6141.82</v>
      </c>
      <c r="AV90">
        <v>257522.02</v>
      </c>
      <c r="AW90">
        <v>12151.429999999993</v>
      </c>
      <c r="AX90">
        <v>19962.38</v>
      </c>
    </row>
    <row r="91" spans="2:50" x14ac:dyDescent="0.25">
      <c r="B91" s="47" t="s">
        <v>607</v>
      </c>
      <c r="C91" s="47" t="s">
        <v>606</v>
      </c>
      <c r="D91" s="46">
        <v>18695945.030000009</v>
      </c>
      <c r="E91" s="46">
        <v>93317.200000000012</v>
      </c>
      <c r="F91" s="46">
        <v>392069.89</v>
      </c>
      <c r="G91" s="46">
        <v>512508.55</v>
      </c>
      <c r="H91" s="108">
        <v>9622.4599999999991</v>
      </c>
      <c r="I91" s="108">
        <v>826.08</v>
      </c>
      <c r="J91" s="108">
        <v>308104.46999999997</v>
      </c>
      <c r="K91" s="108">
        <v>1250.48</v>
      </c>
      <c r="L91" s="108">
        <v>1107133.8900000001</v>
      </c>
      <c r="M91" s="46">
        <v>582846.75</v>
      </c>
      <c r="N91" s="46"/>
      <c r="O91" s="46">
        <v>805869.42999999993</v>
      </c>
      <c r="P91" s="46">
        <v>10298034.310000001</v>
      </c>
      <c r="Q91" s="46">
        <v>306784.08</v>
      </c>
      <c r="R91" s="46">
        <v>81958.600000000006</v>
      </c>
      <c r="S91" s="46">
        <v>225228.31000000003</v>
      </c>
      <c r="T91" s="46"/>
      <c r="U91" s="46">
        <v>1632</v>
      </c>
      <c r="V91" s="108">
        <v>88260.19</v>
      </c>
      <c r="W91" s="46">
        <v>57668.33</v>
      </c>
      <c r="X91" s="46">
        <v>239048.51</v>
      </c>
      <c r="Y91" s="108">
        <v>303407.61</v>
      </c>
      <c r="Z91" s="108">
        <v>414686.79000000004</v>
      </c>
      <c r="AA91" s="46"/>
      <c r="AB91" s="46">
        <v>110944.4</v>
      </c>
      <c r="AC91" s="46">
        <v>552638.51</v>
      </c>
      <c r="AD91" s="108">
        <v>28465.46</v>
      </c>
      <c r="AE91" s="108">
        <v>31645</v>
      </c>
      <c r="AF91" s="108"/>
      <c r="AG91" s="46">
        <v>-71032.570000000007</v>
      </c>
      <c r="AH91" s="46">
        <v>103451.12</v>
      </c>
      <c r="AI91" s="46">
        <v>126732.73</v>
      </c>
      <c r="AJ91" s="46">
        <v>488907.52000000002</v>
      </c>
      <c r="AK91" s="46">
        <v>278489.94</v>
      </c>
      <c r="AL91" s="46">
        <v>553645.17000000004</v>
      </c>
      <c r="AM91" s="46"/>
      <c r="AN91" s="108">
        <v>791.69</v>
      </c>
      <c r="AO91" s="108">
        <v>213325</v>
      </c>
      <c r="AP91" s="46"/>
      <c r="AQ91" s="108">
        <v>345608.64</v>
      </c>
      <c r="AR91" s="108">
        <v>22274.880000000001</v>
      </c>
      <c r="AS91" s="108"/>
      <c r="AT91" s="108">
        <v>7941.8499999999995</v>
      </c>
      <c r="AU91">
        <v>26626.11</v>
      </c>
      <c r="AV91">
        <v>44049.72</v>
      </c>
      <c r="AW91">
        <v>668.16999999999825</v>
      </c>
      <c r="AX91">
        <v>513.76</v>
      </c>
    </row>
    <row r="92" spans="2:50" x14ac:dyDescent="0.25">
      <c r="B92" s="47" t="s">
        <v>605</v>
      </c>
      <c r="C92" s="47" t="s">
        <v>604</v>
      </c>
      <c r="D92" s="46">
        <v>21198634.929999996</v>
      </c>
      <c r="E92" s="46">
        <v>133417.51</v>
      </c>
      <c r="F92" s="46">
        <v>334853.34999999998</v>
      </c>
      <c r="G92" s="108">
        <v>526863.07999999996</v>
      </c>
      <c r="H92" s="108">
        <v>176639.94</v>
      </c>
      <c r="I92" s="46">
        <v>5762.4800000000005</v>
      </c>
      <c r="J92" s="46">
        <v>373679.87</v>
      </c>
      <c r="K92" s="46">
        <v>36124.119999999995</v>
      </c>
      <c r="L92" s="108">
        <v>1197775.9300000002</v>
      </c>
      <c r="M92" s="46">
        <v>903052.20999999985</v>
      </c>
      <c r="N92" s="46"/>
      <c r="O92" s="46">
        <v>1084810.72</v>
      </c>
      <c r="P92" s="108">
        <v>11726163.970000004</v>
      </c>
      <c r="Q92" s="46">
        <v>544640.39</v>
      </c>
      <c r="R92" s="46"/>
      <c r="S92" s="46">
        <v>9125.41</v>
      </c>
      <c r="T92" s="46"/>
      <c r="U92" s="46"/>
      <c r="V92" s="46">
        <v>129637.97</v>
      </c>
      <c r="W92" s="46"/>
      <c r="X92" s="46">
        <v>189155.42</v>
      </c>
      <c r="Y92" s="108">
        <v>65047.82</v>
      </c>
      <c r="Z92" s="46">
        <v>301753.12</v>
      </c>
      <c r="AA92" s="46"/>
      <c r="AB92" s="46">
        <v>126553.46999999999</v>
      </c>
      <c r="AC92" s="46">
        <v>543123.42999999993</v>
      </c>
      <c r="AD92" s="108">
        <v>241312.81999999998</v>
      </c>
      <c r="AE92" s="46">
        <v>66411</v>
      </c>
      <c r="AF92" s="108"/>
      <c r="AG92" s="46">
        <v>-82623.39</v>
      </c>
      <c r="AH92" s="46">
        <v>145075.43000000002</v>
      </c>
      <c r="AI92" s="46">
        <v>71551.570000000007</v>
      </c>
      <c r="AJ92" s="46">
        <v>680404.02</v>
      </c>
      <c r="AK92" s="46">
        <v>569620.06999999995</v>
      </c>
      <c r="AL92" s="46">
        <v>549643.89999999991</v>
      </c>
      <c r="AM92" s="46"/>
      <c r="AN92" s="46"/>
      <c r="AO92" s="108">
        <v>332924</v>
      </c>
      <c r="AP92" s="108"/>
      <c r="AQ92" s="108">
        <v>190460.69</v>
      </c>
      <c r="AR92" s="108"/>
      <c r="AS92" s="108"/>
      <c r="AT92" s="108"/>
      <c r="AX92">
        <v>25674.609999999997</v>
      </c>
    </row>
    <row r="93" spans="2:50" x14ac:dyDescent="0.25">
      <c r="B93" s="47" t="s">
        <v>603</v>
      </c>
      <c r="C93" s="47" t="s">
        <v>602</v>
      </c>
      <c r="D93" s="46">
        <v>1316131.2099999997</v>
      </c>
      <c r="E93" s="46">
        <v>19016.68</v>
      </c>
      <c r="F93" s="46">
        <v>31184.890000000003</v>
      </c>
      <c r="G93" s="46">
        <v>86683.390000000014</v>
      </c>
      <c r="H93" s="46">
        <v>199</v>
      </c>
      <c r="I93" s="46"/>
      <c r="J93" s="46"/>
      <c r="K93" s="46"/>
      <c r="L93" s="46"/>
      <c r="M93" s="46"/>
      <c r="N93" s="46">
        <v>7004.05</v>
      </c>
      <c r="O93" s="46">
        <v>63873.37</v>
      </c>
      <c r="P93" s="46">
        <v>519855.62</v>
      </c>
      <c r="Q93" s="108">
        <v>17418.88</v>
      </c>
      <c r="R93" s="46">
        <v>6883</v>
      </c>
      <c r="S93" s="46">
        <v>9802.8799999999992</v>
      </c>
      <c r="T93" s="46">
        <v>2249.38</v>
      </c>
      <c r="U93" s="46">
        <v>15367.96</v>
      </c>
      <c r="V93" s="46">
        <v>6193.46</v>
      </c>
      <c r="W93" s="46"/>
      <c r="X93" s="46"/>
      <c r="Y93" s="46">
        <v>32255.599999999999</v>
      </c>
      <c r="Z93" s="46">
        <v>81026.489999999991</v>
      </c>
      <c r="AA93" s="46"/>
      <c r="AB93" s="46"/>
      <c r="AC93" s="46">
        <v>44967.39</v>
      </c>
      <c r="AD93" s="108">
        <v>3360.18</v>
      </c>
      <c r="AE93" s="46">
        <v>8822</v>
      </c>
      <c r="AF93" s="46"/>
      <c r="AG93" s="46"/>
      <c r="AH93" s="46"/>
      <c r="AI93" s="46"/>
      <c r="AJ93" s="46">
        <v>44100.21</v>
      </c>
      <c r="AK93" s="108">
        <v>201849.61000000002</v>
      </c>
      <c r="AL93" s="46">
        <v>57960.61</v>
      </c>
      <c r="AM93" s="46"/>
      <c r="AN93" s="108">
        <v>1034.27</v>
      </c>
      <c r="AO93" s="108">
        <v>20858</v>
      </c>
      <c r="AP93" s="46"/>
      <c r="AQ93" s="46">
        <v>32097.21</v>
      </c>
      <c r="AR93" s="46"/>
      <c r="AS93" s="108"/>
      <c r="AT93" s="108">
        <v>2067.08</v>
      </c>
    </row>
    <row r="94" spans="2:50" x14ac:dyDescent="0.25">
      <c r="B94" s="47" t="s">
        <v>601</v>
      </c>
      <c r="C94" s="47" t="s">
        <v>600</v>
      </c>
      <c r="D94" s="46">
        <v>1901971.5299999989</v>
      </c>
      <c r="E94" s="46">
        <v>18091.170000000002</v>
      </c>
      <c r="F94" s="46">
        <v>183232.97999999998</v>
      </c>
      <c r="G94" s="46">
        <v>95184.97</v>
      </c>
      <c r="H94" s="46"/>
      <c r="I94" s="46"/>
      <c r="J94" s="46">
        <v>22137.58</v>
      </c>
      <c r="K94" s="46">
        <v>14019.82</v>
      </c>
      <c r="L94" s="46">
        <v>62760.06</v>
      </c>
      <c r="M94" s="46"/>
      <c r="N94" s="46">
        <v>17091.379999999997</v>
      </c>
      <c r="O94" s="46">
        <v>57701.85</v>
      </c>
      <c r="P94" s="46">
        <v>805579.73</v>
      </c>
      <c r="Q94" s="108"/>
      <c r="R94" s="46">
        <v>26617.7</v>
      </c>
      <c r="S94" s="46">
        <v>37483.330000000009</v>
      </c>
      <c r="T94" s="46">
        <v>23311.93</v>
      </c>
      <c r="U94" s="46">
        <v>45047.18</v>
      </c>
      <c r="V94" s="46">
        <v>8933.4500000000007</v>
      </c>
      <c r="W94" s="46"/>
      <c r="X94" s="46">
        <v>17878.32</v>
      </c>
      <c r="Y94" s="108">
        <v>52733.29</v>
      </c>
      <c r="Z94" s="46">
        <v>44258.77</v>
      </c>
      <c r="AA94" s="46"/>
      <c r="AB94" s="46">
        <v>12909.92</v>
      </c>
      <c r="AC94" s="46">
        <v>77308.78</v>
      </c>
      <c r="AD94" s="108">
        <v>28913.14</v>
      </c>
      <c r="AE94" s="46">
        <v>8828</v>
      </c>
      <c r="AF94" s="46"/>
      <c r="AG94" s="46">
        <v>-2378.83</v>
      </c>
      <c r="AH94" s="46"/>
      <c r="AI94" s="46">
        <v>8078.8099999999995</v>
      </c>
      <c r="AJ94" s="46">
        <v>34474.370000000003</v>
      </c>
      <c r="AK94" s="46">
        <v>46670.64</v>
      </c>
      <c r="AL94" s="46">
        <v>40611.269999999997</v>
      </c>
      <c r="AM94" s="46">
        <v>240</v>
      </c>
      <c r="AN94" s="108">
        <v>6352.84</v>
      </c>
      <c r="AO94" s="108">
        <v>29712</v>
      </c>
      <c r="AP94" s="46"/>
      <c r="AQ94" s="108">
        <v>74190.009999999995</v>
      </c>
      <c r="AR94" s="108">
        <v>3997.07</v>
      </c>
      <c r="AS94" s="108"/>
      <c r="AT94" s="108"/>
    </row>
    <row r="95" spans="2:50" x14ac:dyDescent="0.25">
      <c r="B95" s="47" t="s">
        <v>599</v>
      </c>
      <c r="C95" s="47" t="s">
        <v>598</v>
      </c>
      <c r="D95" s="46">
        <v>10481119.02</v>
      </c>
      <c r="E95" s="46">
        <v>102341.42</v>
      </c>
      <c r="F95" s="46">
        <v>214147.52999999997</v>
      </c>
      <c r="G95" s="46">
        <v>226061.47</v>
      </c>
      <c r="H95" s="46">
        <v>115051.14</v>
      </c>
      <c r="I95" s="46">
        <v>22752.87</v>
      </c>
      <c r="J95" s="46">
        <v>133932.13999999998</v>
      </c>
      <c r="K95" s="46">
        <v>41365.75</v>
      </c>
      <c r="L95" s="46">
        <v>404865.17999999993</v>
      </c>
      <c r="M95" s="46">
        <v>113149.66</v>
      </c>
      <c r="N95" s="46">
        <v>83466.710000000006</v>
      </c>
      <c r="O95" s="46">
        <v>291634.31999999995</v>
      </c>
      <c r="P95" s="46">
        <v>6206159.8100000015</v>
      </c>
      <c r="Q95" s="46">
        <v>284286.40000000002</v>
      </c>
      <c r="R95" s="46"/>
      <c r="S95" s="108">
        <v>26540.27</v>
      </c>
      <c r="T95" s="46">
        <v>67969.459999999992</v>
      </c>
      <c r="U95" s="46">
        <v>226049.84</v>
      </c>
      <c r="V95" s="46">
        <v>60268.989999999983</v>
      </c>
      <c r="W95" s="46"/>
      <c r="X95" s="46">
        <v>32945.43</v>
      </c>
      <c r="Y95" s="108">
        <v>85199.72</v>
      </c>
      <c r="Z95" s="46">
        <v>165938.71000000002</v>
      </c>
      <c r="AA95" s="46"/>
      <c r="AB95" s="46">
        <v>95584.11</v>
      </c>
      <c r="AC95" s="46">
        <v>317538.35000000003</v>
      </c>
      <c r="AD95" s="108">
        <v>100642.26</v>
      </c>
      <c r="AE95" s="46">
        <v>23154</v>
      </c>
      <c r="AF95" s="46"/>
      <c r="AG95" s="46">
        <v>-38478.42</v>
      </c>
      <c r="AH95" s="46"/>
      <c r="AI95" s="46">
        <v>125704.2</v>
      </c>
      <c r="AJ95" s="46">
        <v>196493.28000000003</v>
      </c>
      <c r="AK95" s="108">
        <v>216237.38999999998</v>
      </c>
      <c r="AL95" s="46">
        <v>192753.87</v>
      </c>
      <c r="AM95" s="46"/>
      <c r="AN95" s="108"/>
      <c r="AO95" s="108">
        <v>116327</v>
      </c>
      <c r="AP95" s="46"/>
      <c r="AQ95" s="108">
        <v>182194.13</v>
      </c>
      <c r="AR95" s="108"/>
      <c r="AS95" s="108"/>
      <c r="AT95" s="46">
        <v>-4380.51</v>
      </c>
      <c r="AU95">
        <v>197.18</v>
      </c>
      <c r="AV95">
        <v>8809.7800000000007</v>
      </c>
      <c r="AW95">
        <v>44215.58</v>
      </c>
    </row>
    <row r="96" spans="2:50" x14ac:dyDescent="0.25">
      <c r="B96" s="47" t="s">
        <v>597</v>
      </c>
      <c r="C96" s="47" t="s">
        <v>596</v>
      </c>
      <c r="D96" s="46">
        <v>15467075.379999999</v>
      </c>
      <c r="E96" s="46">
        <v>102563.15</v>
      </c>
      <c r="F96" s="46">
        <v>341477.4</v>
      </c>
      <c r="G96" s="46">
        <v>374215.22000000003</v>
      </c>
      <c r="H96" s="46">
        <v>141017.29</v>
      </c>
      <c r="I96" s="46">
        <v>32277.360000000001</v>
      </c>
      <c r="J96" s="46">
        <v>153475.65</v>
      </c>
      <c r="K96" s="46">
        <v>266893.68</v>
      </c>
      <c r="L96" s="46">
        <v>877590.04</v>
      </c>
      <c r="M96" s="46">
        <v>285215.06</v>
      </c>
      <c r="N96" s="46">
        <v>89270.810000000012</v>
      </c>
      <c r="O96" s="46">
        <v>599902.82000000007</v>
      </c>
      <c r="P96" s="46">
        <v>7482994.0800000029</v>
      </c>
      <c r="Q96" s="108">
        <v>193650.15</v>
      </c>
      <c r="R96" s="46"/>
      <c r="S96" s="46">
        <v>212398.28</v>
      </c>
      <c r="T96" s="46">
        <v>15701.25</v>
      </c>
      <c r="U96" s="46">
        <v>383658.31</v>
      </c>
      <c r="V96" s="46">
        <v>78217.97</v>
      </c>
      <c r="W96" s="46"/>
      <c r="X96" s="46">
        <v>74995.45</v>
      </c>
      <c r="Y96" s="46">
        <v>218637.29</v>
      </c>
      <c r="Z96" s="46">
        <v>353268.38</v>
      </c>
      <c r="AA96" s="46"/>
      <c r="AB96" s="108">
        <v>241640.5</v>
      </c>
      <c r="AC96" s="108">
        <v>661036.80000000005</v>
      </c>
      <c r="AD96" s="46">
        <v>303303.96999999997</v>
      </c>
      <c r="AE96" s="46">
        <v>55259</v>
      </c>
      <c r="AF96" s="46"/>
      <c r="AG96" s="46">
        <v>-7002.5</v>
      </c>
      <c r="AH96" s="46">
        <v>158359.25</v>
      </c>
      <c r="AI96" s="46">
        <v>74730.290000000008</v>
      </c>
      <c r="AJ96" s="46">
        <v>565870.30000000005</v>
      </c>
      <c r="AK96" s="46">
        <v>279823.78999999998</v>
      </c>
      <c r="AL96" s="46">
        <v>424196.12</v>
      </c>
      <c r="AM96" s="46"/>
      <c r="AN96" s="46">
        <v>510.6</v>
      </c>
      <c r="AO96" s="46">
        <v>198777</v>
      </c>
      <c r="AP96" s="46"/>
      <c r="AQ96" s="46">
        <v>229964.79999999999</v>
      </c>
      <c r="AR96" s="46"/>
      <c r="AS96" s="108"/>
      <c r="AT96" s="46">
        <v>3185.8199999999997</v>
      </c>
    </row>
    <row r="97" spans="2:50" x14ac:dyDescent="0.25">
      <c r="B97" s="47" t="s">
        <v>595</v>
      </c>
      <c r="C97" s="47" t="s">
        <v>594</v>
      </c>
      <c r="D97" s="46">
        <v>23630700.520000048</v>
      </c>
      <c r="E97" s="46">
        <v>109497.43000000001</v>
      </c>
      <c r="F97" s="46">
        <v>492688.71</v>
      </c>
      <c r="G97" s="46">
        <v>298337.84999999998</v>
      </c>
      <c r="H97" s="46">
        <v>242698.61</v>
      </c>
      <c r="I97" s="46">
        <v>12059.949999999999</v>
      </c>
      <c r="J97" s="46">
        <v>334249.42</v>
      </c>
      <c r="K97" s="46">
        <v>373626.36</v>
      </c>
      <c r="L97" s="46">
        <v>1497912.28</v>
      </c>
      <c r="M97" s="46">
        <v>560344.96</v>
      </c>
      <c r="N97" s="46">
        <v>14266.359999999999</v>
      </c>
      <c r="O97" s="46">
        <v>883231.66</v>
      </c>
      <c r="P97" s="46">
        <v>12830514.050000001</v>
      </c>
      <c r="Q97" s="46">
        <v>590525.66</v>
      </c>
      <c r="R97" s="46">
        <v>297234.03999999998</v>
      </c>
      <c r="S97" s="46">
        <v>306348.40000000008</v>
      </c>
      <c r="T97" s="46">
        <v>100.36</v>
      </c>
      <c r="U97" s="46">
        <v>166202</v>
      </c>
      <c r="V97" s="46">
        <v>135072.85000000003</v>
      </c>
      <c r="W97" s="46"/>
      <c r="X97" s="46">
        <v>99529.319999999992</v>
      </c>
      <c r="Y97" s="46">
        <v>372310.69</v>
      </c>
      <c r="Z97" s="46">
        <v>599504.84000000008</v>
      </c>
      <c r="AA97" s="46">
        <v>-29452.06</v>
      </c>
      <c r="AB97" s="46">
        <v>423.44</v>
      </c>
      <c r="AC97" s="46">
        <v>520570.49999999994</v>
      </c>
      <c r="AD97" s="108">
        <v>19083</v>
      </c>
      <c r="AE97" s="46">
        <v>43736</v>
      </c>
      <c r="AF97" s="46"/>
      <c r="AG97" s="46">
        <v>-64530.12</v>
      </c>
      <c r="AH97" s="46">
        <v>169123.47</v>
      </c>
      <c r="AI97" s="46">
        <v>71358.14</v>
      </c>
      <c r="AJ97" s="46">
        <v>781127.42999999993</v>
      </c>
      <c r="AK97" s="46">
        <v>489476.38</v>
      </c>
      <c r="AL97" s="46">
        <v>604841.79</v>
      </c>
      <c r="AM97" s="46"/>
      <c r="AN97" s="108"/>
      <c r="AO97" s="46">
        <v>272556</v>
      </c>
      <c r="AP97" s="108"/>
      <c r="AQ97" s="46">
        <v>517975.76999999996</v>
      </c>
      <c r="AR97" s="46"/>
      <c r="AS97" s="46"/>
      <c r="AT97" s="46">
        <v>-18603.840000000004</v>
      </c>
      <c r="AX97">
        <v>36758.82</v>
      </c>
    </row>
    <row r="98" spans="2:50" x14ac:dyDescent="0.25">
      <c r="B98" s="47" t="s">
        <v>593</v>
      </c>
      <c r="C98" s="47" t="s">
        <v>592</v>
      </c>
      <c r="D98" s="46">
        <v>1138288131.0699995</v>
      </c>
      <c r="E98" s="46">
        <v>7175897.6399999997</v>
      </c>
      <c r="F98" s="46">
        <v>4446947.9099999992</v>
      </c>
      <c r="G98" s="46">
        <v>7423242.9400000004</v>
      </c>
      <c r="H98" s="46">
        <v>12820282.860000001</v>
      </c>
      <c r="I98" s="46">
        <v>1557545.83</v>
      </c>
      <c r="J98" s="46">
        <v>26567915.709999997</v>
      </c>
      <c r="K98" s="46">
        <v>12714604.09</v>
      </c>
      <c r="L98" s="46">
        <v>64050688.579999998</v>
      </c>
      <c r="M98" s="46">
        <v>41564088.519999996</v>
      </c>
      <c r="N98" s="46">
        <v>4500321.7200000007</v>
      </c>
      <c r="O98" s="46">
        <v>50374085.619999997</v>
      </c>
      <c r="P98" s="46">
        <v>650639791.58000028</v>
      </c>
      <c r="Q98" s="108">
        <v>7493723.9599999972</v>
      </c>
      <c r="R98" s="46"/>
      <c r="S98" s="46">
        <v>32856535.139999986</v>
      </c>
      <c r="T98" s="46">
        <v>56355.11</v>
      </c>
      <c r="U98" s="46">
        <v>2632216.4499999993</v>
      </c>
      <c r="V98" s="46">
        <v>6501022.2599999998</v>
      </c>
      <c r="W98" s="46">
        <v>3050308.77</v>
      </c>
      <c r="X98" s="46">
        <v>1222554.74</v>
      </c>
      <c r="Y98" s="46">
        <v>7999469.3899999997</v>
      </c>
      <c r="Z98" s="46">
        <v>11273825.279999997</v>
      </c>
      <c r="AA98" s="46">
        <v>-654986.47</v>
      </c>
      <c r="AB98" s="46">
        <v>1741212.21</v>
      </c>
      <c r="AC98" s="46">
        <v>58558156.210000001</v>
      </c>
      <c r="AD98" s="108"/>
      <c r="AE98" s="46"/>
      <c r="AF98" s="46"/>
      <c r="AG98" s="46">
        <v>-290836.65000000002</v>
      </c>
      <c r="AH98" s="46">
        <v>2788406.8</v>
      </c>
      <c r="AI98" s="46">
        <v>3075806.1399999997</v>
      </c>
      <c r="AJ98" s="46">
        <v>33649916.820000008</v>
      </c>
      <c r="AK98" s="46">
        <v>19528196.400000006</v>
      </c>
      <c r="AL98" s="46">
        <v>18413466.370000001</v>
      </c>
      <c r="AM98" s="46"/>
      <c r="AN98" s="108">
        <v>2394207.31</v>
      </c>
      <c r="AO98" s="108">
        <v>7496747</v>
      </c>
      <c r="AP98" s="46"/>
      <c r="AQ98" s="108">
        <v>22533406.739999998</v>
      </c>
      <c r="AR98" s="108">
        <v>5696917.4800000004</v>
      </c>
      <c r="AS98" s="108">
        <v>2034020.66</v>
      </c>
      <c r="AT98" s="108">
        <v>862794.2300000001</v>
      </c>
      <c r="AU98">
        <v>63481.05</v>
      </c>
      <c r="AV98">
        <v>3152855.89</v>
      </c>
      <c r="AX98">
        <v>322938.77999999997</v>
      </c>
    </row>
    <row r="99" spans="2:50" x14ac:dyDescent="0.25">
      <c r="B99" s="47" t="s">
        <v>591</v>
      </c>
      <c r="C99" s="47" t="s">
        <v>590</v>
      </c>
      <c r="D99" s="46">
        <v>415118678.72000033</v>
      </c>
      <c r="E99" s="46">
        <v>1929624.7899999998</v>
      </c>
      <c r="F99" s="46">
        <v>2738347.9</v>
      </c>
      <c r="G99" s="46">
        <v>3464682.2600000002</v>
      </c>
      <c r="H99" s="46">
        <v>2778573.7300000004</v>
      </c>
      <c r="I99" s="46">
        <v>1627618.3800000001</v>
      </c>
      <c r="J99" s="46">
        <v>7693550.6999999993</v>
      </c>
      <c r="K99" s="46">
        <v>4122766.17</v>
      </c>
      <c r="L99" s="46">
        <v>25285410.650000006</v>
      </c>
      <c r="M99" s="46">
        <v>17551911.220000006</v>
      </c>
      <c r="N99" s="46">
        <v>8292207.0799999991</v>
      </c>
      <c r="O99" s="46">
        <v>19870970.650000002</v>
      </c>
      <c r="P99" s="46">
        <v>215976211.49000001</v>
      </c>
      <c r="Q99" s="108">
        <v>5840964.3700000001</v>
      </c>
      <c r="R99" s="46">
        <v>511399.48</v>
      </c>
      <c r="S99" s="46">
        <v>13153901.549999999</v>
      </c>
      <c r="T99" s="46">
        <v>2259385.75</v>
      </c>
      <c r="U99" s="46">
        <v>4740820.7899999991</v>
      </c>
      <c r="V99" s="108">
        <v>2809220</v>
      </c>
      <c r="W99" s="46">
        <v>2361396.42</v>
      </c>
      <c r="X99" s="46">
        <v>1109675.5799999998</v>
      </c>
      <c r="Y99" s="46">
        <v>6156523.21</v>
      </c>
      <c r="Z99" s="46">
        <v>7205602.96</v>
      </c>
      <c r="AA99" s="46">
        <v>-25318.76</v>
      </c>
      <c r="AB99" s="46">
        <v>1975108.3199999998</v>
      </c>
      <c r="AC99" s="46">
        <v>14202373.560000001</v>
      </c>
      <c r="AD99" s="108">
        <v>1808529.41</v>
      </c>
      <c r="AE99" s="46">
        <v>556255</v>
      </c>
      <c r="AF99" s="46"/>
      <c r="AG99" s="46">
        <v>-907865.46</v>
      </c>
      <c r="AH99" s="46">
        <v>1287869.83</v>
      </c>
      <c r="AI99" s="46">
        <v>1400821.94</v>
      </c>
      <c r="AJ99" s="46">
        <v>10785905.859999999</v>
      </c>
      <c r="AK99" s="46">
        <v>7158597.5100000016</v>
      </c>
      <c r="AL99" s="46">
        <v>6183975.4800000004</v>
      </c>
      <c r="AM99" s="46"/>
      <c r="AN99" s="46">
        <v>161929.94</v>
      </c>
      <c r="AO99" s="108">
        <v>5037759.83</v>
      </c>
      <c r="AP99" s="46"/>
      <c r="AQ99" s="46">
        <v>5938633.919999999</v>
      </c>
      <c r="AR99" s="46"/>
      <c r="AS99" s="108">
        <v>439674.84000000008</v>
      </c>
      <c r="AT99" s="46"/>
      <c r="AU99">
        <v>64445.82</v>
      </c>
      <c r="AV99">
        <v>843591.82</v>
      </c>
      <c r="AX99">
        <v>725624.7300000001</v>
      </c>
    </row>
    <row r="100" spans="2:50" x14ac:dyDescent="0.25">
      <c r="B100" s="47" t="s">
        <v>589</v>
      </c>
      <c r="C100" s="47" t="s">
        <v>588</v>
      </c>
      <c r="D100" s="46">
        <v>78587639.320000038</v>
      </c>
      <c r="E100" s="46">
        <v>280389.25</v>
      </c>
      <c r="F100" s="46">
        <v>672657.25</v>
      </c>
      <c r="G100" s="46">
        <v>1091845.01</v>
      </c>
      <c r="H100" s="46">
        <v>602847.36</v>
      </c>
      <c r="I100" s="46">
        <v>329787.78000000003</v>
      </c>
      <c r="J100" s="46">
        <v>2203736.7799999998</v>
      </c>
      <c r="K100" s="46">
        <v>625885.79</v>
      </c>
      <c r="L100" s="46">
        <v>4313206.82</v>
      </c>
      <c r="M100" s="46">
        <v>1642010.39</v>
      </c>
      <c r="N100" s="46">
        <v>235023.19999999998</v>
      </c>
      <c r="O100" s="46">
        <v>3410967.3100000005</v>
      </c>
      <c r="P100" s="46">
        <v>42995573.779999994</v>
      </c>
      <c r="Q100" s="46">
        <v>1343729.36</v>
      </c>
      <c r="R100" s="46"/>
      <c r="S100" s="46">
        <v>1738008.2700000003</v>
      </c>
      <c r="T100" s="46">
        <v>356637.24</v>
      </c>
      <c r="U100" s="46">
        <v>735849.11999999976</v>
      </c>
      <c r="V100" s="46">
        <v>424037.55999999994</v>
      </c>
      <c r="W100" s="46">
        <v>119247.94</v>
      </c>
      <c r="X100" s="46">
        <v>138508.66999999998</v>
      </c>
      <c r="Y100" s="46">
        <v>1218630.67</v>
      </c>
      <c r="Z100" s="46">
        <v>1674505.79</v>
      </c>
      <c r="AA100" s="46">
        <v>-41622.9</v>
      </c>
      <c r="AB100" s="46">
        <v>366867.15</v>
      </c>
      <c r="AC100" s="46">
        <v>2545788.91</v>
      </c>
      <c r="AD100" s="108">
        <v>517675.67000000004</v>
      </c>
      <c r="AE100" s="46">
        <v>173944.95999999999</v>
      </c>
      <c r="AF100" s="46"/>
      <c r="AG100" s="46">
        <v>-128621.13</v>
      </c>
      <c r="AH100" s="46">
        <v>240484.19</v>
      </c>
      <c r="AI100" s="46">
        <v>503668.19999999995</v>
      </c>
      <c r="AJ100" s="46">
        <v>2510278.2200000002</v>
      </c>
      <c r="AK100" s="46">
        <v>2106019.77</v>
      </c>
      <c r="AL100" s="46">
        <v>1408261.93</v>
      </c>
      <c r="AM100" s="46"/>
      <c r="AN100" s="108">
        <v>1319.44</v>
      </c>
      <c r="AO100" s="46">
        <v>786924.04</v>
      </c>
      <c r="AP100" s="46"/>
      <c r="AQ100" s="46">
        <v>1303358.19</v>
      </c>
      <c r="AR100" s="46"/>
      <c r="AS100" s="46"/>
      <c r="AT100" s="46">
        <v>140207.34</v>
      </c>
    </row>
    <row r="101" spans="2:50" x14ac:dyDescent="0.25">
      <c r="B101" s="47" t="s">
        <v>587</v>
      </c>
      <c r="C101" s="47" t="s">
        <v>586</v>
      </c>
      <c r="D101" s="46">
        <v>76181341.959999979</v>
      </c>
      <c r="E101" s="46">
        <v>207094.38</v>
      </c>
      <c r="F101" s="46">
        <v>739640.12</v>
      </c>
      <c r="G101" s="46">
        <v>935734.25</v>
      </c>
      <c r="H101" s="46">
        <v>894898.82000000007</v>
      </c>
      <c r="I101" s="46">
        <v>182269.88</v>
      </c>
      <c r="J101" s="46">
        <v>1972162.7900000007</v>
      </c>
      <c r="K101" s="46">
        <v>721718.75000000012</v>
      </c>
      <c r="L101" s="46">
        <v>3943241.86</v>
      </c>
      <c r="M101" s="46">
        <v>2108305.0499999993</v>
      </c>
      <c r="N101" s="46">
        <v>1371256.9600000002</v>
      </c>
      <c r="O101" s="46">
        <v>4347263.8100000015</v>
      </c>
      <c r="P101" s="46">
        <v>41244720.659999996</v>
      </c>
      <c r="Q101" s="108">
        <v>1755646.1600000001</v>
      </c>
      <c r="R101" s="46"/>
      <c r="S101" s="46">
        <v>2711410.7800000012</v>
      </c>
      <c r="T101" s="46">
        <v>408232.72</v>
      </c>
      <c r="U101" s="46">
        <v>371009.07</v>
      </c>
      <c r="V101" s="46">
        <v>461525.83000000007</v>
      </c>
      <c r="W101" s="46">
        <v>62009</v>
      </c>
      <c r="X101" s="46">
        <v>8624.74</v>
      </c>
      <c r="Y101" s="46">
        <v>24075.7</v>
      </c>
      <c r="Z101" s="108">
        <v>2017263.06</v>
      </c>
      <c r="AA101" s="46">
        <v>-26615.45</v>
      </c>
      <c r="AB101" s="108">
        <v>556137.33000000007</v>
      </c>
      <c r="AC101" s="108">
        <v>1707968.1099999999</v>
      </c>
      <c r="AD101" s="108">
        <v>410278.5</v>
      </c>
      <c r="AE101" s="46">
        <v>114228</v>
      </c>
      <c r="AF101" s="46"/>
      <c r="AG101" s="46">
        <v>-147084.63</v>
      </c>
      <c r="AH101" s="46">
        <v>444303.48000000004</v>
      </c>
      <c r="AI101" s="46">
        <v>247645.26</v>
      </c>
      <c r="AJ101" s="46">
        <v>2624907.31</v>
      </c>
      <c r="AK101" s="108">
        <v>678928.12999999989</v>
      </c>
      <c r="AL101" s="46">
        <v>1356257.97</v>
      </c>
      <c r="AM101" s="46"/>
      <c r="AN101" s="108">
        <v>14192.810000000001</v>
      </c>
      <c r="AO101" s="108">
        <v>883790</v>
      </c>
      <c r="AP101" s="46"/>
      <c r="AQ101" s="108">
        <v>455982.06</v>
      </c>
      <c r="AR101" s="108">
        <v>41427.03</v>
      </c>
      <c r="AS101" s="108"/>
      <c r="AT101" s="108">
        <v>89257.14</v>
      </c>
      <c r="AU101">
        <v>7106.21</v>
      </c>
      <c r="AV101">
        <v>58851.31</v>
      </c>
      <c r="AX101">
        <v>175677</v>
      </c>
    </row>
    <row r="102" spans="2:50" x14ac:dyDescent="0.25">
      <c r="B102" s="47" t="s">
        <v>585</v>
      </c>
      <c r="C102" s="47" t="s">
        <v>584</v>
      </c>
      <c r="D102" s="46">
        <v>383992247.21999985</v>
      </c>
      <c r="E102" s="46">
        <v>340981.14999999997</v>
      </c>
      <c r="F102" s="46">
        <v>2518090.8199999998</v>
      </c>
      <c r="G102" s="46">
        <v>2666644.6</v>
      </c>
      <c r="H102" s="46">
        <v>5475842.7700000005</v>
      </c>
      <c r="I102" s="46">
        <v>1256625.31</v>
      </c>
      <c r="J102" s="46">
        <v>11533528.869999999</v>
      </c>
      <c r="K102" s="46">
        <v>3441260.0300000003</v>
      </c>
      <c r="L102" s="46">
        <v>22707277.389999997</v>
      </c>
      <c r="M102" s="46">
        <v>12133450.439999999</v>
      </c>
      <c r="N102" s="46">
        <v>4878163.5999999996</v>
      </c>
      <c r="O102" s="46">
        <v>17511973.860000003</v>
      </c>
      <c r="P102" s="46">
        <v>214964306.04000017</v>
      </c>
      <c r="Q102" s="46">
        <v>3809747.37</v>
      </c>
      <c r="R102" s="46">
        <v>5400.6</v>
      </c>
      <c r="S102" s="46">
        <v>6896885.9300000006</v>
      </c>
      <c r="T102" s="46">
        <v>5206425.82</v>
      </c>
      <c r="U102" s="46">
        <v>3641456.77</v>
      </c>
      <c r="V102" s="46">
        <v>2758997.11</v>
      </c>
      <c r="W102" s="46">
        <v>2117.8000000000002</v>
      </c>
      <c r="X102" s="46">
        <v>776917.21999999986</v>
      </c>
      <c r="Y102" s="46">
        <v>4188477.54</v>
      </c>
      <c r="Z102" s="46">
        <v>5222500.59</v>
      </c>
      <c r="AA102" s="46">
        <v>-21499.439999999999</v>
      </c>
      <c r="AB102" s="46">
        <v>1458867.7100000002</v>
      </c>
      <c r="AC102" s="46">
        <v>9628399.8800000008</v>
      </c>
      <c r="AD102" s="108">
        <v>958651.50999999989</v>
      </c>
      <c r="AE102" s="46">
        <v>325900.93</v>
      </c>
      <c r="AF102" s="46"/>
      <c r="AG102" s="46">
        <v>-1750457.06</v>
      </c>
      <c r="AH102" s="46">
        <v>866443.61</v>
      </c>
      <c r="AI102" s="46">
        <v>1817936.4900000002</v>
      </c>
      <c r="AJ102" s="46">
        <v>10840956.969999997</v>
      </c>
      <c r="AK102" s="46">
        <v>7192404.2499999991</v>
      </c>
      <c r="AL102" s="46">
        <v>6654075.7799999993</v>
      </c>
      <c r="AM102" s="46"/>
      <c r="AN102" s="46">
        <v>1248252.52</v>
      </c>
      <c r="AO102" s="46">
        <v>4339284.1500000004</v>
      </c>
      <c r="AP102" s="46"/>
      <c r="AQ102" s="46">
        <v>6436251.5</v>
      </c>
      <c r="AR102" s="46"/>
      <c r="AS102" s="46">
        <v>477602.25000000006</v>
      </c>
      <c r="AT102" s="46">
        <v>90936.989999999976</v>
      </c>
      <c r="AU102">
        <v>40323.550000000003</v>
      </c>
      <c r="AV102">
        <v>422793.74</v>
      </c>
      <c r="AW102">
        <v>-45103.290000000037</v>
      </c>
      <c r="AX102">
        <v>1073153.55</v>
      </c>
    </row>
    <row r="103" spans="2:50" x14ac:dyDescent="0.25">
      <c r="B103" s="47" t="s">
        <v>583</v>
      </c>
      <c r="C103" s="47" t="s">
        <v>582</v>
      </c>
      <c r="D103" s="46">
        <v>26844480.25999999</v>
      </c>
      <c r="E103" s="46">
        <v>206774.75000000003</v>
      </c>
      <c r="F103" s="46">
        <v>423360.19000000006</v>
      </c>
      <c r="G103" s="108">
        <v>777882.81</v>
      </c>
      <c r="H103" s="108">
        <v>233874.39</v>
      </c>
      <c r="I103" s="108">
        <v>7556.0899999999992</v>
      </c>
      <c r="J103" s="46">
        <v>783274.49999999988</v>
      </c>
      <c r="K103" s="108">
        <v>374095.05</v>
      </c>
      <c r="L103" s="46">
        <v>1696873.6800000002</v>
      </c>
      <c r="M103" s="46">
        <v>940869.29</v>
      </c>
      <c r="N103" s="46">
        <v>148649.32999999999</v>
      </c>
      <c r="O103" s="46">
        <v>1194585.2299999997</v>
      </c>
      <c r="P103" s="46">
        <v>13275400.210000001</v>
      </c>
      <c r="Q103" s="46">
        <v>429608.19</v>
      </c>
      <c r="R103" s="46"/>
      <c r="S103" s="108">
        <v>145912.27000000005</v>
      </c>
      <c r="T103" s="108">
        <v>110983.01999999999</v>
      </c>
      <c r="U103" s="46">
        <v>61556.829999999994</v>
      </c>
      <c r="V103" s="108">
        <v>148313.4</v>
      </c>
      <c r="W103" s="46"/>
      <c r="X103" s="46">
        <v>162844.39000000001</v>
      </c>
      <c r="Y103" s="108">
        <v>302812.96000000002</v>
      </c>
      <c r="Z103" s="108">
        <v>509317.62</v>
      </c>
      <c r="AA103" s="46">
        <v>-6204</v>
      </c>
      <c r="AB103" s="46"/>
      <c r="AC103" s="108">
        <v>1414955.31</v>
      </c>
      <c r="AD103" s="108">
        <v>5641.0300000000007</v>
      </c>
      <c r="AE103" s="46"/>
      <c r="AF103" s="108"/>
      <c r="AG103" s="46">
        <v>-4754.24</v>
      </c>
      <c r="AH103" s="46">
        <v>209683.88</v>
      </c>
      <c r="AI103" s="46">
        <v>347906.81999999995</v>
      </c>
      <c r="AJ103" s="46">
        <v>729127.65</v>
      </c>
      <c r="AK103" s="46">
        <v>577181.62</v>
      </c>
      <c r="AL103" s="46">
        <v>592355.04</v>
      </c>
      <c r="AM103" s="108"/>
      <c r="AN103" s="108">
        <v>1620.42</v>
      </c>
      <c r="AO103" s="108">
        <v>364323</v>
      </c>
      <c r="AP103" s="108"/>
      <c r="AQ103" s="108">
        <v>678081.36</v>
      </c>
      <c r="AR103" s="108"/>
      <c r="AS103" s="108"/>
      <c r="AT103" s="46">
        <v>18.169999999999995</v>
      </c>
    </row>
    <row r="104" spans="2:50" x14ac:dyDescent="0.25">
      <c r="B104" s="47" t="s">
        <v>581</v>
      </c>
      <c r="C104" s="47" t="s">
        <v>580</v>
      </c>
      <c r="D104" s="46">
        <v>302930209.63000017</v>
      </c>
      <c r="E104" s="46">
        <v>484947.56</v>
      </c>
      <c r="F104" s="46">
        <v>671991.62</v>
      </c>
      <c r="G104" s="46">
        <v>3263162.64</v>
      </c>
      <c r="H104" s="46">
        <v>4454068.2300000004</v>
      </c>
      <c r="I104" s="46">
        <v>447572.01</v>
      </c>
      <c r="J104" s="46">
        <v>7817605.8099999996</v>
      </c>
      <c r="K104" s="46">
        <v>4177436.65</v>
      </c>
      <c r="L104" s="46">
        <v>17075701.100000001</v>
      </c>
      <c r="M104" s="46">
        <v>7254499.8300000001</v>
      </c>
      <c r="N104" s="46">
        <v>4765652.75</v>
      </c>
      <c r="O104" s="46">
        <v>16955869.070000004</v>
      </c>
      <c r="P104" s="46">
        <v>160704741.50999993</v>
      </c>
      <c r="Q104" s="46">
        <v>3069934.12</v>
      </c>
      <c r="R104" s="46">
        <v>916282.67</v>
      </c>
      <c r="S104" s="46">
        <v>19434366.840000007</v>
      </c>
      <c r="T104" s="46">
        <v>322545.90000000002</v>
      </c>
      <c r="U104" s="46">
        <v>1734845.57</v>
      </c>
      <c r="V104" s="46">
        <v>2054090.28</v>
      </c>
      <c r="W104" s="46">
        <v>960082.94</v>
      </c>
      <c r="X104" s="46">
        <v>791134.74</v>
      </c>
      <c r="Y104" s="108">
        <v>3405909.23</v>
      </c>
      <c r="Z104" s="46">
        <v>4007202.4099999997</v>
      </c>
      <c r="AA104" s="46">
        <v>-6058.3</v>
      </c>
      <c r="AB104" s="46">
        <v>1712726.3299999998</v>
      </c>
      <c r="AC104" s="46">
        <v>10236568.370000001</v>
      </c>
      <c r="AD104" s="108">
        <v>1047166.2</v>
      </c>
      <c r="AE104" s="46">
        <v>140612.9</v>
      </c>
      <c r="AF104" s="46"/>
      <c r="AG104" s="46">
        <v>-405990.49</v>
      </c>
      <c r="AH104" s="46">
        <v>587942.59</v>
      </c>
      <c r="AI104" s="46">
        <v>1395221.51</v>
      </c>
      <c r="AJ104" s="46">
        <v>7919793.8300000001</v>
      </c>
      <c r="AK104" s="46">
        <v>3843500.89</v>
      </c>
      <c r="AL104" s="46">
        <v>5320521.45</v>
      </c>
      <c r="AM104" s="46"/>
      <c r="AN104" s="46">
        <v>1416488.75</v>
      </c>
      <c r="AO104" s="46">
        <v>2368447.9700000002</v>
      </c>
      <c r="AP104" s="46"/>
      <c r="AQ104" s="46">
        <v>894161.65999999992</v>
      </c>
      <c r="AR104" s="46">
        <v>479814.60999999993</v>
      </c>
      <c r="AS104" s="46">
        <v>10598.529999999999</v>
      </c>
      <c r="AT104" s="46">
        <v>149783.88</v>
      </c>
      <c r="AU104">
        <v>31873.62</v>
      </c>
      <c r="AV104">
        <v>299787.26</v>
      </c>
      <c r="AX104">
        <v>717604.59000000008</v>
      </c>
    </row>
    <row r="105" spans="2:50" x14ac:dyDescent="0.25">
      <c r="B105" s="47" t="s">
        <v>579</v>
      </c>
      <c r="C105" s="47" t="s">
        <v>578</v>
      </c>
      <c r="D105" s="46">
        <v>2728348.4499999997</v>
      </c>
      <c r="E105" s="46">
        <v>40575.009999999995</v>
      </c>
      <c r="F105" s="46">
        <v>209014.53000000003</v>
      </c>
      <c r="G105" s="46">
        <v>129591.47</v>
      </c>
      <c r="H105" s="46"/>
      <c r="I105" s="46"/>
      <c r="J105" s="46">
        <v>2216.65</v>
      </c>
      <c r="K105" s="46">
        <v>2014.42</v>
      </c>
      <c r="L105" s="46"/>
      <c r="M105" s="46">
        <v>169180.87</v>
      </c>
      <c r="N105" s="46">
        <v>70485.98</v>
      </c>
      <c r="O105" s="46">
        <v>121918.72</v>
      </c>
      <c r="P105" s="46">
        <v>1530047.2199999997</v>
      </c>
      <c r="Q105" s="46">
        <v>7254.8000000000011</v>
      </c>
      <c r="R105" s="46"/>
      <c r="S105" s="46"/>
      <c r="T105" s="46"/>
      <c r="U105" s="46"/>
      <c r="V105" s="46">
        <v>16823.759999999998</v>
      </c>
      <c r="W105" s="46"/>
      <c r="X105" s="46"/>
      <c r="Y105" s="46">
        <v>30998.68</v>
      </c>
      <c r="Z105" s="46">
        <v>65782.09</v>
      </c>
      <c r="AA105" s="46"/>
      <c r="AB105" s="46"/>
      <c r="AC105" s="108">
        <v>88166.06</v>
      </c>
      <c r="AD105" s="108">
        <v>1288.18</v>
      </c>
      <c r="AE105" s="46"/>
      <c r="AF105" s="46"/>
      <c r="AG105" s="46">
        <v>-34003.339999999997</v>
      </c>
      <c r="AH105" s="46"/>
      <c r="AI105" s="46">
        <v>5239.38</v>
      </c>
      <c r="AJ105" s="46">
        <v>99788.62</v>
      </c>
      <c r="AK105" s="46">
        <v>37506.879999999997</v>
      </c>
      <c r="AL105" s="46">
        <v>53578.38</v>
      </c>
      <c r="AM105" s="46"/>
      <c r="AN105" s="108">
        <v>7767.93</v>
      </c>
      <c r="AO105" s="46">
        <v>38853</v>
      </c>
      <c r="AP105" s="46"/>
      <c r="AQ105" s="108"/>
      <c r="AR105" s="108"/>
      <c r="AS105" s="108"/>
      <c r="AT105" s="46"/>
      <c r="AX105">
        <v>34259.160000000003</v>
      </c>
    </row>
    <row r="106" spans="2:50" x14ac:dyDescent="0.25">
      <c r="B106" s="47" t="s">
        <v>577</v>
      </c>
      <c r="C106" s="47" t="s">
        <v>576</v>
      </c>
      <c r="D106" s="46">
        <v>401828042.38999993</v>
      </c>
      <c r="E106" s="46">
        <v>686572.72</v>
      </c>
      <c r="F106" s="46">
        <v>1636164.15</v>
      </c>
      <c r="G106" s="46">
        <v>4245250.8900000006</v>
      </c>
      <c r="H106" s="46">
        <v>3101048.97</v>
      </c>
      <c r="I106" s="46">
        <v>422723.90000000008</v>
      </c>
      <c r="J106" s="46">
        <v>14142329.960000001</v>
      </c>
      <c r="K106" s="46">
        <v>3394411.87</v>
      </c>
      <c r="L106" s="46">
        <v>19033578.620000001</v>
      </c>
      <c r="M106" s="46">
        <v>19677904.390000001</v>
      </c>
      <c r="N106" s="46">
        <v>4309203.33</v>
      </c>
      <c r="O106" s="46">
        <v>17597765.970000003</v>
      </c>
      <c r="P106" s="46">
        <v>223497319.31999993</v>
      </c>
      <c r="Q106" s="108">
        <v>6613021.3000000007</v>
      </c>
      <c r="R106" s="46">
        <v>15741.16</v>
      </c>
      <c r="S106" s="108">
        <v>14379436.010000011</v>
      </c>
      <c r="T106" s="46">
        <v>2734217.03</v>
      </c>
      <c r="U106" s="46">
        <v>11585494.01</v>
      </c>
      <c r="V106" s="46">
        <v>892326.5900000002</v>
      </c>
      <c r="W106" s="46"/>
      <c r="X106" s="46">
        <v>755732.82</v>
      </c>
      <c r="Y106" s="108">
        <v>3141873.2500000005</v>
      </c>
      <c r="Z106" s="46">
        <v>3491070.2999999993</v>
      </c>
      <c r="AA106" s="46"/>
      <c r="AB106" s="46">
        <v>1483143.27</v>
      </c>
      <c r="AC106" s="46">
        <v>8174812.9199999999</v>
      </c>
      <c r="AD106" s="108">
        <v>1195753.45</v>
      </c>
      <c r="AE106" s="108">
        <v>24903.42</v>
      </c>
      <c r="AF106" s="46"/>
      <c r="AG106" s="46">
        <v>-1174416.57</v>
      </c>
      <c r="AH106" s="46">
        <v>754643.22000000009</v>
      </c>
      <c r="AI106" s="46">
        <v>1869707.5000000002</v>
      </c>
      <c r="AJ106" s="46">
        <v>10294832.84</v>
      </c>
      <c r="AK106" s="46">
        <v>3690156.99</v>
      </c>
      <c r="AL106" s="46">
        <v>6450273.75</v>
      </c>
      <c r="AM106" s="46"/>
      <c r="AN106" s="108">
        <v>807046.82999999984</v>
      </c>
      <c r="AO106" s="108">
        <v>2499645.9900000002</v>
      </c>
      <c r="AP106" s="108"/>
      <c r="AQ106" s="108">
        <v>7590199.8400000008</v>
      </c>
      <c r="AR106" s="108">
        <v>-35886.000000000007</v>
      </c>
      <c r="AS106" s="108">
        <v>665857.17000000004</v>
      </c>
      <c r="AT106" s="46">
        <v>98428.41</v>
      </c>
      <c r="AU106">
        <v>47622.17</v>
      </c>
      <c r="AV106">
        <v>597779.09</v>
      </c>
      <c r="AW106">
        <v>-268350.53999999998</v>
      </c>
      <c r="AX106">
        <v>1708702.08</v>
      </c>
    </row>
    <row r="107" spans="2:50" x14ac:dyDescent="0.25">
      <c r="B107" s="47" t="s">
        <v>575</v>
      </c>
      <c r="C107" s="47" t="s">
        <v>574</v>
      </c>
      <c r="D107" s="46">
        <v>64380931.490000032</v>
      </c>
      <c r="E107" s="46">
        <v>206498.66999999998</v>
      </c>
      <c r="F107" s="46">
        <v>751198.69999999984</v>
      </c>
      <c r="G107" s="46">
        <v>915451.61999999988</v>
      </c>
      <c r="H107" s="46">
        <v>649452.50999999989</v>
      </c>
      <c r="I107" s="46">
        <v>187048.51</v>
      </c>
      <c r="J107" s="46">
        <v>1326092.95</v>
      </c>
      <c r="K107" s="46">
        <v>633124.79</v>
      </c>
      <c r="L107" s="46">
        <v>2841256.58</v>
      </c>
      <c r="M107" s="46">
        <v>3844426.3499999996</v>
      </c>
      <c r="N107" s="46">
        <v>409123.87</v>
      </c>
      <c r="O107" s="46">
        <v>3390667.3000000003</v>
      </c>
      <c r="P107" s="46">
        <v>34794198.310000002</v>
      </c>
      <c r="Q107" s="46">
        <v>1014088.24</v>
      </c>
      <c r="R107" s="46">
        <v>26016</v>
      </c>
      <c r="S107" s="46">
        <v>1350256.89</v>
      </c>
      <c r="T107" s="46">
        <v>48028.909999999996</v>
      </c>
      <c r="U107" s="46">
        <v>16375.369999999999</v>
      </c>
      <c r="V107" s="46">
        <v>500425.06</v>
      </c>
      <c r="W107" s="46"/>
      <c r="X107" s="46">
        <v>16469.77</v>
      </c>
      <c r="Y107" s="46">
        <v>198338.23</v>
      </c>
      <c r="Z107" s="46">
        <v>2235591.3600000003</v>
      </c>
      <c r="AA107" s="46">
        <v>-136851.29</v>
      </c>
      <c r="AB107" s="46">
        <v>304017.11</v>
      </c>
      <c r="AC107" s="46">
        <v>1231589.8399999999</v>
      </c>
      <c r="AD107" s="108">
        <v>160734.09</v>
      </c>
      <c r="AE107" s="46"/>
      <c r="AF107" s="46"/>
      <c r="AG107" s="46">
        <v>-146246.57999999999</v>
      </c>
      <c r="AH107" s="46">
        <v>215125.09999999998</v>
      </c>
      <c r="AI107" s="46">
        <v>261415.21000000002</v>
      </c>
      <c r="AJ107" s="46">
        <v>1865329.51</v>
      </c>
      <c r="AK107" s="46">
        <v>1228942.9400000002</v>
      </c>
      <c r="AL107" s="46">
        <v>958971.03</v>
      </c>
      <c r="AM107" s="46"/>
      <c r="AN107" s="46">
        <v>1618863.04</v>
      </c>
      <c r="AO107" s="46">
        <v>764001</v>
      </c>
      <c r="AP107" s="46"/>
      <c r="AQ107" s="108">
        <v>411833.54000000004</v>
      </c>
      <c r="AR107" s="108"/>
      <c r="AS107" s="108">
        <v>68228.040000000008</v>
      </c>
      <c r="AT107" s="46">
        <v>17149.73</v>
      </c>
      <c r="AU107">
        <v>18873.810000000001</v>
      </c>
      <c r="AV107">
        <v>6030.72</v>
      </c>
      <c r="AX107">
        <v>178794.66</v>
      </c>
    </row>
    <row r="108" spans="2:50" x14ac:dyDescent="0.25">
      <c r="B108" s="47" t="s">
        <v>573</v>
      </c>
      <c r="C108" s="47" t="s">
        <v>572</v>
      </c>
      <c r="D108" s="46">
        <v>55851151.360000022</v>
      </c>
      <c r="E108" s="46">
        <v>258605.61000000002</v>
      </c>
      <c r="F108" s="46">
        <v>532243.29</v>
      </c>
      <c r="G108" s="46">
        <v>941481.18</v>
      </c>
      <c r="H108" s="46">
        <v>647539.07000000007</v>
      </c>
      <c r="I108" s="46">
        <v>300857.05</v>
      </c>
      <c r="J108" s="46">
        <v>1897792.87</v>
      </c>
      <c r="K108" s="46">
        <v>800881.73</v>
      </c>
      <c r="L108" s="46">
        <v>3483541.08</v>
      </c>
      <c r="M108" s="46">
        <v>1508495.5</v>
      </c>
      <c r="N108" s="46">
        <v>273294.78000000003</v>
      </c>
      <c r="O108" s="46">
        <v>2180307.17</v>
      </c>
      <c r="P108" s="46">
        <v>27389610.990000002</v>
      </c>
      <c r="Q108" s="46">
        <v>744004.13</v>
      </c>
      <c r="R108" s="46"/>
      <c r="S108" s="46">
        <v>2651142.0699999998</v>
      </c>
      <c r="T108" s="46">
        <v>230.59</v>
      </c>
      <c r="U108" s="46">
        <v>414773.16000000003</v>
      </c>
      <c r="V108" s="46">
        <v>333637.05</v>
      </c>
      <c r="W108" s="46">
        <v>178445.83999999997</v>
      </c>
      <c r="X108" s="46">
        <v>207892.71</v>
      </c>
      <c r="Y108" s="108">
        <v>690747.58</v>
      </c>
      <c r="Z108" s="46">
        <v>667712.59</v>
      </c>
      <c r="AA108" s="46"/>
      <c r="AB108" s="46">
        <v>396359.77</v>
      </c>
      <c r="AC108" s="46">
        <v>2088676.79</v>
      </c>
      <c r="AD108" s="108">
        <v>377267.58999999997</v>
      </c>
      <c r="AE108" s="46">
        <v>112449</v>
      </c>
      <c r="AF108" s="46"/>
      <c r="AG108" s="46"/>
      <c r="AH108" s="46">
        <v>264420.33</v>
      </c>
      <c r="AI108" s="46">
        <v>252298.7</v>
      </c>
      <c r="AJ108" s="46">
        <v>1291022.57</v>
      </c>
      <c r="AK108" s="46">
        <v>1166637.81</v>
      </c>
      <c r="AL108" s="46">
        <v>1167113.27</v>
      </c>
      <c r="AM108" s="46"/>
      <c r="AN108" s="46">
        <v>40086.22</v>
      </c>
      <c r="AO108" s="108">
        <v>596776</v>
      </c>
      <c r="AP108" s="46"/>
      <c r="AQ108" s="108">
        <v>1528443.4900000002</v>
      </c>
      <c r="AR108" s="108"/>
      <c r="AS108" s="108"/>
      <c r="AT108" s="46"/>
      <c r="AX108">
        <v>466363.78</v>
      </c>
    </row>
    <row r="109" spans="2:50" x14ac:dyDescent="0.25">
      <c r="B109" s="47" t="s">
        <v>571</v>
      </c>
      <c r="C109" s="47" t="s">
        <v>570</v>
      </c>
      <c r="D109" s="46">
        <v>345061114.16000021</v>
      </c>
      <c r="E109" s="46">
        <v>537989.41999999993</v>
      </c>
      <c r="F109" s="46">
        <v>688502.45000000007</v>
      </c>
      <c r="G109" s="46">
        <v>3116869.7800000003</v>
      </c>
      <c r="H109" s="46">
        <v>2759464.4</v>
      </c>
      <c r="I109" s="46">
        <v>596855.1</v>
      </c>
      <c r="J109" s="46">
        <v>8006159.370000001</v>
      </c>
      <c r="K109" s="46">
        <v>4128525.46</v>
      </c>
      <c r="L109" s="46">
        <v>20599146.84</v>
      </c>
      <c r="M109" s="46">
        <v>9023037.3599999994</v>
      </c>
      <c r="N109" s="46">
        <v>3033055.06</v>
      </c>
      <c r="O109" s="46">
        <v>16650971.460000001</v>
      </c>
      <c r="P109" s="46">
        <v>178284045.92999998</v>
      </c>
      <c r="Q109" s="46">
        <v>7810252.0899999999</v>
      </c>
      <c r="R109" s="46">
        <v>1230454.8799999999</v>
      </c>
      <c r="S109" s="46">
        <v>24329186.329999991</v>
      </c>
      <c r="T109" s="46">
        <v>282153.13000000006</v>
      </c>
      <c r="U109" s="46">
        <v>2367541.8100000005</v>
      </c>
      <c r="V109" s="46">
        <v>1753711.6199999999</v>
      </c>
      <c r="W109" s="46">
        <v>1033292.49</v>
      </c>
      <c r="X109" s="46">
        <v>1105188.32</v>
      </c>
      <c r="Y109" s="46">
        <v>6095491.2699999996</v>
      </c>
      <c r="Z109" s="46">
        <v>6261369.0999999996</v>
      </c>
      <c r="AA109" s="46">
        <v>-23292.34</v>
      </c>
      <c r="AB109" s="46">
        <v>1996159.03</v>
      </c>
      <c r="AC109" s="46">
        <v>9372681.3599999994</v>
      </c>
      <c r="AD109" s="108">
        <v>1262969.6099999999</v>
      </c>
      <c r="AE109" s="46">
        <v>358768</v>
      </c>
      <c r="AF109" s="46"/>
      <c r="AG109" s="46">
        <v>-1306822</v>
      </c>
      <c r="AH109" s="46">
        <v>1718996.0499999998</v>
      </c>
      <c r="AI109" s="46">
        <v>1403053.92</v>
      </c>
      <c r="AJ109" s="46">
        <v>10350504.470000001</v>
      </c>
      <c r="AK109" s="46">
        <v>4418134.1399999997</v>
      </c>
      <c r="AL109" s="46">
        <v>4701486.09</v>
      </c>
      <c r="AM109" s="46">
        <v>389941.44</v>
      </c>
      <c r="AN109" s="46">
        <v>1166653.32</v>
      </c>
      <c r="AO109" s="108">
        <v>2754816.67</v>
      </c>
      <c r="AP109" s="46"/>
      <c r="AQ109" s="108">
        <v>5227557.26</v>
      </c>
      <c r="AR109" s="108"/>
      <c r="AS109" s="46">
        <v>663027.24000000011</v>
      </c>
      <c r="AT109" s="46">
        <v>43049.09</v>
      </c>
      <c r="AU109">
        <v>19463.599999999999</v>
      </c>
      <c r="AX109">
        <v>850703.54</v>
      </c>
    </row>
    <row r="110" spans="2:50" x14ac:dyDescent="0.25">
      <c r="B110" s="47" t="s">
        <v>569</v>
      </c>
      <c r="C110" s="47" t="s">
        <v>568</v>
      </c>
      <c r="D110" s="46">
        <v>162908149.81999996</v>
      </c>
      <c r="E110" s="46">
        <v>393997.78</v>
      </c>
      <c r="F110" s="46">
        <v>2267670.4500000002</v>
      </c>
      <c r="G110" s="46">
        <v>1873457.98</v>
      </c>
      <c r="H110" s="46">
        <v>1339087.93</v>
      </c>
      <c r="I110" s="46">
        <v>120274.73999999999</v>
      </c>
      <c r="J110" s="46">
        <v>2887801.3400000003</v>
      </c>
      <c r="K110" s="46">
        <v>1291116.6900000002</v>
      </c>
      <c r="L110" s="46">
        <v>8618655.410000002</v>
      </c>
      <c r="M110" s="46">
        <v>4077653.71</v>
      </c>
      <c r="N110" s="46">
        <v>628362.33999999985</v>
      </c>
      <c r="O110" s="46">
        <v>6451377.8500000015</v>
      </c>
      <c r="P110" s="46">
        <v>98547067.519999981</v>
      </c>
      <c r="Q110" s="46">
        <v>1533530.9399999997</v>
      </c>
      <c r="R110" s="46">
        <v>34022.980000000003</v>
      </c>
      <c r="S110" s="46">
        <v>2717379.9999999995</v>
      </c>
      <c r="T110" s="46">
        <v>237987.72</v>
      </c>
      <c r="U110" s="46">
        <v>1900311.61</v>
      </c>
      <c r="V110" s="46">
        <v>962384</v>
      </c>
      <c r="W110" s="46"/>
      <c r="X110" s="46">
        <v>324617.30000000005</v>
      </c>
      <c r="Y110" s="46">
        <v>807651.99</v>
      </c>
      <c r="Z110" s="46">
        <v>1363567.6300000001</v>
      </c>
      <c r="AA110" s="46"/>
      <c r="AB110" s="46">
        <v>755411.6399999999</v>
      </c>
      <c r="AC110" s="46">
        <v>4722599.91</v>
      </c>
      <c r="AD110" s="108">
        <v>660741.80999999994</v>
      </c>
      <c r="AE110" s="46">
        <v>321651</v>
      </c>
      <c r="AF110" s="46"/>
      <c r="AG110" s="46">
        <v>-107883.4</v>
      </c>
      <c r="AH110" s="46">
        <v>637651.4800000001</v>
      </c>
      <c r="AI110" s="46">
        <v>552378.25</v>
      </c>
      <c r="AJ110" s="46">
        <v>5823765.3000000007</v>
      </c>
      <c r="AK110" s="46">
        <v>1861766.0199999998</v>
      </c>
      <c r="AL110" s="46">
        <v>2347792</v>
      </c>
      <c r="AM110" s="46"/>
      <c r="AN110" s="108">
        <v>392945.54000000004</v>
      </c>
      <c r="AO110" s="46">
        <v>1648756</v>
      </c>
      <c r="AP110" s="46"/>
      <c r="AQ110" s="46">
        <v>2854674.0300000003</v>
      </c>
      <c r="AR110" s="46">
        <v>156205.80000000002</v>
      </c>
      <c r="AS110" s="108"/>
      <c r="AT110" s="46">
        <v>259518.25</v>
      </c>
      <c r="AX110">
        <v>1642198.28</v>
      </c>
    </row>
    <row r="111" spans="2:50" x14ac:dyDescent="0.25">
      <c r="B111" s="47" t="s">
        <v>567</v>
      </c>
      <c r="C111" s="47" t="s">
        <v>566</v>
      </c>
      <c r="D111" s="46">
        <v>126800200.47000007</v>
      </c>
      <c r="E111" s="46">
        <v>380939.04999999993</v>
      </c>
      <c r="F111" s="46">
        <v>907152.65</v>
      </c>
      <c r="G111" s="46">
        <v>1347077.58</v>
      </c>
      <c r="H111" s="46">
        <v>919291.91</v>
      </c>
      <c r="I111" s="46">
        <v>532126.49</v>
      </c>
      <c r="J111" s="46">
        <v>2551619.7199999997</v>
      </c>
      <c r="K111" s="46">
        <v>1093544.3599999999</v>
      </c>
      <c r="L111" s="46">
        <v>6936231.21</v>
      </c>
      <c r="M111" s="46">
        <v>3964532.3600000003</v>
      </c>
      <c r="N111" s="46">
        <v>142310.15000000002</v>
      </c>
      <c r="O111" s="46">
        <v>5564258.7199999997</v>
      </c>
      <c r="P111" s="46">
        <v>71885308.580000028</v>
      </c>
      <c r="Q111" s="46">
        <v>1546134.2799999998</v>
      </c>
      <c r="R111" s="46">
        <v>254731.83</v>
      </c>
      <c r="S111" s="46">
        <v>2836056.2199999993</v>
      </c>
      <c r="T111" s="46">
        <v>1034504.82</v>
      </c>
      <c r="U111" s="46">
        <v>1697266.9400000002</v>
      </c>
      <c r="V111" s="46">
        <v>1143073.6400000001</v>
      </c>
      <c r="W111" s="46">
        <v>96069.35</v>
      </c>
      <c r="X111" s="46">
        <v>39707.94</v>
      </c>
      <c r="Y111" s="46">
        <v>1028893.83</v>
      </c>
      <c r="Z111" s="46">
        <v>1689996.0499999998</v>
      </c>
      <c r="AA111" s="46">
        <v>-7602.5</v>
      </c>
      <c r="AB111" s="46">
        <v>563146.41</v>
      </c>
      <c r="AC111" s="46">
        <v>4539129.18</v>
      </c>
      <c r="AD111" s="108">
        <v>519917.38</v>
      </c>
      <c r="AE111" s="46">
        <v>169880.49</v>
      </c>
      <c r="AF111" s="46"/>
      <c r="AG111" s="46">
        <v>-407696.9</v>
      </c>
      <c r="AH111" s="46">
        <v>345023.77999999997</v>
      </c>
      <c r="AI111" s="46">
        <v>625876.9</v>
      </c>
      <c r="AJ111" s="46">
        <v>2882614.56</v>
      </c>
      <c r="AK111" s="46">
        <v>3444257.5</v>
      </c>
      <c r="AL111" s="46">
        <v>2491804.25</v>
      </c>
      <c r="AM111" s="46">
        <v>142943.9</v>
      </c>
      <c r="AN111" s="46">
        <v>19816.239999999998</v>
      </c>
      <c r="AO111" s="46">
        <v>1367943.6</v>
      </c>
      <c r="AP111" s="46"/>
      <c r="AQ111" s="46">
        <v>2004359.33</v>
      </c>
      <c r="AR111" s="46">
        <v>1607.78</v>
      </c>
      <c r="AS111" s="108"/>
      <c r="AT111" s="46">
        <v>106836.15</v>
      </c>
      <c r="AX111">
        <v>399514.74</v>
      </c>
    </row>
    <row r="112" spans="2:50" x14ac:dyDescent="0.25">
      <c r="B112" s="47" t="s">
        <v>565</v>
      </c>
      <c r="C112" s="47" t="s">
        <v>564</v>
      </c>
      <c r="D112" s="46">
        <v>357717914.55999988</v>
      </c>
      <c r="E112" s="46">
        <v>701780.15</v>
      </c>
      <c r="F112" s="46">
        <v>1377479.93</v>
      </c>
      <c r="G112" s="46">
        <v>3233182.85</v>
      </c>
      <c r="H112" s="46">
        <v>1940431.6699999997</v>
      </c>
      <c r="I112" s="46">
        <v>1151599.7000000002</v>
      </c>
      <c r="J112" s="46">
        <v>5911292.6899999995</v>
      </c>
      <c r="K112" s="46">
        <v>6793962.0299999993</v>
      </c>
      <c r="L112" s="46">
        <v>14767627.800000001</v>
      </c>
      <c r="M112" s="46">
        <v>11019346.580000002</v>
      </c>
      <c r="N112" s="46">
        <v>2077175.16</v>
      </c>
      <c r="O112" s="46">
        <v>19068526.550000001</v>
      </c>
      <c r="P112" s="46">
        <v>205084790.66999996</v>
      </c>
      <c r="Q112" s="46">
        <v>5087055.0900000017</v>
      </c>
      <c r="R112" s="46">
        <v>35160</v>
      </c>
      <c r="S112" s="46">
        <v>2511833.9799999995</v>
      </c>
      <c r="T112" s="46">
        <v>2958507.5300000003</v>
      </c>
      <c r="U112" s="46">
        <v>1799866.07</v>
      </c>
      <c r="V112" s="46">
        <v>1939894.3400000003</v>
      </c>
      <c r="W112" s="46">
        <v>867886.04</v>
      </c>
      <c r="X112" s="46">
        <v>672083.23</v>
      </c>
      <c r="Y112" s="46">
        <v>2684417.3899999997</v>
      </c>
      <c r="Z112" s="46">
        <v>4772019.6499999994</v>
      </c>
      <c r="AA112" s="46">
        <v>-499112.27</v>
      </c>
      <c r="AB112" s="46">
        <v>738004.83999999985</v>
      </c>
      <c r="AC112" s="46">
        <v>12291649.460000001</v>
      </c>
      <c r="AD112" s="108">
        <v>1388045.73</v>
      </c>
      <c r="AE112" s="46">
        <v>526863</v>
      </c>
      <c r="AF112" s="46"/>
      <c r="AG112" s="46">
        <v>-528303</v>
      </c>
      <c r="AH112" s="46">
        <v>1288888.6500000001</v>
      </c>
      <c r="AI112" s="46">
        <v>2427900.5600000005</v>
      </c>
      <c r="AJ112" s="46">
        <v>11707656.299999999</v>
      </c>
      <c r="AK112" s="46">
        <v>7523801.1499999994</v>
      </c>
      <c r="AL112" s="46">
        <v>6898620.3600000003</v>
      </c>
      <c r="AM112" s="46">
        <v>154902.18</v>
      </c>
      <c r="AN112" s="46">
        <v>260417.88</v>
      </c>
      <c r="AO112" s="46">
        <v>4552004.78</v>
      </c>
      <c r="AP112" s="108"/>
      <c r="AQ112" s="46">
        <v>2333367.9900000002</v>
      </c>
      <c r="AR112" s="46"/>
      <c r="AS112" s="46">
        <v>468071.11000000004</v>
      </c>
      <c r="AT112" s="46">
        <v>497827.47999999992</v>
      </c>
      <c r="AU112">
        <v>36389.46</v>
      </c>
      <c r="AV112">
        <v>234635.38</v>
      </c>
      <c r="AX112">
        <v>8960364.4199999999</v>
      </c>
    </row>
    <row r="113" spans="2:50" x14ac:dyDescent="0.25">
      <c r="B113" s="47" t="s">
        <v>563</v>
      </c>
      <c r="C113" s="47" t="s">
        <v>562</v>
      </c>
      <c r="D113" s="46">
        <v>169927237.38000008</v>
      </c>
      <c r="E113" s="46">
        <v>420594.4</v>
      </c>
      <c r="F113" s="46">
        <v>805847.83000000007</v>
      </c>
      <c r="G113" s="46">
        <v>2081900.7499999998</v>
      </c>
      <c r="H113" s="46">
        <v>1449229.26</v>
      </c>
      <c r="I113" s="46">
        <v>244247.66</v>
      </c>
      <c r="J113" s="46">
        <v>3199423.6100000003</v>
      </c>
      <c r="K113" s="46">
        <v>1803028.55</v>
      </c>
      <c r="L113" s="46">
        <v>8830040.959999999</v>
      </c>
      <c r="M113" s="46">
        <v>6058013.4199999999</v>
      </c>
      <c r="N113" s="46">
        <v>4170737.2500000005</v>
      </c>
      <c r="O113" s="46">
        <v>8169409.9999999991</v>
      </c>
      <c r="P113" s="46">
        <v>97954196.320000052</v>
      </c>
      <c r="Q113" s="46">
        <v>2489892.9200000004</v>
      </c>
      <c r="R113" s="46">
        <v>825929.79</v>
      </c>
      <c r="S113" s="46">
        <v>2312282.8199999994</v>
      </c>
      <c r="T113" s="46">
        <v>942770.24000000011</v>
      </c>
      <c r="U113" s="46">
        <v>105600.37</v>
      </c>
      <c r="V113" s="46">
        <v>777529.43</v>
      </c>
      <c r="W113" s="46">
        <v>337141.19999999995</v>
      </c>
      <c r="X113" s="46">
        <v>545441.2699999999</v>
      </c>
      <c r="Y113" s="46">
        <v>1306175.3199999998</v>
      </c>
      <c r="Z113" s="46">
        <v>2149034.06</v>
      </c>
      <c r="AA113" s="46">
        <v>-115040.06</v>
      </c>
      <c r="AB113" s="46">
        <v>791910.87</v>
      </c>
      <c r="AC113" s="46">
        <v>3939218.16</v>
      </c>
      <c r="AD113" s="108">
        <v>832947.29</v>
      </c>
      <c r="AE113" s="46">
        <v>230179.98</v>
      </c>
      <c r="AF113" s="46"/>
      <c r="AG113" s="46">
        <v>-331335.75</v>
      </c>
      <c r="AH113" s="46">
        <v>344600.1</v>
      </c>
      <c r="AI113" s="46">
        <v>476538.38999999996</v>
      </c>
      <c r="AJ113" s="46">
        <v>4829612.7600000016</v>
      </c>
      <c r="AK113" s="108">
        <v>2039537.49</v>
      </c>
      <c r="AL113" s="46">
        <v>2927075.42</v>
      </c>
      <c r="AM113" s="46"/>
      <c r="AN113" s="46">
        <v>45640.5</v>
      </c>
      <c r="AO113" s="46">
        <v>2122827</v>
      </c>
      <c r="AP113" s="46"/>
      <c r="AQ113" s="46">
        <v>1532963.2000000002</v>
      </c>
      <c r="AR113" s="46">
        <v>90304.73000000001</v>
      </c>
      <c r="AS113" s="46">
        <v>315416.32999999996</v>
      </c>
      <c r="AT113" s="46">
        <v>71740.01999999999</v>
      </c>
      <c r="AX113">
        <v>2804633.52</v>
      </c>
    </row>
    <row r="114" spans="2:50" x14ac:dyDescent="0.25">
      <c r="B114" s="47" t="s">
        <v>561</v>
      </c>
      <c r="C114" s="47" t="s">
        <v>560</v>
      </c>
      <c r="D114" s="46">
        <v>544342989.69000077</v>
      </c>
      <c r="E114" s="46">
        <v>1649320.32</v>
      </c>
      <c r="F114" s="46">
        <v>701246.40000000014</v>
      </c>
      <c r="G114" s="46">
        <v>5791139.4199999999</v>
      </c>
      <c r="H114" s="46">
        <v>3731317.26</v>
      </c>
      <c r="I114" s="46">
        <v>1472890.09</v>
      </c>
      <c r="J114" s="46">
        <v>12184931.58</v>
      </c>
      <c r="K114" s="46">
        <v>6270360.8099999996</v>
      </c>
      <c r="L114" s="46">
        <v>35906808.70000001</v>
      </c>
      <c r="M114" s="46">
        <v>18241325.869999997</v>
      </c>
      <c r="N114" s="46">
        <v>8533243.6899999995</v>
      </c>
      <c r="O114" s="46">
        <v>24347193.569999993</v>
      </c>
      <c r="P114" s="46">
        <v>315102770.03000003</v>
      </c>
      <c r="Q114" s="108">
        <v>8837907.3999999966</v>
      </c>
      <c r="R114" s="46">
        <v>2698353.24</v>
      </c>
      <c r="S114" s="46">
        <v>16621633.66</v>
      </c>
      <c r="T114" s="46">
        <v>3110557.9099999997</v>
      </c>
      <c r="U114" s="46">
        <v>2759392.39</v>
      </c>
      <c r="V114" s="46">
        <v>3464127.06</v>
      </c>
      <c r="W114" s="46">
        <v>295975.71000000002</v>
      </c>
      <c r="X114" s="46">
        <v>907932.54</v>
      </c>
      <c r="Y114" s="46">
        <v>3477408.17</v>
      </c>
      <c r="Z114" s="46">
        <v>4954680.91</v>
      </c>
      <c r="AA114" s="46">
        <v>-262107.97</v>
      </c>
      <c r="AB114" s="46">
        <v>1980878.33</v>
      </c>
      <c r="AC114" s="46">
        <v>14018326.799999999</v>
      </c>
      <c r="AD114" s="108">
        <v>1449150.77</v>
      </c>
      <c r="AE114" s="46">
        <v>223062</v>
      </c>
      <c r="AF114" s="46"/>
      <c r="AG114" s="46">
        <v>-1083605.6399999999</v>
      </c>
      <c r="AH114" s="46">
        <v>899392.67</v>
      </c>
      <c r="AI114" s="46">
        <v>1959521.3399999999</v>
      </c>
      <c r="AJ114" s="46">
        <v>13105447.689999998</v>
      </c>
      <c r="AK114" s="46">
        <v>5816439.9500000011</v>
      </c>
      <c r="AL114" s="46">
        <v>8869069.6699999999</v>
      </c>
      <c r="AM114" s="46"/>
      <c r="AN114" s="46">
        <v>477436.80000000005</v>
      </c>
      <c r="AO114" s="46">
        <v>5840778.2999999998</v>
      </c>
      <c r="AP114" s="46"/>
      <c r="AQ114" s="46">
        <v>5484980.1600000001</v>
      </c>
      <c r="AR114" s="46">
        <v>-246856.52000000002</v>
      </c>
      <c r="AS114" s="108">
        <v>718173.1399999999</v>
      </c>
      <c r="AT114" s="46"/>
      <c r="AU114">
        <v>56032.9</v>
      </c>
      <c r="AV114">
        <v>1271818.97</v>
      </c>
      <c r="AW114">
        <v>804575.92</v>
      </c>
      <c r="AX114">
        <v>1899957.68</v>
      </c>
    </row>
    <row r="115" spans="2:50" x14ac:dyDescent="0.25">
      <c r="B115" s="47" t="s">
        <v>559</v>
      </c>
      <c r="C115" s="47" t="s">
        <v>558</v>
      </c>
      <c r="D115" s="108">
        <v>518075070.66999972</v>
      </c>
      <c r="E115" s="108">
        <v>1460983.8</v>
      </c>
      <c r="F115" s="46">
        <v>2039411.9999999998</v>
      </c>
      <c r="G115" s="46">
        <v>4376731.12</v>
      </c>
      <c r="H115" s="46">
        <v>4717068.83</v>
      </c>
      <c r="I115" s="46">
        <v>1744318.1</v>
      </c>
      <c r="J115" s="108">
        <v>15718549.26</v>
      </c>
      <c r="K115" s="46">
        <v>6251730.3399999989</v>
      </c>
      <c r="L115" s="108">
        <v>35577164.590000011</v>
      </c>
      <c r="M115" s="46">
        <v>18105497.43</v>
      </c>
      <c r="N115" s="108">
        <v>4588942.87</v>
      </c>
      <c r="O115" s="46">
        <v>26994008.490000002</v>
      </c>
      <c r="P115" s="46">
        <v>290193965.85000008</v>
      </c>
      <c r="Q115" s="108">
        <v>5369185.7599999988</v>
      </c>
      <c r="R115" s="46">
        <v>1361289.06</v>
      </c>
      <c r="S115" s="46">
        <v>6416955.9500000002</v>
      </c>
      <c r="T115" s="108">
        <v>1841593.1399999997</v>
      </c>
      <c r="U115" s="46">
        <v>4294193.8500000015</v>
      </c>
      <c r="V115" s="46">
        <v>2960438.2399999993</v>
      </c>
      <c r="W115" s="46">
        <v>2630841.4500000002</v>
      </c>
      <c r="X115" s="108">
        <v>1000698.3699999999</v>
      </c>
      <c r="Y115" s="108">
        <v>5615713.3499999996</v>
      </c>
      <c r="Z115" s="46">
        <v>7056426.5200000005</v>
      </c>
      <c r="AA115" s="46">
        <v>-190707.71</v>
      </c>
      <c r="AB115" s="108">
        <v>1599789.9200000002</v>
      </c>
      <c r="AC115" s="108">
        <v>15235478.41</v>
      </c>
      <c r="AD115" s="108">
        <v>1360486.1099999999</v>
      </c>
      <c r="AE115" s="108">
        <v>211156.39</v>
      </c>
      <c r="AF115" s="108"/>
      <c r="AG115" s="108">
        <v>-1604430.17</v>
      </c>
      <c r="AH115" s="46">
        <v>1140572.7</v>
      </c>
      <c r="AI115" s="46">
        <v>1731360.19</v>
      </c>
      <c r="AJ115" s="46">
        <v>13985612.23</v>
      </c>
      <c r="AK115" s="46">
        <v>8523188.5199999996</v>
      </c>
      <c r="AL115" s="46">
        <v>8407595.4600000009</v>
      </c>
      <c r="AM115" s="108">
        <v>699262.47</v>
      </c>
      <c r="AN115" s="46">
        <v>966281.14</v>
      </c>
      <c r="AO115" s="108">
        <v>3714602.0700000003</v>
      </c>
      <c r="AP115" s="108"/>
      <c r="AQ115" s="108">
        <v>9782726.3300000019</v>
      </c>
      <c r="AR115" s="108">
        <v>584732.38</v>
      </c>
      <c r="AS115" s="108">
        <v>531766.89</v>
      </c>
      <c r="AT115" s="108">
        <v>512.67000000000007</v>
      </c>
      <c r="AU115">
        <v>45058.99</v>
      </c>
      <c r="AV115">
        <v>780151.35</v>
      </c>
      <c r="AW115">
        <v>-367403.63000000006</v>
      </c>
      <c r="AX115">
        <v>621569.58999999985</v>
      </c>
    </row>
    <row r="116" spans="2:50" x14ac:dyDescent="0.25">
      <c r="B116" s="47" t="s">
        <v>557</v>
      </c>
      <c r="C116" s="47" t="s">
        <v>556</v>
      </c>
      <c r="D116" s="108">
        <v>425765155.65999979</v>
      </c>
      <c r="E116" s="46">
        <v>337727.25</v>
      </c>
      <c r="F116" s="108">
        <v>1449727.87</v>
      </c>
      <c r="G116" s="108">
        <v>3183849.81</v>
      </c>
      <c r="H116" s="108">
        <v>3054120.71</v>
      </c>
      <c r="I116" s="46">
        <v>782138.79</v>
      </c>
      <c r="J116" s="46">
        <v>11617427.33</v>
      </c>
      <c r="K116" s="46">
        <v>3513274.9299999997</v>
      </c>
      <c r="L116" s="46">
        <v>24506544.709999997</v>
      </c>
      <c r="M116" s="108">
        <v>14633376.85</v>
      </c>
      <c r="N116" s="46">
        <v>3417618.4799999995</v>
      </c>
      <c r="O116" s="46">
        <v>22322017.499999993</v>
      </c>
      <c r="P116" s="108">
        <v>249660067.71000001</v>
      </c>
      <c r="Q116" s="108">
        <v>7894427.5499999998</v>
      </c>
      <c r="R116" s="108">
        <v>646226.43999999994</v>
      </c>
      <c r="S116" s="108">
        <v>10617655.199999999</v>
      </c>
      <c r="T116" s="108">
        <v>560154.07999999996</v>
      </c>
      <c r="U116" s="46">
        <v>1513565.8900000008</v>
      </c>
      <c r="V116" s="108">
        <v>2564714.29</v>
      </c>
      <c r="W116" s="46">
        <v>633090.75</v>
      </c>
      <c r="X116" s="108">
        <v>865011.92999999993</v>
      </c>
      <c r="Y116" s="108">
        <v>3664945.01</v>
      </c>
      <c r="Z116" s="108">
        <v>5189986.9499999993</v>
      </c>
      <c r="AA116" s="46">
        <v>-7647</v>
      </c>
      <c r="AB116" s="108">
        <v>1528747.5999999999</v>
      </c>
      <c r="AC116" s="108">
        <v>11355106.100000001</v>
      </c>
      <c r="AD116" s="108">
        <v>1709280.08</v>
      </c>
      <c r="AE116" s="108">
        <v>420349</v>
      </c>
      <c r="AF116" s="108"/>
      <c r="AG116" s="108">
        <v>-1635105.54</v>
      </c>
      <c r="AH116" s="108">
        <v>1361262.1600000001</v>
      </c>
      <c r="AI116" s="108">
        <v>1582876.3599999999</v>
      </c>
      <c r="AJ116" s="108">
        <v>11995152.560000001</v>
      </c>
      <c r="AK116" s="108">
        <v>3928135.2800000003</v>
      </c>
      <c r="AL116" s="108">
        <v>7017587.2599999998</v>
      </c>
      <c r="AM116" s="108"/>
      <c r="AN116" s="108">
        <v>781191.09</v>
      </c>
      <c r="AO116" s="108">
        <v>4112578.05</v>
      </c>
      <c r="AP116" s="108"/>
      <c r="AQ116" s="108">
        <v>7129008.8300000001</v>
      </c>
      <c r="AR116" s="108">
        <v>1159.3199999999961</v>
      </c>
      <c r="AS116" s="108">
        <v>822196.48</v>
      </c>
      <c r="AT116" s="108">
        <v>5230.79</v>
      </c>
      <c r="AU116">
        <v>5703.26</v>
      </c>
      <c r="AV116">
        <v>221391.79</v>
      </c>
      <c r="AX116">
        <v>803282.15999999992</v>
      </c>
    </row>
    <row r="117" spans="2:50" x14ac:dyDescent="0.25">
      <c r="B117" s="47" t="s">
        <v>555</v>
      </c>
      <c r="C117" s="47" t="s">
        <v>554</v>
      </c>
      <c r="D117" s="108">
        <v>4650767.4399999995</v>
      </c>
      <c r="E117" s="108"/>
      <c r="F117" s="46"/>
      <c r="G117" s="46">
        <v>621293.98</v>
      </c>
      <c r="H117" s="46">
        <v>1036.9100000000001</v>
      </c>
      <c r="I117" s="46">
        <v>64177.56</v>
      </c>
      <c r="J117" s="108">
        <v>16395.73</v>
      </c>
      <c r="K117" s="46"/>
      <c r="L117" s="108">
        <v>719028.88</v>
      </c>
      <c r="M117" s="46">
        <v>1237.52</v>
      </c>
      <c r="N117" s="108">
        <v>250164.55</v>
      </c>
      <c r="O117" s="46"/>
      <c r="P117" s="46">
        <v>2167096.5999999996</v>
      </c>
      <c r="Q117" s="108">
        <v>59009.45</v>
      </c>
      <c r="R117" s="46"/>
      <c r="S117" s="46">
        <v>2690.4</v>
      </c>
      <c r="T117" s="108">
        <v>55464.399999999994</v>
      </c>
      <c r="U117" s="46"/>
      <c r="V117" s="46">
        <v>20176.759999999998</v>
      </c>
      <c r="W117" s="46"/>
      <c r="X117" s="108">
        <v>13286.369999999999</v>
      </c>
      <c r="Y117" s="108">
        <v>42330.27</v>
      </c>
      <c r="Z117" s="46"/>
      <c r="AA117" s="46"/>
      <c r="AB117" s="108"/>
      <c r="AC117" s="108">
        <v>261493.29</v>
      </c>
      <c r="AD117" s="108"/>
      <c r="AE117" s="108"/>
      <c r="AF117" s="108"/>
      <c r="AG117" s="108"/>
      <c r="AH117" s="46"/>
      <c r="AI117" s="46"/>
      <c r="AJ117" s="46">
        <v>130920.97</v>
      </c>
      <c r="AK117" s="108">
        <v>48460.88</v>
      </c>
      <c r="AL117" s="46">
        <v>142220.39000000001</v>
      </c>
      <c r="AM117" s="108"/>
      <c r="AN117" s="46"/>
      <c r="AO117" s="108">
        <v>34282.53</v>
      </c>
      <c r="AP117" s="108"/>
      <c r="AQ117" s="108"/>
      <c r="AR117" s="108"/>
      <c r="AS117" s="108"/>
      <c r="AT117" s="108"/>
    </row>
    <row r="118" spans="2:50" x14ac:dyDescent="0.25">
      <c r="B118" s="47" t="s">
        <v>553</v>
      </c>
      <c r="C118" s="47" t="s">
        <v>552</v>
      </c>
      <c r="D118" s="46">
        <v>9678721.2499999981</v>
      </c>
      <c r="E118" s="46"/>
      <c r="F118" s="46">
        <v>281630.67</v>
      </c>
      <c r="G118" s="108"/>
      <c r="H118" s="108"/>
      <c r="I118" s="46"/>
      <c r="J118" s="46">
        <v>338522.74999999994</v>
      </c>
      <c r="K118" s="46">
        <v>149221.62</v>
      </c>
      <c r="L118" s="46">
        <v>710096.37</v>
      </c>
      <c r="M118" s="108">
        <v>281814.39</v>
      </c>
      <c r="N118" s="46"/>
      <c r="O118" s="46">
        <v>142968.74</v>
      </c>
      <c r="P118" s="108">
        <v>6265969.1600000001</v>
      </c>
      <c r="Q118" s="108"/>
      <c r="R118" s="108"/>
      <c r="S118" s="108">
        <v>304398.52999999997</v>
      </c>
      <c r="T118" s="108"/>
      <c r="U118" s="108">
        <v>3734.32</v>
      </c>
      <c r="V118" s="108"/>
      <c r="W118" s="108"/>
      <c r="X118" s="46"/>
      <c r="Y118" s="108">
        <v>83747.53</v>
      </c>
      <c r="Z118" s="46"/>
      <c r="AA118" s="46"/>
      <c r="AB118" s="108"/>
      <c r="AC118" s="108">
        <v>1116617.17</v>
      </c>
      <c r="AD118" s="108"/>
      <c r="AE118" s="108"/>
      <c r="AF118" s="108"/>
      <c r="AG118" s="108"/>
      <c r="AH118" s="46"/>
      <c r="AI118" s="46"/>
      <c r="AJ118" s="46"/>
      <c r="AK118" s="108"/>
      <c r="AL118" s="46"/>
      <c r="AM118" s="46"/>
      <c r="AN118" s="108"/>
      <c r="AO118" s="108"/>
      <c r="AP118" s="108"/>
      <c r="AQ118" s="108"/>
      <c r="AR118" s="108"/>
      <c r="AS118" s="108"/>
      <c r="AT118" s="108"/>
    </row>
    <row r="119" spans="2:50" x14ac:dyDescent="0.25">
      <c r="B119" s="47" t="s">
        <v>551</v>
      </c>
      <c r="C119" s="47" t="s">
        <v>550</v>
      </c>
      <c r="D119" s="46">
        <v>10031582.479999999</v>
      </c>
      <c r="E119" s="46"/>
      <c r="F119" s="46"/>
      <c r="G119" s="46">
        <v>1317991.29</v>
      </c>
      <c r="H119" s="46">
        <v>2199.84</v>
      </c>
      <c r="I119" s="46">
        <v>127298.05</v>
      </c>
      <c r="J119" s="46">
        <v>213956.07</v>
      </c>
      <c r="K119" s="46"/>
      <c r="L119" s="46">
        <v>1690133.0800000003</v>
      </c>
      <c r="M119" s="108"/>
      <c r="N119" s="46">
        <v>998413.54</v>
      </c>
      <c r="O119" s="46"/>
      <c r="P119" s="46">
        <v>4017238.25</v>
      </c>
      <c r="Q119" s="108">
        <v>82704.28</v>
      </c>
      <c r="R119" s="46"/>
      <c r="S119" s="46">
        <v>17509.16</v>
      </c>
      <c r="T119" s="46">
        <v>182710.43</v>
      </c>
      <c r="U119" s="46"/>
      <c r="V119" s="108">
        <v>41249</v>
      </c>
      <c r="W119" s="46"/>
      <c r="X119" s="46"/>
      <c r="Y119" s="108">
        <v>82425.179999999993</v>
      </c>
      <c r="Z119" s="108">
        <v>54539.57</v>
      </c>
      <c r="AA119" s="46"/>
      <c r="AB119" s="108">
        <v>17527.12</v>
      </c>
      <c r="AC119" s="108">
        <v>523457.69</v>
      </c>
      <c r="AD119" s="108"/>
      <c r="AE119" s="108"/>
      <c r="AF119" s="46"/>
      <c r="AG119" s="46"/>
      <c r="AH119" s="46"/>
      <c r="AI119" s="46"/>
      <c r="AJ119" s="46">
        <v>322402.39</v>
      </c>
      <c r="AK119" s="108">
        <v>95275.18</v>
      </c>
      <c r="AL119" s="46">
        <v>156551.17000000001</v>
      </c>
      <c r="AM119" s="46"/>
      <c r="AN119" s="108"/>
      <c r="AO119" s="108">
        <v>81144.87</v>
      </c>
      <c r="AP119" s="108"/>
      <c r="AQ119" s="46"/>
      <c r="AR119" s="46">
        <v>6856.32</v>
      </c>
      <c r="AS119" s="108"/>
      <c r="AT119" s="108"/>
    </row>
    <row r="120" spans="2:50" x14ac:dyDescent="0.25">
      <c r="B120" s="47" t="s">
        <v>549</v>
      </c>
      <c r="C120" s="47" t="s">
        <v>548</v>
      </c>
      <c r="D120" s="46">
        <v>7197384.0000000009</v>
      </c>
      <c r="E120" s="108">
        <v>260752.83</v>
      </c>
      <c r="F120" s="46"/>
      <c r="G120" s="46">
        <v>332054.89</v>
      </c>
      <c r="H120" s="46"/>
      <c r="I120" s="46">
        <v>284264.06</v>
      </c>
      <c r="J120" s="108">
        <v>162706.71999999997</v>
      </c>
      <c r="K120" s="46"/>
      <c r="L120" s="108">
        <v>429838.64</v>
      </c>
      <c r="M120" s="46">
        <v>154779.47</v>
      </c>
      <c r="N120" s="46"/>
      <c r="O120" s="46">
        <v>101.77</v>
      </c>
      <c r="P120" s="108">
        <v>3855844.8299999996</v>
      </c>
      <c r="Q120" s="108">
        <v>49529.16</v>
      </c>
      <c r="R120" s="46"/>
      <c r="S120" s="46">
        <v>6918.93</v>
      </c>
      <c r="T120" s="46">
        <v>10848.64</v>
      </c>
      <c r="U120" s="46"/>
      <c r="V120" s="108"/>
      <c r="W120" s="46"/>
      <c r="X120" s="46"/>
      <c r="Y120" s="108"/>
      <c r="Z120" s="108">
        <v>276096.44</v>
      </c>
      <c r="AA120" s="46"/>
      <c r="AB120" s="108"/>
      <c r="AC120" s="108">
        <v>634451.62</v>
      </c>
      <c r="AD120" s="108"/>
      <c r="AE120" s="108"/>
      <c r="AF120" s="108"/>
      <c r="AG120" s="46"/>
      <c r="AH120" s="46"/>
      <c r="AI120" s="46"/>
      <c r="AJ120" s="46">
        <v>625700.48</v>
      </c>
      <c r="AK120" s="46"/>
      <c r="AL120" s="46">
        <v>45947</v>
      </c>
      <c r="AM120" s="46"/>
      <c r="AN120" s="108"/>
      <c r="AO120" s="108">
        <v>26749.91</v>
      </c>
      <c r="AP120" s="46"/>
      <c r="AQ120" s="108">
        <v>40798.61</v>
      </c>
      <c r="AR120" s="108"/>
      <c r="AS120" s="108"/>
      <c r="AT120" s="108"/>
    </row>
    <row r="121" spans="2:50" x14ac:dyDescent="0.25">
      <c r="B121" s="47" t="s">
        <v>547</v>
      </c>
      <c r="C121" s="47" t="s">
        <v>546</v>
      </c>
      <c r="D121" s="46">
        <v>6259799.96</v>
      </c>
      <c r="E121" s="108">
        <v>67320.090000000011</v>
      </c>
      <c r="F121" s="46">
        <v>548773.41999999993</v>
      </c>
      <c r="G121" s="46">
        <v>327459.75</v>
      </c>
      <c r="H121" s="108">
        <v>139237.57</v>
      </c>
      <c r="I121" s="46">
        <v>248159.69</v>
      </c>
      <c r="J121" s="108">
        <v>467554.09000000008</v>
      </c>
      <c r="K121" s="46"/>
      <c r="L121" s="46">
        <v>186360.78</v>
      </c>
      <c r="M121" s="46">
        <v>157814.20000000001</v>
      </c>
      <c r="N121" s="46"/>
      <c r="O121" s="46">
        <v>315984.38</v>
      </c>
      <c r="P121" s="108">
        <v>2248937.1999999997</v>
      </c>
      <c r="Q121" s="108"/>
      <c r="R121" s="46"/>
      <c r="S121" s="46">
        <v>85306.82</v>
      </c>
      <c r="T121" s="46">
        <v>51034.11</v>
      </c>
      <c r="U121" s="46">
        <v>34030.400000000001</v>
      </c>
      <c r="V121" s="46">
        <v>35768.959999999999</v>
      </c>
      <c r="W121" s="46"/>
      <c r="X121" s="46"/>
      <c r="Y121" s="108">
        <v>2313.75</v>
      </c>
      <c r="Z121" s="108">
        <v>112529.93000000001</v>
      </c>
      <c r="AA121" s="46"/>
      <c r="AB121" s="108"/>
      <c r="AC121" s="108">
        <v>59601.14</v>
      </c>
      <c r="AD121" s="108"/>
      <c r="AE121" s="108"/>
      <c r="AF121" s="108"/>
      <c r="AG121" s="46"/>
      <c r="AH121" s="46">
        <v>91229.21</v>
      </c>
      <c r="AI121" s="46">
        <v>6106.38</v>
      </c>
      <c r="AJ121" s="46">
        <v>206792.22</v>
      </c>
      <c r="AK121" s="46">
        <v>87028.069999999992</v>
      </c>
      <c r="AL121" s="46">
        <v>43546.8</v>
      </c>
      <c r="AM121" s="46"/>
      <c r="AN121" s="108"/>
      <c r="AO121" s="108">
        <v>69837.33</v>
      </c>
      <c r="AP121" s="108"/>
      <c r="AQ121" s="108">
        <v>112273.05</v>
      </c>
      <c r="AR121" s="108"/>
      <c r="AS121" s="108"/>
      <c r="AT121" s="108"/>
      <c r="AU121">
        <v>461964.31</v>
      </c>
      <c r="AV121">
        <v>92836.31</v>
      </c>
    </row>
    <row r="122" spans="2:50" x14ac:dyDescent="0.25">
      <c r="B122" s="47" t="s">
        <v>545</v>
      </c>
      <c r="C122" s="47" t="s">
        <v>544</v>
      </c>
      <c r="D122" s="46">
        <v>9598514.8299999963</v>
      </c>
      <c r="E122" s="46"/>
      <c r="F122" s="46"/>
      <c r="G122" s="46">
        <v>1251793.75</v>
      </c>
      <c r="H122" s="46"/>
      <c r="I122" s="46">
        <v>1076.05</v>
      </c>
      <c r="J122" s="108">
        <v>705356.59</v>
      </c>
      <c r="K122" s="46"/>
      <c r="L122" s="108">
        <v>1001968.87</v>
      </c>
      <c r="M122" s="108">
        <v>4040.69</v>
      </c>
      <c r="N122" s="46">
        <v>99629.03</v>
      </c>
      <c r="O122" s="46">
        <v>561834.11</v>
      </c>
      <c r="P122" s="46">
        <v>3550252.1999999997</v>
      </c>
      <c r="Q122" s="108"/>
      <c r="R122" s="46"/>
      <c r="S122" s="46">
        <v>24280.35</v>
      </c>
      <c r="T122" s="46">
        <v>71696.510000000009</v>
      </c>
      <c r="U122" s="108">
        <v>72734.55</v>
      </c>
      <c r="V122" s="108">
        <v>72413.58</v>
      </c>
      <c r="W122" s="46"/>
      <c r="X122" s="108">
        <v>20459.560000000001</v>
      </c>
      <c r="Y122" s="108">
        <v>375225.16</v>
      </c>
      <c r="Z122" s="108">
        <v>17008.580000000002</v>
      </c>
      <c r="AA122" s="46"/>
      <c r="AB122" s="108"/>
      <c r="AC122" s="108">
        <v>698730.7</v>
      </c>
      <c r="AD122" s="108"/>
      <c r="AE122" s="108"/>
      <c r="AF122" s="108"/>
      <c r="AG122" s="108"/>
      <c r="AH122" s="46"/>
      <c r="AI122" s="46">
        <v>89387.12</v>
      </c>
      <c r="AJ122" s="46">
        <v>777022.57000000007</v>
      </c>
      <c r="AK122" s="108"/>
      <c r="AL122" s="46">
        <v>103461.01</v>
      </c>
      <c r="AM122" s="46">
        <v>5289.27</v>
      </c>
      <c r="AN122" s="108">
        <v>5266.76</v>
      </c>
      <c r="AO122" s="108">
        <v>31253.9</v>
      </c>
      <c r="AP122" s="108"/>
      <c r="AQ122" s="46">
        <v>53852.91</v>
      </c>
      <c r="AR122" s="46">
        <v>4481.01</v>
      </c>
      <c r="AS122" s="108"/>
      <c r="AT122" s="108"/>
    </row>
    <row r="123" spans="2:50" x14ac:dyDescent="0.25">
      <c r="B123" s="47" t="s">
        <v>543</v>
      </c>
      <c r="C123" s="47" t="s">
        <v>542</v>
      </c>
      <c r="D123" s="46">
        <v>5796545.9200000027</v>
      </c>
      <c r="E123" s="46"/>
      <c r="F123" s="46">
        <v>6120</v>
      </c>
      <c r="G123" s="46">
        <v>368012.02</v>
      </c>
      <c r="H123" s="46"/>
      <c r="I123" s="46">
        <v>5470.87</v>
      </c>
      <c r="J123" s="46">
        <v>564126.05000000005</v>
      </c>
      <c r="K123" s="46"/>
      <c r="L123" s="46">
        <v>615146.94000000018</v>
      </c>
      <c r="M123" s="46">
        <v>2921</v>
      </c>
      <c r="N123" s="46">
        <v>41788.86</v>
      </c>
      <c r="O123" s="46">
        <v>391186.71999999991</v>
      </c>
      <c r="P123" s="46">
        <v>2044947.33</v>
      </c>
      <c r="Q123" s="46"/>
      <c r="R123" s="46"/>
      <c r="S123" s="46">
        <v>41798.94</v>
      </c>
      <c r="T123" s="46">
        <v>93061.8</v>
      </c>
      <c r="U123" s="46">
        <v>66612.61</v>
      </c>
      <c r="V123" s="46">
        <v>53843.340000000004</v>
      </c>
      <c r="W123" s="46"/>
      <c r="X123" s="46">
        <v>10593.5</v>
      </c>
      <c r="Y123" s="46">
        <v>255062.37</v>
      </c>
      <c r="Z123" s="46">
        <v>6677.4600000000009</v>
      </c>
      <c r="AA123" s="46"/>
      <c r="AB123" s="46"/>
      <c r="AC123" s="46">
        <v>262569.52</v>
      </c>
      <c r="AD123" s="108"/>
      <c r="AE123" s="46"/>
      <c r="AF123" s="46"/>
      <c r="AG123" s="46"/>
      <c r="AH123" s="46"/>
      <c r="AI123" s="46">
        <v>89528.53</v>
      </c>
      <c r="AJ123" s="46">
        <v>719505.39</v>
      </c>
      <c r="AK123" s="46"/>
      <c r="AL123" s="46">
        <v>107174.79</v>
      </c>
      <c r="AM123" s="46">
        <v>3113.54</v>
      </c>
      <c r="AN123" s="46">
        <v>2519.41</v>
      </c>
      <c r="AO123" s="46">
        <v>16997.73</v>
      </c>
      <c r="AP123" s="108"/>
      <c r="AQ123" s="46">
        <v>25367.02</v>
      </c>
      <c r="AR123" s="46">
        <v>2400.1799999999998</v>
      </c>
      <c r="AS123" s="46"/>
      <c r="AT123" s="46"/>
    </row>
    <row r="124" spans="2:50" x14ac:dyDescent="0.25">
      <c r="B124" s="47" t="s">
        <v>541</v>
      </c>
      <c r="C124" s="47" t="s">
        <v>540</v>
      </c>
      <c r="D124" s="46">
        <v>4014430.080000001</v>
      </c>
      <c r="E124" s="46">
        <v>178091.9</v>
      </c>
      <c r="F124" s="46">
        <v>233865.75</v>
      </c>
      <c r="G124" s="46">
        <v>510857.28</v>
      </c>
      <c r="H124" s="46">
        <v>28629.38</v>
      </c>
      <c r="I124" s="46">
        <v>24604.06</v>
      </c>
      <c r="J124" s="46">
        <v>63906.369999999995</v>
      </c>
      <c r="K124" s="46"/>
      <c r="L124" s="46">
        <v>267148.27</v>
      </c>
      <c r="M124" s="46">
        <v>7150.86</v>
      </c>
      <c r="N124" s="46"/>
      <c r="O124" s="46">
        <v>272642.33</v>
      </c>
      <c r="P124" s="46">
        <v>1270481.98</v>
      </c>
      <c r="Q124" s="108">
        <v>1231.8900000000001</v>
      </c>
      <c r="R124" s="46"/>
      <c r="S124" s="46">
        <v>48268.29</v>
      </c>
      <c r="T124" s="46">
        <v>188477.31999999998</v>
      </c>
      <c r="U124" s="46">
        <v>27062</v>
      </c>
      <c r="V124" s="46">
        <v>46706.369999999995</v>
      </c>
      <c r="W124" s="46"/>
      <c r="X124" s="46"/>
      <c r="Y124" s="46">
        <v>68813.289999999994</v>
      </c>
      <c r="Z124" s="46">
        <v>10206.67</v>
      </c>
      <c r="AA124" s="46"/>
      <c r="AB124" s="46"/>
      <c r="AC124" s="46">
        <v>11162.05</v>
      </c>
      <c r="AD124" s="108"/>
      <c r="AE124" s="46"/>
      <c r="AF124" s="46"/>
      <c r="AG124" s="46"/>
      <c r="AH124" s="46"/>
      <c r="AI124" s="46"/>
      <c r="AJ124" s="46">
        <v>277857.77999999997</v>
      </c>
      <c r="AK124" s="46">
        <v>73203.03</v>
      </c>
      <c r="AL124" s="46">
        <v>109723.59</v>
      </c>
      <c r="AM124" s="46"/>
      <c r="AN124" s="108">
        <v>1954.28</v>
      </c>
      <c r="AO124" s="108">
        <v>59206.89</v>
      </c>
      <c r="AP124" s="46"/>
      <c r="AQ124" s="46">
        <v>43558.92</v>
      </c>
      <c r="AR124" s="46">
        <v>2073.85</v>
      </c>
      <c r="AS124" s="108"/>
      <c r="AT124" s="108"/>
      <c r="AU124">
        <v>117435</v>
      </c>
      <c r="AV124">
        <v>70110.679999999993</v>
      </c>
    </row>
    <row r="125" spans="2:50" x14ac:dyDescent="0.25">
      <c r="B125" s="47" t="s">
        <v>934</v>
      </c>
      <c r="C125" s="47" t="s">
        <v>933</v>
      </c>
      <c r="D125" s="46">
        <v>3207991.13</v>
      </c>
      <c r="E125" s="46"/>
      <c r="F125" s="46"/>
      <c r="G125" s="46">
        <v>92976.28</v>
      </c>
      <c r="H125" s="46">
        <v>130.13999999999999</v>
      </c>
      <c r="I125" s="46"/>
      <c r="J125" s="46">
        <v>270970.37</v>
      </c>
      <c r="K125" s="46"/>
      <c r="L125" s="46">
        <v>531882.08999999985</v>
      </c>
      <c r="M125" s="46">
        <v>2864</v>
      </c>
      <c r="N125" s="46">
        <v>4801.84</v>
      </c>
      <c r="O125" s="46">
        <v>162104.32000000001</v>
      </c>
      <c r="P125" s="46">
        <v>962559.1399999999</v>
      </c>
      <c r="Q125" s="108"/>
      <c r="R125" s="46"/>
      <c r="S125" s="46">
        <v>23831.07</v>
      </c>
      <c r="T125" s="46">
        <v>12812.42</v>
      </c>
      <c r="U125" s="46">
        <v>26875.34</v>
      </c>
      <c r="V125" s="46">
        <v>23827.690000000002</v>
      </c>
      <c r="W125" s="46"/>
      <c r="X125" s="46"/>
      <c r="Y125" s="46">
        <v>91037.95</v>
      </c>
      <c r="Z125" s="46">
        <v>2506.21</v>
      </c>
      <c r="AA125" s="46"/>
      <c r="AB125" s="46"/>
      <c r="AC125" s="108">
        <v>161622.84</v>
      </c>
      <c r="AD125" s="108"/>
      <c r="AE125" s="46"/>
      <c r="AF125" s="46"/>
      <c r="AG125" s="46"/>
      <c r="AH125" s="46"/>
      <c r="AI125" s="46">
        <v>43282.45</v>
      </c>
      <c r="AJ125" s="46">
        <v>675723.27000000014</v>
      </c>
      <c r="AK125" s="46"/>
      <c r="AL125" s="46">
        <v>42200.33</v>
      </c>
      <c r="AM125" s="46">
        <v>38919</v>
      </c>
      <c r="AN125" s="108">
        <v>3409.89</v>
      </c>
      <c r="AO125" s="108">
        <v>9869.65</v>
      </c>
      <c r="AP125" s="108"/>
      <c r="AQ125" s="46">
        <v>22347.1</v>
      </c>
      <c r="AR125" s="46">
        <v>1437.74</v>
      </c>
      <c r="AS125" s="46"/>
      <c r="AT125" s="46"/>
    </row>
    <row r="126" spans="2:50" x14ac:dyDescent="0.25">
      <c r="B126" s="47" t="s">
        <v>539</v>
      </c>
      <c r="C126" s="47" t="s">
        <v>538</v>
      </c>
      <c r="D126" s="46">
        <v>94177553.840000004</v>
      </c>
      <c r="E126" s="46">
        <v>1123880.2300000002</v>
      </c>
      <c r="F126" s="46">
        <v>473820.32999999996</v>
      </c>
      <c r="G126" s="46">
        <v>1039273.05</v>
      </c>
      <c r="H126" s="46">
        <v>918479.43</v>
      </c>
      <c r="I126" s="46">
        <v>347966.66</v>
      </c>
      <c r="J126" s="46">
        <v>3345813.85</v>
      </c>
      <c r="K126" s="46">
        <v>586840.97</v>
      </c>
      <c r="L126" s="46">
        <v>5669093.5100000007</v>
      </c>
      <c r="M126" s="46">
        <v>2446684.9899999993</v>
      </c>
      <c r="N126" s="46">
        <v>499075.74000000005</v>
      </c>
      <c r="O126" s="46">
        <v>5028677.2300000004</v>
      </c>
      <c r="P126" s="46">
        <v>51594104.800000004</v>
      </c>
      <c r="Q126" s="46">
        <v>1097316.94</v>
      </c>
      <c r="R126" s="46">
        <v>61055.63</v>
      </c>
      <c r="S126" s="46">
        <v>2654039.0799999982</v>
      </c>
      <c r="T126" s="46">
        <v>324916.59000000003</v>
      </c>
      <c r="U126" s="46">
        <v>71668.259999999995</v>
      </c>
      <c r="V126" s="46">
        <v>533961.7899999998</v>
      </c>
      <c r="W126" s="46">
        <v>638460.12999999989</v>
      </c>
      <c r="X126" s="46">
        <v>243960.01</v>
      </c>
      <c r="Y126" s="46">
        <v>1540889.12</v>
      </c>
      <c r="Z126" s="46">
        <v>1504661.0200000003</v>
      </c>
      <c r="AA126" s="46">
        <v>-3248.49</v>
      </c>
      <c r="AB126" s="46">
        <v>378823.36</v>
      </c>
      <c r="AC126" s="46">
        <v>2196950.5300000003</v>
      </c>
      <c r="AD126" s="108">
        <v>106302.66</v>
      </c>
      <c r="AE126" s="46">
        <v>140313.91</v>
      </c>
      <c r="AF126" s="46"/>
      <c r="AG126" s="46">
        <v>-163248.53</v>
      </c>
      <c r="AH126" s="46">
        <v>266154.25</v>
      </c>
      <c r="AI126" s="46">
        <v>312432.88</v>
      </c>
      <c r="AJ126" s="46">
        <v>2879427.38</v>
      </c>
      <c r="AK126" s="46">
        <v>1414461.21</v>
      </c>
      <c r="AL126" s="46">
        <v>1518846.4200000002</v>
      </c>
      <c r="AM126" s="46"/>
      <c r="AN126" s="46">
        <v>10498.48</v>
      </c>
      <c r="AO126" s="46">
        <v>1040481.86</v>
      </c>
      <c r="AP126" s="108"/>
      <c r="AQ126" s="46">
        <v>1674776.0700000003</v>
      </c>
      <c r="AR126" s="46">
        <v>88551.69</v>
      </c>
      <c r="AS126" s="46">
        <v>141413.38</v>
      </c>
      <c r="AT126" s="46">
        <v>56645.36</v>
      </c>
      <c r="AU126">
        <v>388.83</v>
      </c>
      <c r="AV126">
        <v>47044.83</v>
      </c>
      <c r="AW126">
        <v>89274.6</v>
      </c>
      <c r="AX126">
        <v>236623.8</v>
      </c>
    </row>
    <row r="127" spans="2:50" x14ac:dyDescent="0.25">
      <c r="B127" s="47" t="s">
        <v>537</v>
      </c>
      <c r="C127" s="47" t="s">
        <v>536</v>
      </c>
      <c r="D127" s="46">
        <v>65367047.900000021</v>
      </c>
      <c r="E127" s="46">
        <v>744528.85</v>
      </c>
      <c r="F127" s="46">
        <v>929857.62</v>
      </c>
      <c r="G127" s="46">
        <v>615795.43000000005</v>
      </c>
      <c r="H127" s="46">
        <v>663547.92000000004</v>
      </c>
      <c r="I127" s="46">
        <v>177651.99</v>
      </c>
      <c r="J127" s="46">
        <v>1569292.6600000001</v>
      </c>
      <c r="K127" s="46">
        <v>924504.64</v>
      </c>
      <c r="L127" s="46">
        <v>3167422.0900000003</v>
      </c>
      <c r="M127" s="46">
        <v>2339963.0199999996</v>
      </c>
      <c r="N127" s="46">
        <v>557227.43000000005</v>
      </c>
      <c r="O127" s="46">
        <v>2423029.2800000003</v>
      </c>
      <c r="P127" s="46">
        <v>36006930.300000004</v>
      </c>
      <c r="Q127" s="46">
        <v>1321571.5999999999</v>
      </c>
      <c r="R127" s="46"/>
      <c r="S127" s="46">
        <v>1179897.69</v>
      </c>
      <c r="T127" s="46">
        <v>106791.09</v>
      </c>
      <c r="U127" s="46">
        <v>369899.64999999997</v>
      </c>
      <c r="V127" s="46">
        <v>397144.26999999996</v>
      </c>
      <c r="W127" s="46"/>
      <c r="X127" s="46">
        <v>204640.09</v>
      </c>
      <c r="Y127" s="46">
        <v>654408.66</v>
      </c>
      <c r="Z127" s="46">
        <v>1200040.54</v>
      </c>
      <c r="AA127" s="46">
        <v>-1498.15</v>
      </c>
      <c r="AB127" s="46">
        <v>263927.28999999998</v>
      </c>
      <c r="AC127" s="46">
        <v>1832336.29</v>
      </c>
      <c r="AD127" s="108">
        <v>375337.34</v>
      </c>
      <c r="AE127" s="46">
        <v>138178.01999999999</v>
      </c>
      <c r="AF127" s="46"/>
      <c r="AG127" s="46">
        <v>-279795.98</v>
      </c>
      <c r="AH127" s="46">
        <v>247814.13000000003</v>
      </c>
      <c r="AI127" s="46">
        <v>550922.59</v>
      </c>
      <c r="AJ127" s="46">
        <v>2342303.1</v>
      </c>
      <c r="AK127" s="46">
        <v>972880.73</v>
      </c>
      <c r="AL127" s="46">
        <v>1703335.52</v>
      </c>
      <c r="AM127" s="46"/>
      <c r="AN127" s="108">
        <v>143686.17000000001</v>
      </c>
      <c r="AO127" s="46">
        <v>845998.98</v>
      </c>
      <c r="AP127" s="46"/>
      <c r="AQ127" s="46">
        <v>435903.03</v>
      </c>
      <c r="AR127" s="46"/>
      <c r="AS127" s="46"/>
      <c r="AT127" s="46">
        <v>145101.46</v>
      </c>
      <c r="AU127">
        <v>56498.25</v>
      </c>
      <c r="AV127">
        <v>39974.31</v>
      </c>
    </row>
    <row r="128" spans="2:50" x14ac:dyDescent="0.25">
      <c r="B128" s="47" t="s">
        <v>535</v>
      </c>
      <c r="C128" s="47" t="s">
        <v>534</v>
      </c>
      <c r="D128" s="46">
        <v>101057803.27000003</v>
      </c>
      <c r="E128" s="46">
        <v>440902.66</v>
      </c>
      <c r="F128" s="46">
        <v>566757.65</v>
      </c>
      <c r="G128" s="46">
        <v>1349855.97</v>
      </c>
      <c r="H128" s="46">
        <v>1321818.4999999998</v>
      </c>
      <c r="I128" s="46">
        <v>306368.52</v>
      </c>
      <c r="J128" s="46">
        <v>2860958.1199999996</v>
      </c>
      <c r="K128" s="46">
        <v>1646146.7300000002</v>
      </c>
      <c r="L128" s="46">
        <v>5118225.66</v>
      </c>
      <c r="M128" s="46">
        <v>2876459.51</v>
      </c>
      <c r="N128" s="46">
        <v>1357862.87</v>
      </c>
      <c r="O128" s="46">
        <v>4017165.1900000004</v>
      </c>
      <c r="P128" s="46">
        <v>51812463.550000019</v>
      </c>
      <c r="Q128" s="108">
        <v>2177238.11</v>
      </c>
      <c r="R128" s="46">
        <v>44938.46</v>
      </c>
      <c r="S128" s="46">
        <v>965476.43</v>
      </c>
      <c r="T128" s="46">
        <v>543886.08999999985</v>
      </c>
      <c r="U128" s="46">
        <v>554477.69000000006</v>
      </c>
      <c r="V128" s="108">
        <v>691188.0199999999</v>
      </c>
      <c r="W128" s="46">
        <v>502236.92</v>
      </c>
      <c r="X128" s="46">
        <v>259028.87000000002</v>
      </c>
      <c r="Y128" s="108">
        <v>865009.17</v>
      </c>
      <c r="Z128" s="46">
        <v>1578071.27</v>
      </c>
      <c r="AA128" s="46">
        <v>-13301.15</v>
      </c>
      <c r="AB128" s="46">
        <v>708661.54999999993</v>
      </c>
      <c r="AC128" s="46">
        <v>4065884.23</v>
      </c>
      <c r="AD128" s="108">
        <v>506256.57</v>
      </c>
      <c r="AE128" s="108"/>
      <c r="AF128" s="108"/>
      <c r="AG128" s="46">
        <v>-344079.24</v>
      </c>
      <c r="AH128" s="46">
        <v>449613.14</v>
      </c>
      <c r="AI128" s="46">
        <v>751658.83</v>
      </c>
      <c r="AJ128" s="46">
        <v>3568710.53</v>
      </c>
      <c r="AK128" s="46">
        <v>1806419.7</v>
      </c>
      <c r="AL128" s="46">
        <v>2578645.06</v>
      </c>
      <c r="AM128" s="46"/>
      <c r="AN128" s="108">
        <v>58839.9</v>
      </c>
      <c r="AO128" s="108">
        <v>1536017</v>
      </c>
      <c r="AP128" s="108"/>
      <c r="AQ128" s="46">
        <v>2858804.0599999996</v>
      </c>
      <c r="AR128" s="46"/>
      <c r="AS128" s="108"/>
      <c r="AT128" s="108"/>
      <c r="AU128">
        <v>5693.87</v>
      </c>
      <c r="AV128">
        <v>101761.81</v>
      </c>
      <c r="AW128">
        <v>-107455.67999999999</v>
      </c>
      <c r="AX128">
        <v>669137.13000000012</v>
      </c>
    </row>
    <row r="129" spans="2:50" x14ac:dyDescent="0.25">
      <c r="B129" s="47" t="s">
        <v>533</v>
      </c>
      <c r="C129" s="47" t="s">
        <v>532</v>
      </c>
      <c r="D129" s="108">
        <v>196856949.81999999</v>
      </c>
      <c r="E129" s="108">
        <v>1100558.4299999997</v>
      </c>
      <c r="F129" s="108">
        <v>862563.63</v>
      </c>
      <c r="G129" s="108">
        <v>1594307.5200000003</v>
      </c>
      <c r="H129" s="108">
        <v>1382001.8399999999</v>
      </c>
      <c r="I129" s="108">
        <v>576647.85999999987</v>
      </c>
      <c r="J129" s="108">
        <v>5889341.6900000004</v>
      </c>
      <c r="K129" s="46">
        <v>4158379.2700000009</v>
      </c>
      <c r="L129" s="46">
        <v>9449661.0399999991</v>
      </c>
      <c r="M129" s="108">
        <v>6296757.46</v>
      </c>
      <c r="N129" s="108">
        <v>1741251.24</v>
      </c>
      <c r="O129" s="46">
        <v>5009974.6500000004</v>
      </c>
      <c r="P129" s="108">
        <v>115850936.96000002</v>
      </c>
      <c r="Q129" s="108">
        <v>4547235.2300000004</v>
      </c>
      <c r="R129" s="108">
        <v>59968.12</v>
      </c>
      <c r="S129" s="108">
        <v>2341930.9499999993</v>
      </c>
      <c r="T129" s="108">
        <v>1010752.6699999999</v>
      </c>
      <c r="U129" s="108">
        <v>79925.26999999999</v>
      </c>
      <c r="V129" s="108">
        <v>1304418.74</v>
      </c>
      <c r="W129" s="108">
        <v>246483.30000000002</v>
      </c>
      <c r="X129" s="108">
        <v>423244.02</v>
      </c>
      <c r="Y129" s="108">
        <v>1764095.43</v>
      </c>
      <c r="Z129" s="108">
        <v>2609544.4</v>
      </c>
      <c r="AA129" s="46">
        <v>-744</v>
      </c>
      <c r="AB129" s="46">
        <v>910963.72</v>
      </c>
      <c r="AC129" s="108">
        <v>5474129.1400000006</v>
      </c>
      <c r="AD129" s="108">
        <v>2615345.94</v>
      </c>
      <c r="AE129" s="108">
        <v>165560.29999999999</v>
      </c>
      <c r="AF129" s="108"/>
      <c r="AG129" s="108">
        <v>-1140219.8600000001</v>
      </c>
      <c r="AH129" s="108">
        <v>1003776.6699999999</v>
      </c>
      <c r="AI129" s="108">
        <v>1303995.0600000003</v>
      </c>
      <c r="AJ129" s="108">
        <v>5005317.6500000004</v>
      </c>
      <c r="AK129" s="108">
        <v>2231576.5300000003</v>
      </c>
      <c r="AL129" s="108">
        <v>3175149.69</v>
      </c>
      <c r="AM129" s="108">
        <v>54914.67</v>
      </c>
      <c r="AN129" s="108"/>
      <c r="AO129" s="108">
        <v>2891808.51</v>
      </c>
      <c r="AP129" s="108"/>
      <c r="AQ129" s="108">
        <v>3329588.05</v>
      </c>
      <c r="AR129" s="108">
        <v>43023.36000000003</v>
      </c>
      <c r="AS129" s="108">
        <v>168730.50999999998</v>
      </c>
      <c r="AT129" s="108"/>
      <c r="AX129">
        <v>1324054.1599999999</v>
      </c>
    </row>
    <row r="130" spans="2:50" x14ac:dyDescent="0.25">
      <c r="B130" s="47" t="s">
        <v>531</v>
      </c>
      <c r="C130" s="47" t="s">
        <v>530</v>
      </c>
      <c r="D130" s="46">
        <v>173877008.87999997</v>
      </c>
      <c r="E130" s="46">
        <v>568874.88</v>
      </c>
      <c r="F130" s="46">
        <v>626801.74</v>
      </c>
      <c r="G130" s="108">
        <v>1660728.08</v>
      </c>
      <c r="H130" s="108">
        <v>1344212.1800000002</v>
      </c>
      <c r="I130" s="46">
        <v>424774.83</v>
      </c>
      <c r="J130" s="108">
        <v>5394741.620000002</v>
      </c>
      <c r="K130" s="108">
        <v>1554948.1099999999</v>
      </c>
      <c r="L130" s="46">
        <v>8842082.5000000019</v>
      </c>
      <c r="M130" s="46">
        <v>4628733.6999999993</v>
      </c>
      <c r="N130" s="46">
        <v>2835582.7600000002</v>
      </c>
      <c r="O130" s="46">
        <v>10000745.09</v>
      </c>
      <c r="P130" s="46">
        <v>94176127.389999956</v>
      </c>
      <c r="Q130" s="46">
        <v>2308499.7199999997</v>
      </c>
      <c r="R130" s="108">
        <v>204315.03999999998</v>
      </c>
      <c r="S130" s="46">
        <v>4431858.8100000005</v>
      </c>
      <c r="T130" s="46">
        <v>697824.66999999993</v>
      </c>
      <c r="U130" s="108">
        <v>139855.19</v>
      </c>
      <c r="V130" s="108">
        <v>1319364.3299999998</v>
      </c>
      <c r="W130" s="108">
        <v>930950.77</v>
      </c>
      <c r="X130" s="108">
        <v>435791.31999999995</v>
      </c>
      <c r="Y130" s="108">
        <v>2007417.28</v>
      </c>
      <c r="Z130" s="108">
        <v>2445308.02</v>
      </c>
      <c r="AA130" s="108">
        <v>-40412.699999999997</v>
      </c>
      <c r="AB130" s="108">
        <v>958242.09000000008</v>
      </c>
      <c r="AC130" s="108">
        <v>6769015.5099999998</v>
      </c>
      <c r="AD130" s="108">
        <v>1396681.02</v>
      </c>
      <c r="AE130" s="108">
        <v>175601</v>
      </c>
      <c r="AF130" s="108"/>
      <c r="AG130" s="46">
        <v>-343147.21</v>
      </c>
      <c r="AH130" s="46">
        <v>825370.85</v>
      </c>
      <c r="AI130" s="46">
        <v>1292109.02</v>
      </c>
      <c r="AJ130" s="46">
        <v>5375412.879999999</v>
      </c>
      <c r="AK130" s="46">
        <v>2248653.92</v>
      </c>
      <c r="AL130" s="46">
        <v>3330235.86</v>
      </c>
      <c r="AM130" s="108">
        <v>70456.960000000006</v>
      </c>
      <c r="AN130" s="108">
        <v>109308.53</v>
      </c>
      <c r="AO130" s="108">
        <v>913805</v>
      </c>
      <c r="AP130" s="108"/>
      <c r="AQ130" s="108">
        <v>2953482.29</v>
      </c>
      <c r="AR130" s="108"/>
      <c r="AS130" s="108">
        <v>313760.49999999994</v>
      </c>
      <c r="AT130" s="108">
        <v>168035.65999999997</v>
      </c>
      <c r="AU130">
        <v>26340.36</v>
      </c>
      <c r="AV130">
        <v>196892.94</v>
      </c>
      <c r="AW130">
        <v>-104379.81</v>
      </c>
      <c r="AX130">
        <v>262006.18</v>
      </c>
    </row>
    <row r="131" spans="2:50" x14ac:dyDescent="0.25">
      <c r="B131" s="47" t="s">
        <v>529</v>
      </c>
      <c r="C131" s="47" t="s">
        <v>528</v>
      </c>
      <c r="D131" s="46">
        <v>8000926.4499999983</v>
      </c>
      <c r="E131" s="46">
        <v>35486.6</v>
      </c>
      <c r="F131" s="46">
        <v>171655.67</v>
      </c>
      <c r="G131" s="46">
        <v>771752.57</v>
      </c>
      <c r="H131" s="108">
        <v>1841.56</v>
      </c>
      <c r="I131" s="46">
        <v>74584.2</v>
      </c>
      <c r="J131" s="46">
        <v>303423.53999999998</v>
      </c>
      <c r="K131" s="46"/>
      <c r="L131" s="46">
        <v>272702.81</v>
      </c>
      <c r="M131" s="46">
        <v>50932.81</v>
      </c>
      <c r="N131" s="46">
        <v>151001.71</v>
      </c>
      <c r="O131" s="46">
        <v>415994.41000000003</v>
      </c>
      <c r="P131" s="46">
        <v>3618808.1199999996</v>
      </c>
      <c r="Q131" s="108"/>
      <c r="R131" s="46"/>
      <c r="S131" s="46">
        <v>45279.98</v>
      </c>
      <c r="T131" s="46">
        <v>55778.92</v>
      </c>
      <c r="U131" s="46">
        <v>71270.02</v>
      </c>
      <c r="V131" s="46">
        <v>39637.990000000005</v>
      </c>
      <c r="W131" s="46"/>
      <c r="X131" s="46"/>
      <c r="Y131" s="108">
        <v>262900.44</v>
      </c>
      <c r="Z131" s="46">
        <v>142454.26999999999</v>
      </c>
      <c r="AA131" s="46"/>
      <c r="AB131" s="46">
        <v>77896.67</v>
      </c>
      <c r="AC131" s="46">
        <v>375927.99</v>
      </c>
      <c r="AD131" s="108">
        <v>27121.32</v>
      </c>
      <c r="AE131" s="46">
        <v>16307.34</v>
      </c>
      <c r="AF131" s="46"/>
      <c r="AG131" s="46"/>
      <c r="AH131" s="46"/>
      <c r="AI131" s="46">
        <v>13830.039999999999</v>
      </c>
      <c r="AJ131" s="46">
        <v>180068.62</v>
      </c>
      <c r="AK131" s="46">
        <v>36682.639999999999</v>
      </c>
      <c r="AL131" s="46">
        <v>46083.55</v>
      </c>
      <c r="AM131" s="46">
        <v>5124.4799999999996</v>
      </c>
      <c r="AN131" s="108">
        <v>14831.849999999999</v>
      </c>
      <c r="AO131" s="108">
        <v>40433.879999999997</v>
      </c>
      <c r="AP131" s="46"/>
      <c r="AQ131" s="46">
        <v>73045.77</v>
      </c>
      <c r="AR131" s="46"/>
      <c r="AS131" s="108"/>
      <c r="AT131" s="108"/>
      <c r="AU131">
        <v>44478.77</v>
      </c>
      <c r="AV131">
        <v>563587.91</v>
      </c>
    </row>
    <row r="132" spans="2:50" x14ac:dyDescent="0.25">
      <c r="B132" s="47" t="s">
        <v>527</v>
      </c>
      <c r="C132" s="47" t="s">
        <v>526</v>
      </c>
      <c r="D132" s="46">
        <v>2868030.9400000004</v>
      </c>
      <c r="E132" s="46"/>
      <c r="F132" s="46"/>
      <c r="G132" s="46">
        <v>101058.31</v>
      </c>
      <c r="H132" s="108"/>
      <c r="I132" s="46"/>
      <c r="J132" s="108">
        <v>12136.2</v>
      </c>
      <c r="K132" s="46"/>
      <c r="L132" s="46">
        <v>634385.30999999994</v>
      </c>
      <c r="M132" s="108">
        <v>150799.14000000001</v>
      </c>
      <c r="N132" s="46"/>
      <c r="O132" s="46"/>
      <c r="P132" s="46">
        <v>1785289.79</v>
      </c>
      <c r="Q132" s="108">
        <v>8798.34</v>
      </c>
      <c r="R132" s="108"/>
      <c r="S132" s="108"/>
      <c r="T132" s="108"/>
      <c r="U132" s="46"/>
      <c r="V132" s="108"/>
      <c r="W132" s="46"/>
      <c r="X132" s="46"/>
      <c r="Y132" s="108"/>
      <c r="Z132" s="108">
        <v>75409.11</v>
      </c>
      <c r="AA132" s="46"/>
      <c r="AB132" s="46"/>
      <c r="AC132" s="46">
        <v>16855.259999999998</v>
      </c>
      <c r="AD132" s="108"/>
      <c r="AE132" s="46"/>
      <c r="AF132" s="108"/>
      <c r="AG132" s="46"/>
      <c r="AH132" s="46"/>
      <c r="AI132" s="46"/>
      <c r="AJ132" s="46">
        <v>83299.48</v>
      </c>
      <c r="AK132" s="108"/>
      <c r="AL132" s="46"/>
      <c r="AM132" s="46"/>
      <c r="AN132" s="108"/>
      <c r="AO132" s="108"/>
      <c r="AP132" s="46"/>
      <c r="AQ132" s="108"/>
      <c r="AR132" s="108"/>
      <c r="AS132" s="108"/>
      <c r="AT132" s="108"/>
    </row>
    <row r="133" spans="2:50" x14ac:dyDescent="0.25">
      <c r="B133" s="47" t="s">
        <v>525</v>
      </c>
      <c r="C133" s="47" t="s">
        <v>524</v>
      </c>
      <c r="D133" s="46">
        <v>887831.9800000001</v>
      </c>
      <c r="E133" s="46">
        <v>11725.359999999999</v>
      </c>
      <c r="F133" s="46">
        <v>112653.20999999999</v>
      </c>
      <c r="G133" s="46">
        <v>60406.62</v>
      </c>
      <c r="H133" s="46"/>
      <c r="I133" s="46"/>
      <c r="J133" s="46"/>
      <c r="K133" s="46"/>
      <c r="L133" s="46"/>
      <c r="M133" s="46"/>
      <c r="N133" s="46">
        <v>3989.58</v>
      </c>
      <c r="O133" s="46">
        <v>15209.26</v>
      </c>
      <c r="P133" s="46">
        <v>404026.28</v>
      </c>
      <c r="Q133" s="108">
        <v>258</v>
      </c>
      <c r="R133" s="46">
        <v>41673.409999999996</v>
      </c>
      <c r="S133" s="46">
        <v>1420.16</v>
      </c>
      <c r="T133" s="46">
        <v>8911.4599999999991</v>
      </c>
      <c r="U133" s="46">
        <v>1100.6400000000001</v>
      </c>
      <c r="V133" s="46">
        <v>5345</v>
      </c>
      <c r="W133" s="46"/>
      <c r="X133" s="46"/>
      <c r="Y133" s="46"/>
      <c r="Z133" s="46"/>
      <c r="AA133" s="46"/>
      <c r="AB133" s="46"/>
      <c r="AC133" s="46"/>
      <c r="AD133" s="108"/>
      <c r="AE133" s="46"/>
      <c r="AF133" s="46"/>
      <c r="AG133" s="46"/>
      <c r="AH133" s="46"/>
      <c r="AI133" s="46">
        <v>138624.1</v>
      </c>
      <c r="AJ133" s="46">
        <v>46497.21</v>
      </c>
      <c r="AK133" s="46">
        <v>7370.66</v>
      </c>
      <c r="AL133" s="46">
        <v>14771.78</v>
      </c>
      <c r="AM133" s="46"/>
      <c r="AN133" s="46"/>
      <c r="AO133" s="108">
        <v>13849.25</v>
      </c>
      <c r="AP133" s="46"/>
      <c r="AQ133" s="46"/>
      <c r="AR133" s="46"/>
      <c r="AS133" s="108"/>
      <c r="AT133" s="46"/>
    </row>
    <row r="134" spans="2:50" x14ac:dyDescent="0.25">
      <c r="B134" s="47" t="s">
        <v>523</v>
      </c>
      <c r="C134" s="47" t="s">
        <v>522</v>
      </c>
      <c r="D134" s="46">
        <v>2952349.09</v>
      </c>
      <c r="E134" s="46">
        <v>17044.990000000002</v>
      </c>
      <c r="F134" s="46">
        <v>116408.27000000002</v>
      </c>
      <c r="G134" s="46">
        <v>229756.72</v>
      </c>
      <c r="H134" s="46">
        <v>979.1</v>
      </c>
      <c r="I134" s="46"/>
      <c r="J134" s="46">
        <v>82.53</v>
      </c>
      <c r="K134" s="46">
        <v>61.67</v>
      </c>
      <c r="L134" s="46">
        <v>177191.48</v>
      </c>
      <c r="M134" s="46">
        <v>95122.540000000008</v>
      </c>
      <c r="N134" s="46">
        <v>2248.1999999999998</v>
      </c>
      <c r="O134" s="46">
        <v>79717.509999999995</v>
      </c>
      <c r="P134" s="46">
        <v>1213410.77</v>
      </c>
      <c r="Q134" s="108">
        <v>87742.39</v>
      </c>
      <c r="R134" s="46"/>
      <c r="S134" s="46">
        <v>19869.620000000003</v>
      </c>
      <c r="T134" s="46">
        <v>65285.040000000008</v>
      </c>
      <c r="U134" s="46">
        <v>38227.72</v>
      </c>
      <c r="V134" s="108">
        <v>10024.86</v>
      </c>
      <c r="W134" s="46"/>
      <c r="X134" s="46">
        <v>59721.21</v>
      </c>
      <c r="Y134" s="108">
        <v>35291.81</v>
      </c>
      <c r="Z134" s="46">
        <v>53241.68</v>
      </c>
      <c r="AA134" s="46"/>
      <c r="AB134" s="46">
        <v>57205.9</v>
      </c>
      <c r="AC134" s="46">
        <v>87768.520000000019</v>
      </c>
      <c r="AD134" s="108">
        <v>16229.05</v>
      </c>
      <c r="AE134" s="46">
        <v>9743.58</v>
      </c>
      <c r="AF134" s="46"/>
      <c r="AG134" s="46">
        <v>-19254.55</v>
      </c>
      <c r="AH134" s="46">
        <v>57314.57</v>
      </c>
      <c r="AI134" s="46">
        <v>16807.28</v>
      </c>
      <c r="AJ134" s="46">
        <v>140113.57999999999</v>
      </c>
      <c r="AK134" s="46">
        <v>49604.69</v>
      </c>
      <c r="AL134" s="46">
        <v>104653.79</v>
      </c>
      <c r="AM134" s="46"/>
      <c r="AN134" s="108"/>
      <c r="AO134" s="108">
        <v>72325.850000000006</v>
      </c>
      <c r="AP134" s="46"/>
      <c r="AQ134" s="108">
        <v>33615.100000000006</v>
      </c>
      <c r="AR134" s="108"/>
      <c r="AS134" s="108"/>
      <c r="AT134" s="108">
        <v>-2424.54</v>
      </c>
      <c r="AU134">
        <v>614.76</v>
      </c>
      <c r="AV134">
        <v>4466.76</v>
      </c>
      <c r="AW134">
        <v>22136.639999999999</v>
      </c>
    </row>
    <row r="135" spans="2:50" x14ac:dyDescent="0.25">
      <c r="B135" s="47" t="s">
        <v>521</v>
      </c>
      <c r="C135" s="47" t="s">
        <v>520</v>
      </c>
      <c r="D135" s="46">
        <v>5787288.0599999987</v>
      </c>
      <c r="E135" s="46">
        <v>18511.079999999998</v>
      </c>
      <c r="F135" s="46">
        <v>239353.01</v>
      </c>
      <c r="G135" s="46">
        <v>280496.74</v>
      </c>
      <c r="H135" s="46">
        <v>78453.799999999988</v>
      </c>
      <c r="I135" s="46"/>
      <c r="J135" s="46">
        <v>74500.950000000012</v>
      </c>
      <c r="K135" s="46"/>
      <c r="L135" s="46">
        <v>93195.670000000013</v>
      </c>
      <c r="M135" s="46">
        <v>149531.14000000001</v>
      </c>
      <c r="N135" s="46"/>
      <c r="O135" s="46">
        <v>162241.33999999997</v>
      </c>
      <c r="P135" s="46">
        <v>3262834.14</v>
      </c>
      <c r="Q135" s="108">
        <v>132237.27000000002</v>
      </c>
      <c r="R135" s="46"/>
      <c r="S135" s="46"/>
      <c r="T135" s="46"/>
      <c r="U135" s="46"/>
      <c r="V135" s="46">
        <v>45826.92</v>
      </c>
      <c r="W135" s="46"/>
      <c r="X135" s="46"/>
      <c r="Y135" s="46">
        <v>86201.06</v>
      </c>
      <c r="Z135" s="46">
        <v>194421.99</v>
      </c>
      <c r="AA135" s="46"/>
      <c r="AB135" s="46"/>
      <c r="AC135" s="46">
        <v>354396.35</v>
      </c>
      <c r="AD135" s="108">
        <v>34555.4</v>
      </c>
      <c r="AE135" s="46">
        <v>28596</v>
      </c>
      <c r="AF135" s="46"/>
      <c r="AG135" s="46">
        <v>-149463.46</v>
      </c>
      <c r="AH135" s="46"/>
      <c r="AI135" s="46">
        <v>16267.61</v>
      </c>
      <c r="AJ135" s="46">
        <v>242886.06</v>
      </c>
      <c r="AK135" s="46">
        <v>201106.03999999998</v>
      </c>
      <c r="AL135" s="46">
        <v>96391.14</v>
      </c>
      <c r="AM135" s="46"/>
      <c r="AN135" s="108"/>
      <c r="AO135" s="108">
        <v>52994</v>
      </c>
      <c r="AP135" s="46"/>
      <c r="AQ135" s="108">
        <v>86610.31</v>
      </c>
      <c r="AR135" s="108"/>
      <c r="AS135" s="108"/>
      <c r="AT135" s="108">
        <v>5143.5</v>
      </c>
    </row>
    <row r="136" spans="2:50" x14ac:dyDescent="0.25">
      <c r="B136" s="47" t="s">
        <v>519</v>
      </c>
      <c r="C136" s="47" t="s">
        <v>518</v>
      </c>
      <c r="D136" s="46">
        <v>55562907.060000002</v>
      </c>
      <c r="E136" s="46">
        <v>215747.72</v>
      </c>
      <c r="F136" s="46">
        <v>633859.15999999992</v>
      </c>
      <c r="G136" s="46">
        <v>517442.5</v>
      </c>
      <c r="H136" s="46">
        <v>507756.64</v>
      </c>
      <c r="I136" s="108">
        <v>1500</v>
      </c>
      <c r="J136" s="46">
        <v>1143431.5199999998</v>
      </c>
      <c r="K136" s="46">
        <v>234155.24000000002</v>
      </c>
      <c r="L136" s="46">
        <v>3533972.87</v>
      </c>
      <c r="M136" s="46">
        <v>866915.13</v>
      </c>
      <c r="N136" s="46">
        <v>662179.86</v>
      </c>
      <c r="O136" s="46">
        <v>2551190.9699999997</v>
      </c>
      <c r="P136" s="46">
        <v>31242830.350000001</v>
      </c>
      <c r="Q136" s="46">
        <v>1109859.5499999998</v>
      </c>
      <c r="R136" s="46"/>
      <c r="S136" s="46">
        <v>341320.37</v>
      </c>
      <c r="T136" s="46">
        <v>1272365.5400000003</v>
      </c>
      <c r="U136" s="46">
        <v>456496.35</v>
      </c>
      <c r="V136" s="46">
        <v>456772.58</v>
      </c>
      <c r="W136" s="46">
        <v>10000</v>
      </c>
      <c r="X136" s="46">
        <v>156691.46</v>
      </c>
      <c r="Y136" s="108">
        <v>782110.27</v>
      </c>
      <c r="Z136" s="46">
        <v>847659.29</v>
      </c>
      <c r="AA136" s="46">
        <v>-3920.15</v>
      </c>
      <c r="AB136" s="46">
        <v>373209.91</v>
      </c>
      <c r="AC136" s="108">
        <v>1335565.28</v>
      </c>
      <c r="AD136" s="108">
        <v>605143.63</v>
      </c>
      <c r="AE136" s="46">
        <v>52380.46</v>
      </c>
      <c r="AF136" s="46"/>
      <c r="AG136" s="46">
        <v>-210908.41</v>
      </c>
      <c r="AH136" s="46">
        <v>143520.97</v>
      </c>
      <c r="AI136" s="46">
        <v>420586.1</v>
      </c>
      <c r="AJ136" s="46">
        <v>1559242.5300000003</v>
      </c>
      <c r="AK136" s="46">
        <v>530810.07999999996</v>
      </c>
      <c r="AL136" s="46">
        <v>1146393.32</v>
      </c>
      <c r="AM136" s="46"/>
      <c r="AN136" s="108">
        <v>828.5</v>
      </c>
      <c r="AO136" s="108">
        <v>727972.45</v>
      </c>
      <c r="AP136" s="46"/>
      <c r="AQ136" s="108">
        <v>1048865.9000000001</v>
      </c>
      <c r="AR136" s="46">
        <v>121691.63</v>
      </c>
      <c r="AS136" s="108"/>
      <c r="AT136" s="108">
        <v>119911.24</v>
      </c>
      <c r="AU136">
        <v>1123.8900000000001</v>
      </c>
      <c r="AV136">
        <v>23136.51</v>
      </c>
      <c r="AX136">
        <v>23095.85</v>
      </c>
    </row>
    <row r="137" spans="2:50" x14ac:dyDescent="0.25">
      <c r="B137" s="47" t="s">
        <v>517</v>
      </c>
      <c r="C137" s="47" t="s">
        <v>516</v>
      </c>
      <c r="D137" s="46">
        <v>10849381.46000001</v>
      </c>
      <c r="E137" s="46">
        <v>131219.22</v>
      </c>
      <c r="F137" s="46">
        <v>315454.75</v>
      </c>
      <c r="G137" s="108">
        <v>342944.89</v>
      </c>
      <c r="H137" s="108">
        <v>110288.19</v>
      </c>
      <c r="I137" s="108">
        <v>5200</v>
      </c>
      <c r="J137" s="46">
        <v>192220.49</v>
      </c>
      <c r="K137" s="46">
        <v>103111.14000000001</v>
      </c>
      <c r="L137" s="108">
        <v>447148.67000000004</v>
      </c>
      <c r="M137" s="108">
        <v>199190.19</v>
      </c>
      <c r="N137" s="108">
        <v>71061.31</v>
      </c>
      <c r="O137" s="46">
        <v>430010.14999999997</v>
      </c>
      <c r="P137" s="46">
        <v>4897893.54</v>
      </c>
      <c r="Q137" s="46">
        <v>443824.61</v>
      </c>
      <c r="R137" s="108"/>
      <c r="S137" s="108">
        <v>48975.740000000005</v>
      </c>
      <c r="T137" s="46">
        <v>1300</v>
      </c>
      <c r="U137" s="46">
        <v>47286.740000000005</v>
      </c>
      <c r="V137" s="108">
        <v>50136.770000000004</v>
      </c>
      <c r="W137" s="108"/>
      <c r="X137" s="108"/>
      <c r="Y137" s="108">
        <v>157974.32</v>
      </c>
      <c r="Z137" s="46">
        <v>281826.62</v>
      </c>
      <c r="AA137" s="46"/>
      <c r="AB137" s="46">
        <v>41326.03</v>
      </c>
      <c r="AC137" s="108">
        <v>390891.13</v>
      </c>
      <c r="AD137" s="108">
        <v>23922.699999999997</v>
      </c>
      <c r="AE137" s="108">
        <v>15131.85</v>
      </c>
      <c r="AF137" s="108"/>
      <c r="AG137" s="46">
        <v>-82525.08</v>
      </c>
      <c r="AH137" s="46">
        <v>98182.430000000008</v>
      </c>
      <c r="AI137" s="46">
        <v>34403.64</v>
      </c>
      <c r="AJ137" s="46">
        <v>280701.95999999996</v>
      </c>
      <c r="AK137" s="46">
        <v>1014426.3099999999</v>
      </c>
      <c r="AL137" s="46">
        <v>335375.88</v>
      </c>
      <c r="AM137" s="46"/>
      <c r="AN137" s="108">
        <v>10264.049999999999</v>
      </c>
      <c r="AO137" s="108">
        <v>183627.08</v>
      </c>
      <c r="AP137" s="108"/>
      <c r="AQ137" s="108">
        <v>218948.79</v>
      </c>
      <c r="AR137" s="108"/>
      <c r="AS137" s="108"/>
      <c r="AT137" s="108">
        <v>7637.35</v>
      </c>
    </row>
    <row r="138" spans="2:50" x14ac:dyDescent="0.25">
      <c r="B138" s="47" t="s">
        <v>515</v>
      </c>
      <c r="C138" s="47" t="s">
        <v>514</v>
      </c>
      <c r="D138" s="46">
        <v>17404202.809999987</v>
      </c>
      <c r="E138" s="46">
        <v>74514.3</v>
      </c>
      <c r="F138" s="46">
        <v>308090.45</v>
      </c>
      <c r="G138" s="108">
        <v>461436.06</v>
      </c>
      <c r="H138" s="46">
        <v>186591.49</v>
      </c>
      <c r="I138" s="108">
        <v>44830.79</v>
      </c>
      <c r="J138" s="46">
        <v>418097.61</v>
      </c>
      <c r="K138" s="46">
        <v>68090.559999999998</v>
      </c>
      <c r="L138" s="108">
        <v>1076256.74</v>
      </c>
      <c r="M138" s="46">
        <v>495270.81</v>
      </c>
      <c r="N138" s="46">
        <v>65364.68</v>
      </c>
      <c r="O138" s="46">
        <v>571943.57000000007</v>
      </c>
      <c r="P138" s="46">
        <v>9145183.7100000009</v>
      </c>
      <c r="Q138" s="46">
        <v>625203.40999999992</v>
      </c>
      <c r="R138" s="46"/>
      <c r="S138" s="46">
        <v>234815.41000000003</v>
      </c>
      <c r="T138" s="46">
        <v>11701.03</v>
      </c>
      <c r="U138" s="46">
        <v>378692.93</v>
      </c>
      <c r="V138" s="108">
        <v>96150.2</v>
      </c>
      <c r="W138" s="46"/>
      <c r="X138" s="46">
        <v>20525</v>
      </c>
      <c r="Y138" s="108">
        <v>85897.85</v>
      </c>
      <c r="Z138" s="46">
        <v>266614.89</v>
      </c>
      <c r="AA138" s="46">
        <v>-5530.3</v>
      </c>
      <c r="AB138" s="46">
        <v>94090.880000000005</v>
      </c>
      <c r="AC138" s="108">
        <v>528465.9</v>
      </c>
      <c r="AD138" s="108">
        <v>89912.439999999988</v>
      </c>
      <c r="AE138" s="46">
        <v>60004.800000000003</v>
      </c>
      <c r="AF138" s="108"/>
      <c r="AG138" s="46">
        <v>-122439.93</v>
      </c>
      <c r="AH138" s="46">
        <v>123882.72</v>
      </c>
      <c r="AI138" s="46">
        <v>92351.25</v>
      </c>
      <c r="AJ138" s="46">
        <v>577722.05000000005</v>
      </c>
      <c r="AK138" s="46">
        <v>40861.189999999995</v>
      </c>
      <c r="AL138" s="46">
        <v>297467.09000000003</v>
      </c>
      <c r="AM138" s="46"/>
      <c r="AN138" s="46">
        <v>3959.3</v>
      </c>
      <c r="AO138" s="108">
        <v>187149.2</v>
      </c>
      <c r="AP138" s="108"/>
      <c r="AQ138" s="108">
        <v>695742.19</v>
      </c>
      <c r="AR138" s="46"/>
      <c r="AS138" s="108"/>
      <c r="AT138" s="108">
        <v>105292.54000000001</v>
      </c>
    </row>
    <row r="139" spans="2:50" x14ac:dyDescent="0.25">
      <c r="B139" s="47" t="s">
        <v>513</v>
      </c>
      <c r="C139" s="47" t="s">
        <v>512</v>
      </c>
      <c r="D139" s="46">
        <v>2682093.98</v>
      </c>
      <c r="E139" s="46">
        <v>14374.93</v>
      </c>
      <c r="F139" s="46">
        <v>102116.81</v>
      </c>
      <c r="G139" s="46">
        <v>73986.92</v>
      </c>
      <c r="H139" s="46">
        <v>450</v>
      </c>
      <c r="I139" s="46">
        <v>3064.3</v>
      </c>
      <c r="J139" s="46"/>
      <c r="K139" s="46">
        <v>302.64999999999998</v>
      </c>
      <c r="L139" s="46">
        <v>141472.88</v>
      </c>
      <c r="M139" s="46">
        <v>63651.95</v>
      </c>
      <c r="N139" s="46">
        <v>92876.89</v>
      </c>
      <c r="O139" s="46">
        <v>149.88999999999999</v>
      </c>
      <c r="P139" s="46">
        <v>1184757.9800000002</v>
      </c>
      <c r="Q139" s="46">
        <v>70965.66</v>
      </c>
      <c r="R139" s="46">
        <v>228910.06999999998</v>
      </c>
      <c r="S139" s="46">
        <v>11041.04</v>
      </c>
      <c r="T139" s="46">
        <v>12148.939999999999</v>
      </c>
      <c r="U139" s="46">
        <v>14923.98</v>
      </c>
      <c r="V139" s="108">
        <v>25186.68</v>
      </c>
      <c r="W139" s="46"/>
      <c r="X139" s="46">
        <v>390.23</v>
      </c>
      <c r="Y139" s="108">
        <v>39177.040000000001</v>
      </c>
      <c r="Z139" s="46">
        <v>59637.17</v>
      </c>
      <c r="AA139" s="46"/>
      <c r="AB139" s="46">
        <v>76083.48000000001</v>
      </c>
      <c r="AC139" s="46">
        <v>87315.199999999997</v>
      </c>
      <c r="AD139" s="108">
        <v>1340.97</v>
      </c>
      <c r="AE139" s="46"/>
      <c r="AF139" s="108"/>
      <c r="AG139" s="46">
        <v>-29184.59</v>
      </c>
      <c r="AH139" s="46">
        <v>48.25</v>
      </c>
      <c r="AI139" s="46">
        <v>10538.36</v>
      </c>
      <c r="AJ139" s="46">
        <v>125534.32</v>
      </c>
      <c r="AK139" s="46">
        <v>104422.5</v>
      </c>
      <c r="AL139" s="46">
        <v>45626.55</v>
      </c>
      <c r="AM139" s="46"/>
      <c r="AN139" s="108">
        <v>6301.27</v>
      </c>
      <c r="AO139" s="108">
        <v>26253.07</v>
      </c>
      <c r="AP139" s="46"/>
      <c r="AQ139" s="108">
        <v>85313.19</v>
      </c>
      <c r="AR139" s="46"/>
      <c r="AS139" s="46"/>
      <c r="AT139" s="46">
        <v>457.76</v>
      </c>
      <c r="AV139">
        <v>2457.64</v>
      </c>
    </row>
    <row r="140" spans="2:50" x14ac:dyDescent="0.25">
      <c r="B140" s="47" t="s">
        <v>511</v>
      </c>
      <c r="C140" s="47" t="s">
        <v>510</v>
      </c>
      <c r="D140" s="46">
        <v>2979284.04</v>
      </c>
      <c r="E140" s="46">
        <v>15810.349999999999</v>
      </c>
      <c r="F140" s="46">
        <v>110278.21999999999</v>
      </c>
      <c r="G140" s="108">
        <v>54074.91</v>
      </c>
      <c r="H140" s="108"/>
      <c r="I140" s="108"/>
      <c r="J140" s="46"/>
      <c r="K140" s="46">
        <v>4799.5499999999993</v>
      </c>
      <c r="L140" s="46">
        <v>100610.27</v>
      </c>
      <c r="M140" s="108"/>
      <c r="N140" s="46"/>
      <c r="O140" s="46"/>
      <c r="P140" s="46">
        <v>1835236.4300000002</v>
      </c>
      <c r="Q140" s="46">
        <v>155227.42000000001</v>
      </c>
      <c r="R140" s="46">
        <v>17357.38</v>
      </c>
      <c r="S140" s="46">
        <v>1300.24</v>
      </c>
      <c r="T140" s="46"/>
      <c r="U140" s="46">
        <v>7784.51</v>
      </c>
      <c r="V140" s="108">
        <v>18587.370000000003</v>
      </c>
      <c r="W140" s="46"/>
      <c r="X140" s="46"/>
      <c r="Y140" s="108"/>
      <c r="Z140" s="46"/>
      <c r="AA140" s="46"/>
      <c r="AB140" s="46">
        <v>113095.79</v>
      </c>
      <c r="AC140" s="46">
        <v>97550.55</v>
      </c>
      <c r="AD140" s="108">
        <v>14837.32</v>
      </c>
      <c r="AE140" s="46"/>
      <c r="AF140" s="108"/>
      <c r="AG140" s="46"/>
      <c r="AH140" s="46"/>
      <c r="AI140" s="46">
        <v>3044.1800000000003</v>
      </c>
      <c r="AJ140" s="46">
        <v>159771.51</v>
      </c>
      <c r="AK140" s="46">
        <v>88355.49</v>
      </c>
      <c r="AL140" s="46">
        <v>118824.21</v>
      </c>
      <c r="AM140" s="46"/>
      <c r="AN140" s="108"/>
      <c r="AO140" s="108">
        <v>47406.85</v>
      </c>
      <c r="AP140" s="46"/>
      <c r="AQ140" s="108">
        <v>15331.49</v>
      </c>
      <c r="AR140" s="46"/>
      <c r="AS140" s="46"/>
      <c r="AT140" s="108"/>
    </row>
    <row r="141" spans="2:50" x14ac:dyDescent="0.25">
      <c r="B141" s="47" t="s">
        <v>509</v>
      </c>
      <c r="C141" s="47" t="s">
        <v>508</v>
      </c>
      <c r="D141" s="46">
        <v>1840770.3599999999</v>
      </c>
      <c r="E141" s="46">
        <v>5459.14</v>
      </c>
      <c r="F141" s="46">
        <v>53123.689999999995</v>
      </c>
      <c r="G141" s="46">
        <v>152735.52000000002</v>
      </c>
      <c r="H141" s="46"/>
      <c r="I141" s="108">
        <v>1500</v>
      </c>
      <c r="J141" s="46"/>
      <c r="K141" s="46">
        <v>2767.34</v>
      </c>
      <c r="L141" s="46">
        <v>139843.66</v>
      </c>
      <c r="M141" s="46"/>
      <c r="N141" s="46">
        <v>536.42999999999995</v>
      </c>
      <c r="O141" s="46">
        <v>29422.15</v>
      </c>
      <c r="P141" s="46">
        <v>895795.56</v>
      </c>
      <c r="Q141" s="46">
        <v>37842.69</v>
      </c>
      <c r="R141" s="46">
        <v>38617.54</v>
      </c>
      <c r="S141" s="46">
        <v>14704.35</v>
      </c>
      <c r="T141" s="108">
        <v>4104.38</v>
      </c>
      <c r="U141" s="46">
        <v>30706.93</v>
      </c>
      <c r="V141" s="46">
        <v>8254.25</v>
      </c>
      <c r="W141" s="46"/>
      <c r="X141" s="46"/>
      <c r="Y141" s="108">
        <v>25148.91</v>
      </c>
      <c r="Z141" s="108">
        <v>65157.630000000005</v>
      </c>
      <c r="AA141" s="46"/>
      <c r="AB141" s="108">
        <v>8459.5499999999993</v>
      </c>
      <c r="AC141" s="108">
        <v>147577.20000000001</v>
      </c>
      <c r="AD141" s="108">
        <v>9289.5399999999991</v>
      </c>
      <c r="AE141" s="108"/>
      <c r="AF141" s="46"/>
      <c r="AG141" s="46">
        <v>-9350.9699999999993</v>
      </c>
      <c r="AH141" s="46"/>
      <c r="AI141" s="46">
        <v>16320.47</v>
      </c>
      <c r="AJ141" s="46">
        <v>66086.22</v>
      </c>
      <c r="AK141" s="46">
        <v>6907.74</v>
      </c>
      <c r="AL141" s="46">
        <v>46106.74</v>
      </c>
      <c r="AM141" s="46">
        <v>1190</v>
      </c>
      <c r="AN141" s="108">
        <v>1085.28</v>
      </c>
      <c r="AO141" s="108">
        <v>20347</v>
      </c>
      <c r="AP141" s="46"/>
      <c r="AQ141" s="108">
        <v>18256.07</v>
      </c>
      <c r="AR141" s="46">
        <v>1021.09</v>
      </c>
      <c r="AS141" s="46"/>
      <c r="AT141" s="108"/>
      <c r="AV141">
        <v>1754.26</v>
      </c>
    </row>
    <row r="142" spans="2:50" x14ac:dyDescent="0.25">
      <c r="B142" s="47" t="s">
        <v>507</v>
      </c>
      <c r="C142" s="47" t="s">
        <v>506</v>
      </c>
      <c r="D142" s="108">
        <v>4285534.4299999978</v>
      </c>
      <c r="E142" s="46">
        <v>22249.829999999998</v>
      </c>
      <c r="F142" s="46">
        <v>174755.59</v>
      </c>
      <c r="G142" s="108">
        <v>109895.22</v>
      </c>
      <c r="H142" s="108">
        <v>11170.72</v>
      </c>
      <c r="I142" s="108">
        <v>745.59</v>
      </c>
      <c r="J142" s="108">
        <v>20310.78</v>
      </c>
      <c r="K142" s="46">
        <v>42714.42</v>
      </c>
      <c r="L142" s="46">
        <v>234525.9</v>
      </c>
      <c r="M142" s="108">
        <v>67635.509999999995</v>
      </c>
      <c r="N142" s="46">
        <v>40107.07</v>
      </c>
      <c r="O142" s="46"/>
      <c r="P142" s="108">
        <v>2516499.61</v>
      </c>
      <c r="Q142" s="46">
        <v>134365.22999999998</v>
      </c>
      <c r="R142" s="46">
        <v>33556.400000000001</v>
      </c>
      <c r="S142" s="108">
        <v>3408</v>
      </c>
      <c r="T142" s="46">
        <v>15577.710000000001</v>
      </c>
      <c r="U142" s="46">
        <v>36007.93</v>
      </c>
      <c r="V142" s="108">
        <v>26384.760000000002</v>
      </c>
      <c r="W142" s="46"/>
      <c r="X142" s="108"/>
      <c r="Y142" s="108">
        <v>44087.88</v>
      </c>
      <c r="Z142" s="46">
        <v>54020.28</v>
      </c>
      <c r="AA142" s="46"/>
      <c r="AB142" s="46">
        <v>9160.6</v>
      </c>
      <c r="AC142" s="46">
        <v>114756.01000000001</v>
      </c>
      <c r="AD142" s="108">
        <v>37245.769999999997</v>
      </c>
      <c r="AE142" s="108">
        <v>6988.33</v>
      </c>
      <c r="AF142" s="108"/>
      <c r="AG142" s="46">
        <v>-14961.08</v>
      </c>
      <c r="AH142" s="46"/>
      <c r="AI142" s="46">
        <v>11783.43</v>
      </c>
      <c r="AJ142" s="46">
        <v>211941.04</v>
      </c>
      <c r="AK142" s="108">
        <v>102309.87</v>
      </c>
      <c r="AL142" s="46">
        <v>94796.91</v>
      </c>
      <c r="AM142" s="46"/>
      <c r="AN142" s="108">
        <v>1488.28</v>
      </c>
      <c r="AO142" s="108">
        <v>48626.67</v>
      </c>
      <c r="AP142" s="108"/>
      <c r="AQ142" s="108">
        <v>26533.010000000002</v>
      </c>
      <c r="AR142" s="46"/>
      <c r="AS142" s="108"/>
      <c r="AT142" s="108">
        <v>3762.17</v>
      </c>
      <c r="AV142">
        <v>21011.919999999998</v>
      </c>
      <c r="AW142">
        <v>20215</v>
      </c>
      <c r="AX142">
        <v>1858.07</v>
      </c>
    </row>
    <row r="143" spans="2:50" x14ac:dyDescent="0.25">
      <c r="B143" s="47" t="s">
        <v>505</v>
      </c>
      <c r="C143" s="47" t="s">
        <v>504</v>
      </c>
      <c r="D143" s="46">
        <v>2895825.1599999992</v>
      </c>
      <c r="E143" s="46">
        <v>12855.03</v>
      </c>
      <c r="F143" s="46">
        <v>99262.970000000016</v>
      </c>
      <c r="G143" s="46">
        <v>152965.65000000002</v>
      </c>
      <c r="H143" s="46"/>
      <c r="I143" s="46"/>
      <c r="J143" s="46"/>
      <c r="K143" s="46">
        <v>5249.27</v>
      </c>
      <c r="L143" s="46">
        <v>187838.99000000002</v>
      </c>
      <c r="M143" s="46">
        <v>92905.56</v>
      </c>
      <c r="N143" s="46">
        <v>3953.4700000000003</v>
      </c>
      <c r="O143" s="46">
        <v>1625.48</v>
      </c>
      <c r="P143" s="46">
        <v>1348519.94</v>
      </c>
      <c r="Q143" s="46">
        <v>75793.299999999988</v>
      </c>
      <c r="R143" s="46">
        <v>149034.31</v>
      </c>
      <c r="S143" s="46">
        <v>6093.4</v>
      </c>
      <c r="T143" s="46">
        <v>108660.38</v>
      </c>
      <c r="U143" s="46">
        <v>23769.449999999997</v>
      </c>
      <c r="V143" s="46">
        <v>16679.45</v>
      </c>
      <c r="W143" s="46"/>
      <c r="X143" s="46"/>
      <c r="Y143" s="108">
        <v>33010.9</v>
      </c>
      <c r="Z143" s="46">
        <v>172970.37000000002</v>
      </c>
      <c r="AA143" s="46">
        <v>-73235.75</v>
      </c>
      <c r="AB143" s="46">
        <v>1599.5</v>
      </c>
      <c r="AC143" s="46">
        <v>89204.95</v>
      </c>
      <c r="AD143" s="108">
        <v>42172.93</v>
      </c>
      <c r="AE143" s="46">
        <v>3981.52</v>
      </c>
      <c r="AF143" s="46"/>
      <c r="AG143" s="46">
        <v>-14618.38</v>
      </c>
      <c r="AH143" s="46"/>
      <c r="AI143" s="46">
        <v>28157.489999999998</v>
      </c>
      <c r="AJ143" s="46">
        <v>105744.45000000001</v>
      </c>
      <c r="AK143" s="46">
        <v>86838.49</v>
      </c>
      <c r="AL143" s="46">
        <v>82287.81</v>
      </c>
      <c r="AM143" s="46"/>
      <c r="AN143" s="108">
        <v>3677.64</v>
      </c>
      <c r="AO143" s="108">
        <v>18517.48</v>
      </c>
      <c r="AP143" s="46"/>
      <c r="AQ143" s="108">
        <v>11431.25</v>
      </c>
      <c r="AR143" s="108"/>
      <c r="AS143" s="108"/>
      <c r="AT143" s="108">
        <v>8877.86</v>
      </c>
      <c r="AV143">
        <v>10000</v>
      </c>
    </row>
    <row r="144" spans="2:50" x14ac:dyDescent="0.25">
      <c r="B144" s="47" t="s">
        <v>503</v>
      </c>
      <c r="C144" s="47" t="s">
        <v>502</v>
      </c>
      <c r="D144" s="46">
        <v>3067112.4000000008</v>
      </c>
      <c r="E144" s="46">
        <v>8949</v>
      </c>
      <c r="F144" s="46">
        <v>170758.14</v>
      </c>
      <c r="G144" s="46">
        <v>104401.78</v>
      </c>
      <c r="H144" s="108">
        <v>2996.9800000000005</v>
      </c>
      <c r="I144" s="46">
        <v>1940</v>
      </c>
      <c r="J144" s="46"/>
      <c r="K144" s="46">
        <v>871.23</v>
      </c>
      <c r="L144" s="46">
        <v>250785.01</v>
      </c>
      <c r="M144" s="46">
        <v>125688.01999999999</v>
      </c>
      <c r="N144" s="46">
        <v>38405.69</v>
      </c>
      <c r="O144" s="46">
        <v>3110.1</v>
      </c>
      <c r="P144" s="46">
        <v>1198262.8000000003</v>
      </c>
      <c r="Q144" s="46">
        <v>72588.289999999994</v>
      </c>
      <c r="R144" s="46">
        <v>150345.19</v>
      </c>
      <c r="S144" s="46">
        <v>4947.8599999999997</v>
      </c>
      <c r="T144" s="46">
        <v>3962.54</v>
      </c>
      <c r="U144" s="46"/>
      <c r="V144" s="46">
        <v>17883.05</v>
      </c>
      <c r="W144" s="46"/>
      <c r="X144" s="46">
        <v>8038.28</v>
      </c>
      <c r="Y144" s="108">
        <v>43531.41</v>
      </c>
      <c r="Z144" s="46">
        <v>87127.49</v>
      </c>
      <c r="AA144" s="46"/>
      <c r="AB144" s="46"/>
      <c r="AC144" s="108">
        <v>188011.53</v>
      </c>
      <c r="AD144" s="108"/>
      <c r="AE144" s="46"/>
      <c r="AF144" s="46"/>
      <c r="AG144" s="46"/>
      <c r="AH144" s="46">
        <v>57054.97</v>
      </c>
      <c r="AI144" s="46">
        <v>79122.349999999991</v>
      </c>
      <c r="AJ144" s="46">
        <v>108641.24</v>
      </c>
      <c r="AK144" s="46">
        <v>98645.35</v>
      </c>
      <c r="AL144" s="46">
        <v>96258.510000000009</v>
      </c>
      <c r="AM144" s="46"/>
      <c r="AN144" s="108">
        <v>1840.38</v>
      </c>
      <c r="AO144" s="108">
        <v>25773.5</v>
      </c>
      <c r="AP144" s="46"/>
      <c r="AQ144" s="46">
        <v>98306.02</v>
      </c>
      <c r="AR144" s="46"/>
      <c r="AS144" s="46"/>
      <c r="AT144" s="46">
        <v>11360.689999999999</v>
      </c>
      <c r="AV144">
        <v>7505</v>
      </c>
    </row>
    <row r="145" spans="2:50" x14ac:dyDescent="0.25">
      <c r="B145" s="47" t="s">
        <v>501</v>
      </c>
      <c r="C145" s="47" t="s">
        <v>500</v>
      </c>
      <c r="D145" s="46">
        <v>852178.56</v>
      </c>
      <c r="E145" s="46">
        <v>3372.06</v>
      </c>
      <c r="F145" s="46">
        <v>50771.31</v>
      </c>
      <c r="G145" s="46">
        <v>75250.649999999994</v>
      </c>
      <c r="H145" s="108"/>
      <c r="I145" s="108"/>
      <c r="J145" s="46"/>
      <c r="K145" s="46"/>
      <c r="L145" s="46"/>
      <c r="M145" s="108"/>
      <c r="N145" s="108">
        <v>1013.1400000000001</v>
      </c>
      <c r="O145" s="46">
        <v>39964.089999999997</v>
      </c>
      <c r="P145" s="46">
        <v>386747.43000000005</v>
      </c>
      <c r="Q145" s="46"/>
      <c r="R145" s="46">
        <v>53275.729999999996</v>
      </c>
      <c r="S145" s="46">
        <v>5196.96</v>
      </c>
      <c r="T145" s="46"/>
      <c r="U145" s="108">
        <v>2085.4499999999998</v>
      </c>
      <c r="V145" s="108">
        <v>4078.9</v>
      </c>
      <c r="W145" s="46"/>
      <c r="X145" s="46"/>
      <c r="Y145" s="108">
        <v>1275.69</v>
      </c>
      <c r="Z145" s="108"/>
      <c r="AA145" s="46"/>
      <c r="AB145" s="108">
        <v>25527.45</v>
      </c>
      <c r="AC145" s="108">
        <v>56214.86</v>
      </c>
      <c r="AD145" s="108">
        <v>7667.1</v>
      </c>
      <c r="AE145" s="108">
        <v>3283</v>
      </c>
      <c r="AF145" s="108"/>
      <c r="AG145" s="46"/>
      <c r="AH145" s="46"/>
      <c r="AI145" s="46">
        <v>1040</v>
      </c>
      <c r="AJ145" s="46">
        <v>20276.09</v>
      </c>
      <c r="AK145" s="46">
        <v>59657.62</v>
      </c>
      <c r="AL145" s="46">
        <v>38062.04</v>
      </c>
      <c r="AM145" s="46"/>
      <c r="AN145" s="108"/>
      <c r="AO145" s="108">
        <v>5796</v>
      </c>
      <c r="AP145" s="46"/>
      <c r="AQ145" s="108">
        <v>9746.07</v>
      </c>
      <c r="AR145" s="108"/>
      <c r="AS145" s="108"/>
      <c r="AT145" s="108"/>
      <c r="AV145">
        <v>1876.92</v>
      </c>
    </row>
    <row r="146" spans="2:50" x14ac:dyDescent="0.25">
      <c r="B146" s="47" t="s">
        <v>499</v>
      </c>
      <c r="C146" s="47" t="s">
        <v>498</v>
      </c>
      <c r="D146" s="46">
        <v>41219479.210000001</v>
      </c>
      <c r="E146" s="46">
        <v>234960.81999999998</v>
      </c>
      <c r="F146" s="46">
        <v>291768.69</v>
      </c>
      <c r="G146" s="46">
        <v>358412.81</v>
      </c>
      <c r="H146" s="46">
        <v>46003.839999999997</v>
      </c>
      <c r="I146" s="46">
        <v>22047.77</v>
      </c>
      <c r="J146" s="46">
        <v>218603.49</v>
      </c>
      <c r="K146" s="46">
        <v>176894.2</v>
      </c>
      <c r="L146" s="46">
        <v>936801.98</v>
      </c>
      <c r="M146" s="46">
        <v>535330.97</v>
      </c>
      <c r="N146" s="46">
        <v>31805.440000000002</v>
      </c>
      <c r="O146" s="46">
        <v>235596.75</v>
      </c>
      <c r="P146" s="46">
        <v>33027179.089999996</v>
      </c>
      <c r="Q146" s="46">
        <v>535471.9</v>
      </c>
      <c r="R146" s="46">
        <v>191748.36</v>
      </c>
      <c r="S146" s="46">
        <v>222681.95</v>
      </c>
      <c r="T146" s="46">
        <v>244653.91</v>
      </c>
      <c r="U146" s="46">
        <v>259402.8</v>
      </c>
      <c r="V146" s="108">
        <v>91773.54</v>
      </c>
      <c r="W146" s="46"/>
      <c r="X146" s="46">
        <v>34986.28</v>
      </c>
      <c r="Y146" s="108">
        <v>196961.36</v>
      </c>
      <c r="Z146" s="46">
        <v>318726.43000000005</v>
      </c>
      <c r="AA146" s="46"/>
      <c r="AB146" s="46">
        <v>57861.61</v>
      </c>
      <c r="AC146" s="46">
        <v>584110.73</v>
      </c>
      <c r="AD146" s="108">
        <v>229728.56</v>
      </c>
      <c r="AE146" s="46">
        <v>25682.67</v>
      </c>
      <c r="AF146" s="108"/>
      <c r="AG146" s="46">
        <v>-162127.84</v>
      </c>
      <c r="AH146" s="46">
        <v>114287.84</v>
      </c>
      <c r="AI146" s="46">
        <v>97536.08</v>
      </c>
      <c r="AJ146" s="46">
        <v>503105.03</v>
      </c>
      <c r="AK146" s="46">
        <v>561001.83000000007</v>
      </c>
      <c r="AL146" s="46">
        <v>386024.48</v>
      </c>
      <c r="AM146" s="46"/>
      <c r="AN146" s="108">
        <v>5594.38</v>
      </c>
      <c r="AO146" s="108">
        <v>251767.82</v>
      </c>
      <c r="AP146" s="46"/>
      <c r="AQ146" s="108">
        <v>327561.71999999997</v>
      </c>
      <c r="AR146" s="108"/>
      <c r="AS146" s="108"/>
      <c r="AT146" s="108">
        <v>25531.919999999998</v>
      </c>
    </row>
    <row r="147" spans="2:50" x14ac:dyDescent="0.25">
      <c r="B147" s="47" t="s">
        <v>497</v>
      </c>
      <c r="C147" s="47" t="s">
        <v>496</v>
      </c>
      <c r="D147" s="46">
        <v>20729697.980000008</v>
      </c>
      <c r="E147" s="46">
        <v>126471.31</v>
      </c>
      <c r="F147" s="46">
        <v>272421.40000000002</v>
      </c>
      <c r="G147" s="108">
        <v>608633.04</v>
      </c>
      <c r="H147" s="46">
        <v>2256.9</v>
      </c>
      <c r="I147" s="46"/>
      <c r="J147" s="46">
        <v>314525.28000000003</v>
      </c>
      <c r="K147" s="108">
        <v>76825.540000000008</v>
      </c>
      <c r="L147" s="46">
        <v>1227474.54</v>
      </c>
      <c r="M147" s="46">
        <v>422407.14999999997</v>
      </c>
      <c r="N147" s="46">
        <v>254903.97</v>
      </c>
      <c r="O147" s="46">
        <v>331896.21999999997</v>
      </c>
      <c r="P147" s="108">
        <v>9575607.9000000022</v>
      </c>
      <c r="Q147" s="46">
        <v>616108.32000000007</v>
      </c>
      <c r="R147" s="46">
        <v>2244879.08</v>
      </c>
      <c r="S147" s="46">
        <v>80531.900000000009</v>
      </c>
      <c r="T147" s="46">
        <v>125703.97</v>
      </c>
      <c r="U147" s="46">
        <v>19509.71</v>
      </c>
      <c r="V147" s="108">
        <v>96934.44</v>
      </c>
      <c r="W147" s="46"/>
      <c r="X147" s="46">
        <v>67185.010000000009</v>
      </c>
      <c r="Y147" s="108">
        <v>131370.9</v>
      </c>
      <c r="Z147" s="108">
        <v>321522.29000000004</v>
      </c>
      <c r="AA147" s="46"/>
      <c r="AB147" s="46">
        <v>277772.84999999998</v>
      </c>
      <c r="AC147" s="46">
        <v>964054.52</v>
      </c>
      <c r="AD147" s="108">
        <v>220439.79</v>
      </c>
      <c r="AE147" s="46"/>
      <c r="AF147" s="108"/>
      <c r="AG147" s="46">
        <v>-148861.59</v>
      </c>
      <c r="AH147" s="46"/>
      <c r="AI147" s="46">
        <v>143705.63</v>
      </c>
      <c r="AJ147" s="46">
        <v>527987.28</v>
      </c>
      <c r="AK147" s="46">
        <v>386340.97</v>
      </c>
      <c r="AL147" s="46">
        <v>442337.64</v>
      </c>
      <c r="AM147" s="46"/>
      <c r="AN147" s="108">
        <v>1917.51</v>
      </c>
      <c r="AO147" s="108">
        <v>138677.57999999999</v>
      </c>
      <c r="AP147" s="108"/>
      <c r="AQ147" s="108">
        <v>542505.98</v>
      </c>
      <c r="AR147" s="46"/>
      <c r="AS147" s="108"/>
      <c r="AT147" s="108">
        <v>81425.89</v>
      </c>
      <c r="AU147">
        <v>3189.46</v>
      </c>
      <c r="AV147">
        <v>19978.22</v>
      </c>
      <c r="AX147">
        <v>211057.38</v>
      </c>
    </row>
    <row r="148" spans="2:50" x14ac:dyDescent="0.25">
      <c r="B148" s="47" t="s">
        <v>495</v>
      </c>
      <c r="C148" s="47" t="s">
        <v>494</v>
      </c>
      <c r="D148" s="46">
        <v>5496218.9899999984</v>
      </c>
      <c r="E148" s="46">
        <v>61077.04</v>
      </c>
      <c r="F148" s="46">
        <v>180024.59999999998</v>
      </c>
      <c r="G148" s="46">
        <v>52473.659999999996</v>
      </c>
      <c r="H148" s="46">
        <v>30893.97</v>
      </c>
      <c r="I148" s="46"/>
      <c r="J148" s="46"/>
      <c r="K148" s="46">
        <v>271.18</v>
      </c>
      <c r="L148" s="46">
        <v>289536.11000000004</v>
      </c>
      <c r="M148" s="46">
        <v>40000</v>
      </c>
      <c r="N148" s="46"/>
      <c r="O148" s="46"/>
      <c r="P148" s="46">
        <v>2658304.7400000002</v>
      </c>
      <c r="Q148" s="46">
        <v>199811.73</v>
      </c>
      <c r="R148" s="46">
        <v>599911.17999999993</v>
      </c>
      <c r="S148" s="46">
        <v>1672.87</v>
      </c>
      <c r="T148" s="46">
        <v>50024.24</v>
      </c>
      <c r="U148" s="46">
        <v>16963.62</v>
      </c>
      <c r="V148" s="46">
        <v>12041.2</v>
      </c>
      <c r="W148" s="46"/>
      <c r="X148" s="46"/>
      <c r="Y148" s="108">
        <v>85578.55</v>
      </c>
      <c r="Z148" s="46">
        <v>138770.42000000001</v>
      </c>
      <c r="AA148" s="46"/>
      <c r="AB148" s="46">
        <v>4600</v>
      </c>
      <c r="AC148" s="46">
        <v>28757.840000000004</v>
      </c>
      <c r="AD148" s="108"/>
      <c r="AE148" s="46">
        <v>8378</v>
      </c>
      <c r="AF148" s="46"/>
      <c r="AG148" s="46"/>
      <c r="AH148" s="46"/>
      <c r="AI148" s="46">
        <v>80612.200000000012</v>
      </c>
      <c r="AJ148" s="46">
        <v>700415.2</v>
      </c>
      <c r="AK148" s="108">
        <v>18200.260000000002</v>
      </c>
      <c r="AL148" s="46">
        <v>141476.57999999999</v>
      </c>
      <c r="AM148" s="46"/>
      <c r="AN148" s="108"/>
      <c r="AO148" s="108">
        <v>29766</v>
      </c>
      <c r="AP148" s="46"/>
      <c r="AQ148" s="108">
        <v>63874.73</v>
      </c>
      <c r="AR148" s="108"/>
      <c r="AS148" s="108"/>
      <c r="AT148" s="46">
        <v>2783.07</v>
      </c>
    </row>
    <row r="149" spans="2:50" x14ac:dyDescent="0.25">
      <c r="B149" s="47" t="s">
        <v>493</v>
      </c>
      <c r="C149" s="47" t="s">
        <v>492</v>
      </c>
      <c r="D149" s="46">
        <v>12042345.880000001</v>
      </c>
      <c r="E149" s="46">
        <v>81427.13</v>
      </c>
      <c r="F149" s="46">
        <v>295632.11000000004</v>
      </c>
      <c r="G149" s="46">
        <v>313070.69000000006</v>
      </c>
      <c r="H149" s="46">
        <v>43706.83</v>
      </c>
      <c r="I149" s="46">
        <v>32556.47</v>
      </c>
      <c r="J149" s="46">
        <v>303182.75</v>
      </c>
      <c r="K149" s="46">
        <v>78140.180000000008</v>
      </c>
      <c r="L149" s="46">
        <v>691929.03999999992</v>
      </c>
      <c r="M149" s="46">
        <v>95161.750000000015</v>
      </c>
      <c r="N149" s="46">
        <v>132792.49000000002</v>
      </c>
      <c r="O149" s="46">
        <v>279690.89</v>
      </c>
      <c r="P149" s="46">
        <v>6435564.5299999993</v>
      </c>
      <c r="Q149" s="46">
        <v>477366.19</v>
      </c>
      <c r="R149" s="46">
        <v>499208.88</v>
      </c>
      <c r="S149" s="46">
        <v>39668.69</v>
      </c>
      <c r="T149" s="108">
        <v>113809.62000000001</v>
      </c>
      <c r="U149" s="46">
        <v>77415.14</v>
      </c>
      <c r="V149" s="46">
        <v>74624.34</v>
      </c>
      <c r="W149" s="46"/>
      <c r="X149" s="46"/>
      <c r="Y149" s="108">
        <v>26295.279999999999</v>
      </c>
      <c r="Z149" s="46">
        <v>289824.15000000002</v>
      </c>
      <c r="AA149" s="46">
        <v>-700</v>
      </c>
      <c r="AB149" s="46">
        <v>42301.75</v>
      </c>
      <c r="AC149" s="46">
        <v>319349.07</v>
      </c>
      <c r="AD149" s="108">
        <v>66604.52</v>
      </c>
      <c r="AE149" s="46">
        <v>15127.88</v>
      </c>
      <c r="AF149" s="108"/>
      <c r="AG149" s="46">
        <v>-47462.21</v>
      </c>
      <c r="AH149" s="46"/>
      <c r="AI149" s="46">
        <v>87114.15</v>
      </c>
      <c r="AJ149" s="46">
        <v>310923.70999999996</v>
      </c>
      <c r="AK149" s="46">
        <v>165219.89000000001</v>
      </c>
      <c r="AL149" s="46">
        <v>184616.01</v>
      </c>
      <c r="AM149" s="46"/>
      <c r="AN149" s="108">
        <v>6125.02</v>
      </c>
      <c r="AO149" s="108">
        <v>239565.55</v>
      </c>
      <c r="AP149" s="108"/>
      <c r="AQ149" s="108">
        <v>187608.16000000003</v>
      </c>
      <c r="AR149" s="46"/>
      <c r="AS149" s="108"/>
      <c r="AT149" s="108">
        <v>58486.65</v>
      </c>
      <c r="AU149">
        <v>2025.08</v>
      </c>
      <c r="AV149">
        <v>24373.5</v>
      </c>
    </row>
    <row r="150" spans="2:50" x14ac:dyDescent="0.25">
      <c r="B150" s="47" t="s">
        <v>491</v>
      </c>
      <c r="C150" s="47" t="s">
        <v>490</v>
      </c>
      <c r="D150" s="46">
        <v>1335705.7299999995</v>
      </c>
      <c r="E150" s="46">
        <v>7886.92</v>
      </c>
      <c r="F150" s="46">
        <v>78159.89</v>
      </c>
      <c r="G150" s="46">
        <v>153527.75</v>
      </c>
      <c r="H150" s="46"/>
      <c r="I150" s="46">
        <v>2954.2200000000003</v>
      </c>
      <c r="J150" s="46">
        <v>3681.1099999999997</v>
      </c>
      <c r="K150" s="46">
        <v>545.80999999999995</v>
      </c>
      <c r="L150" s="46">
        <v>2258</v>
      </c>
      <c r="M150" s="46">
        <v>40487.61</v>
      </c>
      <c r="N150" s="46">
        <v>46815.11</v>
      </c>
      <c r="O150" s="46">
        <v>11680.36</v>
      </c>
      <c r="P150" s="46">
        <v>594981.09</v>
      </c>
      <c r="Q150" s="108"/>
      <c r="R150" s="46">
        <v>71552.22</v>
      </c>
      <c r="S150" s="46">
        <v>3667</v>
      </c>
      <c r="T150" s="46">
        <v>1134.8500000000001</v>
      </c>
      <c r="U150" s="46">
        <v>5252.0199999999995</v>
      </c>
      <c r="V150" s="46">
        <v>7179.8</v>
      </c>
      <c r="W150" s="46"/>
      <c r="X150" s="46"/>
      <c r="Y150" s="108">
        <v>19265.419999999998</v>
      </c>
      <c r="Z150" s="108">
        <v>35491.089999999997</v>
      </c>
      <c r="AA150" s="46"/>
      <c r="AB150" s="46"/>
      <c r="AC150" s="108">
        <v>28883.06</v>
      </c>
      <c r="AD150" s="108">
        <v>2749.81</v>
      </c>
      <c r="AE150" s="46">
        <v>3099.19</v>
      </c>
      <c r="AF150" s="46"/>
      <c r="AG150" s="46">
        <v>-3157.11</v>
      </c>
      <c r="AH150" s="46"/>
      <c r="AI150" s="46">
        <v>7005.26</v>
      </c>
      <c r="AJ150" s="46">
        <v>57961.270000000004</v>
      </c>
      <c r="AK150" s="108">
        <v>104808.83</v>
      </c>
      <c r="AL150" s="46">
        <v>12664.82</v>
      </c>
      <c r="AM150" s="46"/>
      <c r="AN150" s="108">
        <v>5042.0200000000004</v>
      </c>
      <c r="AO150" s="108">
        <v>13780.04</v>
      </c>
      <c r="AP150" s="46"/>
      <c r="AQ150" s="108">
        <v>9487.85</v>
      </c>
      <c r="AR150" s="108"/>
      <c r="AS150" s="108"/>
      <c r="AT150" s="108"/>
      <c r="AV150">
        <v>6860.42</v>
      </c>
    </row>
    <row r="151" spans="2:50" x14ac:dyDescent="0.25">
      <c r="B151" s="47" t="s">
        <v>489</v>
      </c>
      <c r="C151" s="47" t="s">
        <v>488</v>
      </c>
      <c r="D151" s="46">
        <v>10917654.590000004</v>
      </c>
      <c r="E151" s="46">
        <v>61466.61</v>
      </c>
      <c r="F151" s="46">
        <v>201191.07</v>
      </c>
      <c r="G151" s="108">
        <v>231670.99</v>
      </c>
      <c r="H151" s="46"/>
      <c r="I151" s="46"/>
      <c r="J151" s="46">
        <v>5164.62</v>
      </c>
      <c r="K151" s="46">
        <v>80996.929999999993</v>
      </c>
      <c r="L151" s="46">
        <v>482453.69</v>
      </c>
      <c r="M151" s="46">
        <v>153118.32</v>
      </c>
      <c r="N151" s="46">
        <v>95012.87</v>
      </c>
      <c r="O151" s="46">
        <v>355150.23</v>
      </c>
      <c r="P151" s="46">
        <v>6346855.3700000038</v>
      </c>
      <c r="Q151" s="46">
        <v>275671.25</v>
      </c>
      <c r="R151" s="46"/>
      <c r="S151" s="46">
        <v>28397.899999999998</v>
      </c>
      <c r="T151" s="46">
        <v>172135.57</v>
      </c>
      <c r="U151" s="46">
        <v>210353.62000000002</v>
      </c>
      <c r="V151" s="108">
        <v>87958.78</v>
      </c>
      <c r="W151" s="46"/>
      <c r="X151" s="46">
        <v>66159.48000000001</v>
      </c>
      <c r="Y151" s="108">
        <v>239320.3</v>
      </c>
      <c r="Z151" s="46">
        <v>191418.07</v>
      </c>
      <c r="AA151" s="46"/>
      <c r="AB151" s="46">
        <v>48651.61</v>
      </c>
      <c r="AC151" s="46">
        <v>450270.02</v>
      </c>
      <c r="AD151" s="108">
        <v>82889.399999999994</v>
      </c>
      <c r="AE151" s="46">
        <v>27794.67</v>
      </c>
      <c r="AF151" s="46"/>
      <c r="AG151" s="46">
        <v>-27292.53</v>
      </c>
      <c r="AH151" s="46">
        <v>99801.31</v>
      </c>
      <c r="AI151" s="46">
        <v>28547.1</v>
      </c>
      <c r="AJ151" s="46">
        <v>292808.49</v>
      </c>
      <c r="AK151" s="46">
        <v>84120.98</v>
      </c>
      <c r="AL151" s="46">
        <v>181305.37</v>
      </c>
      <c r="AM151" s="46"/>
      <c r="AN151" s="108"/>
      <c r="AO151" s="108">
        <v>242175.14</v>
      </c>
      <c r="AP151" s="46"/>
      <c r="AQ151" s="108">
        <v>31559.98</v>
      </c>
      <c r="AR151" s="46"/>
      <c r="AS151" s="108"/>
      <c r="AT151" s="108">
        <v>90527.38</v>
      </c>
    </row>
    <row r="152" spans="2:50" x14ac:dyDescent="0.25">
      <c r="B152" s="47" t="s">
        <v>487</v>
      </c>
      <c r="C152" s="47" t="s">
        <v>486</v>
      </c>
      <c r="D152" s="46">
        <v>8875674.1499999966</v>
      </c>
      <c r="E152" s="46">
        <v>138818.16999999998</v>
      </c>
      <c r="F152" s="46">
        <v>390926.19</v>
      </c>
      <c r="G152" s="46">
        <v>70183.100000000006</v>
      </c>
      <c r="H152" s="108">
        <v>71339.66</v>
      </c>
      <c r="I152" s="108">
        <v>38479.42</v>
      </c>
      <c r="J152" s="108">
        <v>60676.54</v>
      </c>
      <c r="K152" s="46">
        <v>6407.7</v>
      </c>
      <c r="L152" s="108">
        <v>628413.52</v>
      </c>
      <c r="M152" s="108">
        <v>141177.81</v>
      </c>
      <c r="N152" s="46">
        <v>1896</v>
      </c>
      <c r="O152" s="46">
        <v>318235.58999999997</v>
      </c>
      <c r="P152" s="108">
        <v>4569675.2500000009</v>
      </c>
      <c r="Q152" s="46">
        <v>236171.41999999998</v>
      </c>
      <c r="R152" s="46">
        <v>102060.81999999999</v>
      </c>
      <c r="S152" s="108">
        <v>234617.2</v>
      </c>
      <c r="T152" s="108">
        <v>68060.709999999992</v>
      </c>
      <c r="U152" s="46">
        <v>14224.449999999999</v>
      </c>
      <c r="V152" s="108">
        <v>49444.76</v>
      </c>
      <c r="W152" s="46"/>
      <c r="X152" s="46">
        <v>60480.1</v>
      </c>
      <c r="Y152" s="108">
        <v>163455.94</v>
      </c>
      <c r="Z152" s="108">
        <v>87958.58</v>
      </c>
      <c r="AA152" s="46"/>
      <c r="AB152" s="108">
        <v>113898.73999999999</v>
      </c>
      <c r="AC152" s="108">
        <v>244418.1</v>
      </c>
      <c r="AD152" s="108">
        <v>16191.029999999999</v>
      </c>
      <c r="AE152" s="46">
        <v>38754</v>
      </c>
      <c r="AF152" s="108"/>
      <c r="AG152" s="46">
        <v>-47911.83</v>
      </c>
      <c r="AH152" s="46"/>
      <c r="AI152" s="46">
        <v>180058.31</v>
      </c>
      <c r="AJ152" s="46">
        <v>232857.41</v>
      </c>
      <c r="AK152" s="108">
        <v>299991.76</v>
      </c>
      <c r="AL152" s="46">
        <v>169971.46</v>
      </c>
      <c r="AM152" s="46"/>
      <c r="AN152" s="108"/>
      <c r="AO152" s="108">
        <v>87165</v>
      </c>
      <c r="AP152" s="108"/>
      <c r="AQ152" s="108">
        <v>75550.63</v>
      </c>
      <c r="AR152" s="108"/>
      <c r="AS152" s="108"/>
      <c r="AT152" s="108"/>
      <c r="AV152">
        <v>12026.61</v>
      </c>
    </row>
    <row r="153" spans="2:50" x14ac:dyDescent="0.25">
      <c r="B153" s="47" t="s">
        <v>485</v>
      </c>
      <c r="C153" s="47" t="s">
        <v>484</v>
      </c>
      <c r="D153" s="46">
        <v>10209444.429999998</v>
      </c>
      <c r="E153" s="46">
        <v>25592.05</v>
      </c>
      <c r="F153" s="46">
        <v>192093.16999999998</v>
      </c>
      <c r="G153" s="46">
        <v>315157.03999999998</v>
      </c>
      <c r="H153" s="46">
        <v>5448.2</v>
      </c>
      <c r="I153" s="46">
        <v>1196.69</v>
      </c>
      <c r="J153" s="46">
        <v>9526.9500000000007</v>
      </c>
      <c r="K153" s="46">
        <v>26445.23</v>
      </c>
      <c r="L153" s="46">
        <v>591055.01</v>
      </c>
      <c r="M153" s="46">
        <v>146246.74</v>
      </c>
      <c r="N153" s="46">
        <v>95935.64</v>
      </c>
      <c r="O153" s="46">
        <v>120827.26999999999</v>
      </c>
      <c r="P153" s="46">
        <v>5919800.8100000005</v>
      </c>
      <c r="Q153" s="108">
        <v>397992.04</v>
      </c>
      <c r="R153" s="46"/>
      <c r="S153" s="46">
        <v>10162.85</v>
      </c>
      <c r="T153" s="46">
        <v>61675.450000000004</v>
      </c>
      <c r="U153" s="46">
        <v>42046.380000000005</v>
      </c>
      <c r="V153" s="108">
        <v>60413.67</v>
      </c>
      <c r="W153" s="46"/>
      <c r="X153" s="46">
        <v>73632.34</v>
      </c>
      <c r="Y153" s="108">
        <v>174188.2</v>
      </c>
      <c r="Z153" s="46">
        <v>182645.72</v>
      </c>
      <c r="AA153" s="46"/>
      <c r="AB153" s="46"/>
      <c r="AC153" s="46">
        <v>358697.42999999993</v>
      </c>
      <c r="AD153" s="108">
        <v>73559.81</v>
      </c>
      <c r="AE153" s="46">
        <v>5764.42</v>
      </c>
      <c r="AF153" s="46"/>
      <c r="AG153" s="46">
        <v>-25211.4</v>
      </c>
      <c r="AH153" s="46">
        <v>46170.44</v>
      </c>
      <c r="AI153" s="46">
        <v>13804.740000000002</v>
      </c>
      <c r="AJ153" s="46">
        <v>422581.82</v>
      </c>
      <c r="AK153" s="46">
        <v>212087.56</v>
      </c>
      <c r="AL153" s="46">
        <v>207711.77</v>
      </c>
      <c r="AM153" s="46"/>
      <c r="AN153" s="46"/>
      <c r="AO153" s="108">
        <v>278171.37</v>
      </c>
      <c r="AP153" s="46"/>
      <c r="AQ153" s="46">
        <v>46100.63</v>
      </c>
      <c r="AR153" s="108"/>
      <c r="AS153" s="108"/>
      <c r="AT153" s="46">
        <v>18926.189999999999</v>
      </c>
      <c r="AU153">
        <v>2243.87</v>
      </c>
      <c r="AV153">
        <v>8943.1299999999992</v>
      </c>
      <c r="AW153">
        <v>87811.199999999997</v>
      </c>
    </row>
    <row r="154" spans="2:50" x14ac:dyDescent="0.25">
      <c r="B154" s="47" t="s">
        <v>483</v>
      </c>
      <c r="C154" s="47" t="s">
        <v>482</v>
      </c>
      <c r="D154" s="46">
        <v>12929618.790000001</v>
      </c>
      <c r="E154" s="46">
        <v>83265.469999999987</v>
      </c>
      <c r="F154" s="46">
        <v>127643.56</v>
      </c>
      <c r="G154" s="46">
        <v>400024.15</v>
      </c>
      <c r="H154" s="46">
        <v>14.95</v>
      </c>
      <c r="I154" s="46">
        <v>49299.28</v>
      </c>
      <c r="J154" s="46">
        <v>419888.18</v>
      </c>
      <c r="K154" s="46">
        <v>82282.23000000001</v>
      </c>
      <c r="L154" s="46">
        <v>636804.75</v>
      </c>
      <c r="M154" s="46">
        <v>358169.70999999996</v>
      </c>
      <c r="N154" s="46">
        <v>60207.710000000006</v>
      </c>
      <c r="O154" s="46">
        <v>340426.89</v>
      </c>
      <c r="P154" s="46">
        <v>6776528.2600000007</v>
      </c>
      <c r="Q154" s="46">
        <v>306943.25</v>
      </c>
      <c r="R154" s="46">
        <v>587153.45000000007</v>
      </c>
      <c r="S154" s="46">
        <v>50772.07</v>
      </c>
      <c r="T154" s="46">
        <v>10774.87</v>
      </c>
      <c r="U154" s="46">
        <v>149930.01</v>
      </c>
      <c r="V154" s="46">
        <v>77919.11</v>
      </c>
      <c r="W154" s="46"/>
      <c r="X154" s="46">
        <v>56.29</v>
      </c>
      <c r="Y154" s="108">
        <v>35669.440000000002</v>
      </c>
      <c r="Z154" s="46">
        <v>654713.29</v>
      </c>
      <c r="AA154" s="46"/>
      <c r="AB154" s="46">
        <v>83408.23</v>
      </c>
      <c r="AC154" s="46">
        <v>436181.25</v>
      </c>
      <c r="AD154" s="108">
        <v>61151.460000000006</v>
      </c>
      <c r="AE154" s="46">
        <v>118193.42</v>
      </c>
      <c r="AF154" s="46"/>
      <c r="AG154" s="46">
        <v>-36568</v>
      </c>
      <c r="AH154" s="46">
        <v>109694.78</v>
      </c>
      <c r="AI154" s="46">
        <v>5190.45</v>
      </c>
      <c r="AJ154" s="46">
        <v>435417.89</v>
      </c>
      <c r="AK154" s="108">
        <v>150748.25999999998</v>
      </c>
      <c r="AL154" s="46">
        <v>159697.76</v>
      </c>
      <c r="AM154" s="46"/>
      <c r="AN154" s="108"/>
      <c r="AO154" s="108">
        <v>136781.43</v>
      </c>
      <c r="AP154" s="46"/>
      <c r="AQ154" s="108">
        <v>40866.720000000001</v>
      </c>
      <c r="AR154" s="108"/>
      <c r="AS154" s="108"/>
      <c r="AT154" s="108"/>
      <c r="AV154">
        <v>20368.22</v>
      </c>
    </row>
    <row r="155" spans="2:50" x14ac:dyDescent="0.25">
      <c r="B155" s="47" t="s">
        <v>481</v>
      </c>
      <c r="C155" s="47" t="s">
        <v>480</v>
      </c>
      <c r="D155" s="46">
        <v>4563626.9299999988</v>
      </c>
      <c r="E155" s="46">
        <v>10493.18</v>
      </c>
      <c r="F155" s="46">
        <v>109045.15</v>
      </c>
      <c r="G155" s="108">
        <v>127582.8</v>
      </c>
      <c r="H155" s="108">
        <v>309</v>
      </c>
      <c r="I155" s="108"/>
      <c r="J155" s="46">
        <v>309</v>
      </c>
      <c r="K155" s="46"/>
      <c r="L155" s="46">
        <v>247550.25</v>
      </c>
      <c r="M155" s="46"/>
      <c r="N155" s="46">
        <v>6477.8700000000008</v>
      </c>
      <c r="O155" s="46">
        <v>38706.960000000006</v>
      </c>
      <c r="P155" s="46">
        <v>3245942.33</v>
      </c>
      <c r="Q155" s="46"/>
      <c r="R155" s="46">
        <v>98775.340000000011</v>
      </c>
      <c r="S155" s="46">
        <v>2816.41</v>
      </c>
      <c r="T155" s="46"/>
      <c r="U155" s="46"/>
      <c r="V155" s="108">
        <v>10413.040000000001</v>
      </c>
      <c r="W155" s="46"/>
      <c r="X155" s="46"/>
      <c r="Y155" s="108">
        <v>48501.7</v>
      </c>
      <c r="Z155" s="46">
        <v>66285</v>
      </c>
      <c r="AA155" s="46"/>
      <c r="AB155" s="46"/>
      <c r="AC155" s="46">
        <v>191153.89999999997</v>
      </c>
      <c r="AD155" s="108"/>
      <c r="AE155" s="46">
        <v>27423.7</v>
      </c>
      <c r="AF155" s="108"/>
      <c r="AG155" s="46">
        <v>-5620.22</v>
      </c>
      <c r="AH155" s="46"/>
      <c r="AI155" s="46">
        <v>644.21</v>
      </c>
      <c r="AJ155" s="46">
        <v>67980.5</v>
      </c>
      <c r="AK155" s="108">
        <v>54116.22</v>
      </c>
      <c r="AL155" s="46">
        <v>44573.04</v>
      </c>
      <c r="AM155" s="46"/>
      <c r="AN155" s="108"/>
      <c r="AO155" s="108">
        <v>146183.53</v>
      </c>
      <c r="AP155" s="46"/>
      <c r="AQ155" s="108">
        <v>23964.02</v>
      </c>
      <c r="AR155" s="46"/>
      <c r="AS155" s="108"/>
      <c r="AT155" s="108"/>
    </row>
    <row r="156" spans="2:50" x14ac:dyDescent="0.25">
      <c r="B156" s="47" t="s">
        <v>479</v>
      </c>
      <c r="C156" s="47" t="s">
        <v>478</v>
      </c>
      <c r="D156" s="46">
        <v>14563552.359999999</v>
      </c>
      <c r="E156" s="46">
        <v>97697.75</v>
      </c>
      <c r="F156" s="46">
        <v>211641.11</v>
      </c>
      <c r="G156" s="46">
        <v>191628.81999999998</v>
      </c>
      <c r="H156" s="46">
        <v>75076.63</v>
      </c>
      <c r="I156" s="46">
        <v>50039.96</v>
      </c>
      <c r="J156" s="46">
        <v>138508.16</v>
      </c>
      <c r="K156" s="46">
        <v>73341.070000000007</v>
      </c>
      <c r="L156" s="46">
        <v>536123.32999999996</v>
      </c>
      <c r="M156" s="46">
        <v>173088.09999999998</v>
      </c>
      <c r="N156" s="46">
        <v>122339.92000000001</v>
      </c>
      <c r="O156" s="46">
        <v>755603.61</v>
      </c>
      <c r="P156" s="46">
        <v>8338818.5500000007</v>
      </c>
      <c r="Q156" s="108">
        <v>532257.81000000006</v>
      </c>
      <c r="R156" s="46"/>
      <c r="S156" s="46">
        <v>53991.500000000015</v>
      </c>
      <c r="T156" s="46">
        <v>50351.650000000009</v>
      </c>
      <c r="U156" s="46">
        <v>23942.47</v>
      </c>
      <c r="V156" s="46">
        <v>78319.690000000017</v>
      </c>
      <c r="W156" s="46"/>
      <c r="X156" s="46"/>
      <c r="Y156" s="108">
        <v>29955.919999999998</v>
      </c>
      <c r="Z156" s="46">
        <v>432471.91</v>
      </c>
      <c r="AA156" s="46"/>
      <c r="AB156" s="46">
        <v>108692.39999999998</v>
      </c>
      <c r="AC156" s="46">
        <v>596806.1</v>
      </c>
      <c r="AD156" s="108">
        <v>151761.43</v>
      </c>
      <c r="AE156" s="46">
        <v>22386.240000000002</v>
      </c>
      <c r="AF156" s="46"/>
      <c r="AG156" s="46">
        <v>-73306.990000000005</v>
      </c>
      <c r="AH156" s="46">
        <v>106141.70999999999</v>
      </c>
      <c r="AI156" s="46">
        <v>13995.45</v>
      </c>
      <c r="AJ156" s="46">
        <v>112244.20000000001</v>
      </c>
      <c r="AK156" s="46">
        <v>734758.66999999993</v>
      </c>
      <c r="AL156" s="46">
        <v>303216.33</v>
      </c>
      <c r="AM156" s="46">
        <v>27700.77</v>
      </c>
      <c r="AN156" s="108"/>
      <c r="AO156" s="108">
        <v>294589.14</v>
      </c>
      <c r="AP156" s="46"/>
      <c r="AQ156" s="46">
        <v>197406.11000000002</v>
      </c>
      <c r="AR156" s="46">
        <v>1357.39</v>
      </c>
      <c r="AS156" s="46"/>
      <c r="AT156" s="46">
        <v>605.45000000000005</v>
      </c>
    </row>
    <row r="157" spans="2:50" x14ac:dyDescent="0.25">
      <c r="B157" s="47" t="s">
        <v>477</v>
      </c>
      <c r="C157" s="47" t="s">
        <v>476</v>
      </c>
      <c r="D157" s="46">
        <v>14730113.760000009</v>
      </c>
      <c r="E157" s="46">
        <v>68647.240000000005</v>
      </c>
      <c r="F157" s="46">
        <v>186394.01</v>
      </c>
      <c r="G157" s="108">
        <v>341965.68</v>
      </c>
      <c r="H157" s="46">
        <v>47192.86</v>
      </c>
      <c r="I157" s="46">
        <v>30657.539999999997</v>
      </c>
      <c r="J157" s="46">
        <v>110505.00999999998</v>
      </c>
      <c r="K157" s="46">
        <v>13128.32</v>
      </c>
      <c r="L157" s="46">
        <v>734242.46000000008</v>
      </c>
      <c r="M157" s="46">
        <v>180441.72999999998</v>
      </c>
      <c r="N157" s="46">
        <v>192958.56</v>
      </c>
      <c r="O157" s="46">
        <v>275970.67</v>
      </c>
      <c r="P157" s="46">
        <v>8944482.5100000016</v>
      </c>
      <c r="Q157" s="46">
        <v>447506.53</v>
      </c>
      <c r="R157" s="46">
        <v>11738.79</v>
      </c>
      <c r="S157" s="46">
        <v>35941.630000000005</v>
      </c>
      <c r="T157" s="108">
        <v>2651.88</v>
      </c>
      <c r="U157" s="46">
        <v>178011.38</v>
      </c>
      <c r="V157" s="46">
        <v>101920.97</v>
      </c>
      <c r="W157" s="46"/>
      <c r="X157" s="46">
        <v>110623.23</v>
      </c>
      <c r="Y157" s="108">
        <v>245966.89</v>
      </c>
      <c r="Z157" s="46">
        <v>241042.97999999998</v>
      </c>
      <c r="AA157" s="46"/>
      <c r="AB157" s="46">
        <v>123671.66</v>
      </c>
      <c r="AC157" s="46">
        <v>639052.83000000007</v>
      </c>
      <c r="AD157" s="108">
        <v>52520.61</v>
      </c>
      <c r="AE157" s="46">
        <v>15489.51</v>
      </c>
      <c r="AF157" s="46"/>
      <c r="AG157" s="46">
        <v>-136892.45000000001</v>
      </c>
      <c r="AH157" s="46">
        <v>62275.25</v>
      </c>
      <c r="AI157" s="46">
        <v>6154.5599999999995</v>
      </c>
      <c r="AJ157" s="46">
        <v>409986.64</v>
      </c>
      <c r="AK157" s="46">
        <v>228914.85</v>
      </c>
      <c r="AL157" s="46">
        <v>243820.66</v>
      </c>
      <c r="AM157" s="46"/>
      <c r="AN157" s="108">
        <v>12603.779999999999</v>
      </c>
      <c r="AO157" s="108">
        <v>263496.31</v>
      </c>
      <c r="AP157" s="46"/>
      <c r="AQ157" s="108">
        <v>284806.51</v>
      </c>
      <c r="AR157" s="46"/>
      <c r="AS157" s="108"/>
      <c r="AT157" s="108">
        <v>22222.17</v>
      </c>
    </row>
    <row r="158" spans="2:50" x14ac:dyDescent="0.25">
      <c r="B158" s="47" t="s">
        <v>475</v>
      </c>
      <c r="C158" s="47" t="s">
        <v>474</v>
      </c>
      <c r="D158" s="46">
        <v>6012566.7700000014</v>
      </c>
      <c r="E158" s="46">
        <v>14172.82</v>
      </c>
      <c r="F158" s="46">
        <v>119119.54</v>
      </c>
      <c r="G158" s="46">
        <v>204141.71000000002</v>
      </c>
      <c r="H158" s="46"/>
      <c r="I158" s="46"/>
      <c r="J158" s="46"/>
      <c r="K158" s="46">
        <v>65473.89</v>
      </c>
      <c r="L158" s="46">
        <v>312824.01</v>
      </c>
      <c r="M158" s="46">
        <v>115084.66</v>
      </c>
      <c r="N158" s="46">
        <v>342.49</v>
      </c>
      <c r="O158" s="46">
        <v>65402.69</v>
      </c>
      <c r="P158" s="46">
        <v>3330072.87</v>
      </c>
      <c r="Q158" s="46">
        <v>328514.70999999996</v>
      </c>
      <c r="R158" s="46">
        <v>164861.10999999999</v>
      </c>
      <c r="S158" s="46">
        <v>13700.400000000001</v>
      </c>
      <c r="T158" s="46">
        <v>91801.3</v>
      </c>
      <c r="U158" s="46">
        <v>37292.129999999997</v>
      </c>
      <c r="V158" s="46">
        <v>48609.29</v>
      </c>
      <c r="W158" s="46"/>
      <c r="X158" s="46"/>
      <c r="Y158" s="108">
        <v>98918.86</v>
      </c>
      <c r="Z158" s="46">
        <v>126086.86</v>
      </c>
      <c r="AA158" s="46"/>
      <c r="AB158" s="46">
        <v>7164.0400000000009</v>
      </c>
      <c r="AC158" s="46">
        <v>234947.65</v>
      </c>
      <c r="AD158" s="108">
        <v>62346.260000000009</v>
      </c>
      <c r="AE158" s="46">
        <v>23156.02</v>
      </c>
      <c r="AF158" s="46"/>
      <c r="AG158" s="46">
        <v>-83456.27</v>
      </c>
      <c r="AH158" s="46"/>
      <c r="AI158" s="46">
        <v>39007.03</v>
      </c>
      <c r="AJ158" s="46">
        <v>144857.99</v>
      </c>
      <c r="AK158" s="46">
        <v>159367.54999999999</v>
      </c>
      <c r="AL158" s="46">
        <v>105007.45</v>
      </c>
      <c r="AM158" s="46">
        <v>4000</v>
      </c>
      <c r="AN158" s="108"/>
      <c r="AO158" s="108">
        <v>158070.87</v>
      </c>
      <c r="AP158" s="46"/>
      <c r="AQ158" s="108">
        <v>21678.84</v>
      </c>
      <c r="AR158" s="108"/>
      <c r="AS158" s="108"/>
      <c r="AT158" s="46"/>
    </row>
    <row r="159" spans="2:50" x14ac:dyDescent="0.25">
      <c r="B159" s="47" t="s">
        <v>473</v>
      </c>
      <c r="C159" s="47" t="s">
        <v>472</v>
      </c>
      <c r="D159" s="46">
        <v>55572993.859999962</v>
      </c>
      <c r="E159" s="46">
        <v>229765.4</v>
      </c>
      <c r="F159" s="46">
        <v>943369.4</v>
      </c>
      <c r="G159" s="46">
        <v>802580.55999999994</v>
      </c>
      <c r="H159" s="46">
        <v>542515.62999999989</v>
      </c>
      <c r="I159" s="46">
        <v>119668.52</v>
      </c>
      <c r="J159" s="46">
        <v>1039949.78</v>
      </c>
      <c r="K159" s="46">
        <v>252021.84000000008</v>
      </c>
      <c r="L159" s="46">
        <v>3337607.94</v>
      </c>
      <c r="M159" s="46">
        <v>1653782.43</v>
      </c>
      <c r="N159" s="46">
        <v>459501.38000000006</v>
      </c>
      <c r="O159" s="46">
        <v>2130638.56</v>
      </c>
      <c r="P159" s="46">
        <v>32069458.009999998</v>
      </c>
      <c r="Q159" s="46">
        <v>1027336.2299999999</v>
      </c>
      <c r="R159" s="46"/>
      <c r="S159" s="46">
        <v>920481.07</v>
      </c>
      <c r="T159" s="46">
        <v>213849.82</v>
      </c>
      <c r="U159" s="46">
        <v>431335.53</v>
      </c>
      <c r="V159" s="108">
        <v>330834.36000000004</v>
      </c>
      <c r="W159" s="46">
        <v>191797.15</v>
      </c>
      <c r="X159" s="46">
        <v>776824.99</v>
      </c>
      <c r="Y159" s="108">
        <v>102429.19</v>
      </c>
      <c r="Z159" s="46">
        <v>653517.50999999989</v>
      </c>
      <c r="AA159" s="46"/>
      <c r="AB159" s="46">
        <v>51610.909999999996</v>
      </c>
      <c r="AC159" s="46">
        <v>1790747.88</v>
      </c>
      <c r="AD159" s="108">
        <v>24624.43</v>
      </c>
      <c r="AE159" s="46">
        <v>48221.49</v>
      </c>
      <c r="AF159" s="108"/>
      <c r="AG159" s="46">
        <v>-101642.58</v>
      </c>
      <c r="AH159" s="46">
        <v>274897.89</v>
      </c>
      <c r="AI159" s="46">
        <v>333775.85000000003</v>
      </c>
      <c r="AJ159" s="46">
        <v>1594453.45</v>
      </c>
      <c r="AK159" s="46">
        <v>585739.51</v>
      </c>
      <c r="AL159" s="46">
        <v>756528.83</v>
      </c>
      <c r="AM159" s="46"/>
      <c r="AN159" s="108">
        <v>15498.380000000001</v>
      </c>
      <c r="AO159" s="108">
        <v>707884.8</v>
      </c>
      <c r="AP159" s="46"/>
      <c r="AQ159" s="108">
        <v>896533.76</v>
      </c>
      <c r="AR159" s="108"/>
      <c r="AS159" s="108"/>
      <c r="AT159" s="108">
        <v>164151.89000000001</v>
      </c>
      <c r="AU159">
        <v>2696.51</v>
      </c>
      <c r="AV159">
        <v>10212.43</v>
      </c>
      <c r="AW159">
        <v>135859.13999999998</v>
      </c>
      <c r="AX159">
        <v>51933.990000000005</v>
      </c>
    </row>
    <row r="160" spans="2:50" x14ac:dyDescent="0.25">
      <c r="B160" s="47" t="s">
        <v>471</v>
      </c>
      <c r="C160" s="47" t="s">
        <v>470</v>
      </c>
      <c r="D160" s="46">
        <v>7933453.160000002</v>
      </c>
      <c r="E160" s="46">
        <v>39324.080000000002</v>
      </c>
      <c r="F160" s="46">
        <v>263326.62</v>
      </c>
      <c r="G160" s="46">
        <v>276284.82999999996</v>
      </c>
      <c r="H160" s="46"/>
      <c r="I160" s="46">
        <v>143.22999999999999</v>
      </c>
      <c r="J160" s="46">
        <v>43268.679999999993</v>
      </c>
      <c r="K160" s="46">
        <v>63073.78</v>
      </c>
      <c r="L160" s="46">
        <v>459839.64</v>
      </c>
      <c r="M160" s="46">
        <v>262491.08</v>
      </c>
      <c r="N160" s="46">
        <v>198676.24</v>
      </c>
      <c r="O160" s="46">
        <v>164204.70000000001</v>
      </c>
      <c r="P160" s="46">
        <v>3687143.8499999992</v>
      </c>
      <c r="Q160" s="108">
        <v>233979.37</v>
      </c>
      <c r="R160" s="46">
        <v>195375.39</v>
      </c>
      <c r="S160" s="46">
        <v>41926.999999999993</v>
      </c>
      <c r="T160" s="46">
        <v>81067.38</v>
      </c>
      <c r="U160" s="46"/>
      <c r="V160" s="46">
        <v>19567.7</v>
      </c>
      <c r="W160" s="46"/>
      <c r="X160" s="46">
        <v>81522.58</v>
      </c>
      <c r="Y160" s="108">
        <v>190398.28</v>
      </c>
      <c r="Z160" s="46">
        <v>97801.44</v>
      </c>
      <c r="AA160" s="46"/>
      <c r="AB160" s="46">
        <v>99685.37000000001</v>
      </c>
      <c r="AC160" s="46">
        <v>336621.46</v>
      </c>
      <c r="AD160" s="108">
        <v>119992.14</v>
      </c>
      <c r="AE160" s="46">
        <v>63345.91</v>
      </c>
      <c r="AF160" s="46"/>
      <c r="AG160" s="46">
        <v>-126651.92</v>
      </c>
      <c r="AH160" s="46">
        <v>109155.32</v>
      </c>
      <c r="AI160" s="46">
        <v>7071.84</v>
      </c>
      <c r="AJ160" s="46">
        <v>282100.21999999997</v>
      </c>
      <c r="AK160" s="108">
        <v>52131.99</v>
      </c>
      <c r="AL160" s="46">
        <v>133255.69</v>
      </c>
      <c r="AM160" s="46"/>
      <c r="AN160" s="108">
        <v>18696.330000000002</v>
      </c>
      <c r="AO160" s="108">
        <v>206430.73</v>
      </c>
      <c r="AP160" s="46"/>
      <c r="AQ160" s="108">
        <v>180884.32</v>
      </c>
      <c r="AR160" s="108"/>
      <c r="AS160" s="108"/>
      <c r="AT160" s="108">
        <v>38966.119999999995</v>
      </c>
      <c r="AV160">
        <v>12351.77</v>
      </c>
    </row>
    <row r="161" spans="2:50" x14ac:dyDescent="0.25">
      <c r="B161" s="47" t="s">
        <v>469</v>
      </c>
      <c r="C161" s="47" t="s">
        <v>468</v>
      </c>
      <c r="D161" s="46">
        <v>61044771.960000001</v>
      </c>
      <c r="E161" s="46">
        <v>276594.74</v>
      </c>
      <c r="F161" s="46">
        <v>1105801.46</v>
      </c>
      <c r="G161" s="46">
        <v>500166.39</v>
      </c>
      <c r="H161" s="108">
        <v>433525.05</v>
      </c>
      <c r="I161" s="46">
        <v>38237.300000000003</v>
      </c>
      <c r="J161" s="46">
        <v>1086929.1100000001</v>
      </c>
      <c r="K161" s="46">
        <v>612132.49</v>
      </c>
      <c r="L161" s="46">
        <v>3488088.4299999997</v>
      </c>
      <c r="M161" s="46">
        <v>1802456.13</v>
      </c>
      <c r="N161" s="46">
        <v>374172.29000000004</v>
      </c>
      <c r="O161" s="46">
        <v>3629445.2399999998</v>
      </c>
      <c r="P161" s="46">
        <v>32988508.779999979</v>
      </c>
      <c r="Q161" s="46">
        <v>840402.77</v>
      </c>
      <c r="R161" s="46">
        <v>884502.09</v>
      </c>
      <c r="S161" s="46">
        <v>1299516.8899999999</v>
      </c>
      <c r="T161" s="46">
        <v>9678.36</v>
      </c>
      <c r="U161" s="46"/>
      <c r="V161" s="108">
        <v>139132.18</v>
      </c>
      <c r="W161" s="46"/>
      <c r="X161" s="46">
        <v>1081608.45</v>
      </c>
      <c r="Y161" s="108">
        <v>144005.66</v>
      </c>
      <c r="Z161" s="46">
        <v>1174714.5499999998</v>
      </c>
      <c r="AA161" s="46"/>
      <c r="AB161" s="46">
        <v>608813.65</v>
      </c>
      <c r="AC161" s="46">
        <v>1636912.79</v>
      </c>
      <c r="AD161" s="108">
        <v>1231330.9300000002</v>
      </c>
      <c r="AE161" s="46">
        <v>96250.29</v>
      </c>
      <c r="AF161" s="108"/>
      <c r="AG161" s="46">
        <v>-500921.19</v>
      </c>
      <c r="AH161" s="46">
        <v>238051.71</v>
      </c>
      <c r="AI161" s="46">
        <v>72993.69</v>
      </c>
      <c r="AJ161" s="46">
        <v>2056873.12</v>
      </c>
      <c r="AK161" s="108">
        <v>187632.29</v>
      </c>
      <c r="AL161" s="46">
        <v>861961.15</v>
      </c>
      <c r="AM161" s="46"/>
      <c r="AN161" s="108">
        <v>1335.67</v>
      </c>
      <c r="AO161" s="108">
        <v>852651.30999999994</v>
      </c>
      <c r="AP161" s="108"/>
      <c r="AQ161" s="108">
        <v>1386305.63</v>
      </c>
      <c r="AR161" s="108"/>
      <c r="AS161" s="108"/>
      <c r="AT161" s="108">
        <v>68997.820000000007</v>
      </c>
      <c r="AX161">
        <v>335964.74</v>
      </c>
    </row>
    <row r="162" spans="2:50" x14ac:dyDescent="0.25">
      <c r="B162" s="47" t="s">
        <v>467</v>
      </c>
      <c r="C162" s="47" t="s">
        <v>466</v>
      </c>
      <c r="D162" s="46">
        <v>2785448.8200000008</v>
      </c>
      <c r="E162" s="46">
        <v>5811.6299999999992</v>
      </c>
      <c r="F162" s="46">
        <v>29980.91</v>
      </c>
      <c r="G162" s="108">
        <v>96332.95</v>
      </c>
      <c r="H162" s="46">
        <v>2130.5099999999998</v>
      </c>
      <c r="I162" s="108">
        <v>861.09</v>
      </c>
      <c r="J162" s="46">
        <v>9743.59</v>
      </c>
      <c r="K162" s="46">
        <v>33989.089999999997</v>
      </c>
      <c r="L162" s="46">
        <v>259777.2</v>
      </c>
      <c r="M162" s="108">
        <v>109009.89</v>
      </c>
      <c r="N162" s="46">
        <v>19449.03</v>
      </c>
      <c r="O162" s="46">
        <v>51863.01</v>
      </c>
      <c r="P162" s="46">
        <v>1269167.4199999997</v>
      </c>
      <c r="Q162" s="108">
        <v>70961.37</v>
      </c>
      <c r="R162" s="46">
        <v>32676.68</v>
      </c>
      <c r="S162" s="46">
        <v>14737.589999999998</v>
      </c>
      <c r="T162" s="46">
        <v>1490</v>
      </c>
      <c r="U162" s="46">
        <v>2865.04</v>
      </c>
      <c r="V162" s="46">
        <v>19563.059999999998</v>
      </c>
      <c r="W162" s="46"/>
      <c r="X162" s="46"/>
      <c r="Y162" s="108">
        <v>23124.78</v>
      </c>
      <c r="Z162" s="46">
        <v>81600.200000000012</v>
      </c>
      <c r="AA162" s="46"/>
      <c r="AB162" s="46">
        <v>27591.83</v>
      </c>
      <c r="AC162" s="46">
        <v>85670.19</v>
      </c>
      <c r="AD162" s="108">
        <v>46040.270000000004</v>
      </c>
      <c r="AE162" s="46">
        <v>13311.56</v>
      </c>
      <c r="AF162" s="46"/>
      <c r="AG162" s="46">
        <v>-9830</v>
      </c>
      <c r="AH162" s="46"/>
      <c r="AI162" s="46">
        <v>34699.94</v>
      </c>
      <c r="AJ162" s="46">
        <v>119239.03</v>
      </c>
      <c r="AK162" s="46">
        <v>126557.31</v>
      </c>
      <c r="AL162" s="46">
        <v>87292.77</v>
      </c>
      <c r="AM162" s="46">
        <v>2500</v>
      </c>
      <c r="AN162" s="46">
        <v>65.22</v>
      </c>
      <c r="AO162" s="108">
        <v>94157.67</v>
      </c>
      <c r="AP162" s="46"/>
      <c r="AQ162" s="108">
        <v>19863.850000000002</v>
      </c>
      <c r="AR162" s="108"/>
      <c r="AS162" s="108"/>
      <c r="AT162" s="108">
        <v>3154.14</v>
      </c>
    </row>
    <row r="163" spans="2:50" x14ac:dyDescent="0.25">
      <c r="B163" s="47" t="s">
        <v>465</v>
      </c>
      <c r="C163" s="47" t="s">
        <v>464</v>
      </c>
      <c r="D163" s="46">
        <v>12201353.240000004</v>
      </c>
      <c r="E163" s="46">
        <v>111512.62</v>
      </c>
      <c r="F163" s="46">
        <v>316679.99000000005</v>
      </c>
      <c r="G163" s="46">
        <v>183346.19999999998</v>
      </c>
      <c r="H163" s="46">
        <v>101641.81999999999</v>
      </c>
      <c r="I163" s="108">
        <v>3234.09</v>
      </c>
      <c r="J163" s="46">
        <v>214279.56999999995</v>
      </c>
      <c r="K163" s="46">
        <v>7375.6900000000005</v>
      </c>
      <c r="L163" s="46">
        <v>472039.08</v>
      </c>
      <c r="M163" s="46">
        <v>228493.99000000002</v>
      </c>
      <c r="N163" s="46">
        <v>157661.43</v>
      </c>
      <c r="O163" s="46">
        <v>376594.98</v>
      </c>
      <c r="P163" s="46">
        <v>5958362.9800000004</v>
      </c>
      <c r="Q163" s="108">
        <v>406594.16999999993</v>
      </c>
      <c r="R163" s="46"/>
      <c r="S163" s="46">
        <v>45799.209999999992</v>
      </c>
      <c r="T163" s="46">
        <v>168355.05</v>
      </c>
      <c r="U163" s="46">
        <v>61473.22</v>
      </c>
      <c r="V163" s="108">
        <v>66277.48</v>
      </c>
      <c r="W163" s="46"/>
      <c r="X163" s="46">
        <v>58076.53</v>
      </c>
      <c r="Y163" s="108">
        <v>147709.41</v>
      </c>
      <c r="Z163" s="46">
        <v>167652.65</v>
      </c>
      <c r="AA163" s="46"/>
      <c r="AB163" s="46">
        <v>112946.39</v>
      </c>
      <c r="AC163" s="46">
        <v>682242.59</v>
      </c>
      <c r="AD163" s="108">
        <v>167165.78</v>
      </c>
      <c r="AE163" s="46">
        <v>46869.67</v>
      </c>
      <c r="AF163" s="108"/>
      <c r="AG163" s="46">
        <v>-22623.81</v>
      </c>
      <c r="AH163" s="46">
        <v>117224.14</v>
      </c>
      <c r="AI163" s="46">
        <v>139191.69</v>
      </c>
      <c r="AJ163" s="46">
        <v>423014.14</v>
      </c>
      <c r="AK163" s="46">
        <v>449475.5</v>
      </c>
      <c r="AL163" s="46">
        <v>291706.18</v>
      </c>
      <c r="AM163" s="46"/>
      <c r="AN163" s="108"/>
      <c r="AO163" s="108">
        <v>217441.55</v>
      </c>
      <c r="AP163" s="46"/>
      <c r="AQ163" s="108">
        <v>230374.36000000004</v>
      </c>
      <c r="AR163" s="108"/>
      <c r="AS163" s="108"/>
      <c r="AT163" s="108">
        <v>93164.9</v>
      </c>
    </row>
    <row r="164" spans="2:50" x14ac:dyDescent="0.25">
      <c r="B164" s="47" t="s">
        <v>463</v>
      </c>
      <c r="C164" s="47" t="s">
        <v>462</v>
      </c>
      <c r="D164" s="46">
        <v>3214073.1899999985</v>
      </c>
      <c r="E164" s="46">
        <v>17927.98</v>
      </c>
      <c r="F164" s="46">
        <v>94623.49</v>
      </c>
      <c r="G164" s="108">
        <v>79752.77</v>
      </c>
      <c r="H164" s="46">
        <v>11329.92</v>
      </c>
      <c r="I164" s="46"/>
      <c r="J164" s="46">
        <v>67556.209999999992</v>
      </c>
      <c r="K164" s="46">
        <v>2557.09</v>
      </c>
      <c r="L164" s="46">
        <v>197891.34999999998</v>
      </c>
      <c r="M164" s="108">
        <v>39500</v>
      </c>
      <c r="N164" s="46">
        <v>19623.22</v>
      </c>
      <c r="O164" s="46">
        <v>65187.299999999996</v>
      </c>
      <c r="P164" s="46">
        <v>1291046.2000000002</v>
      </c>
      <c r="Q164" s="108">
        <v>149739.97999999998</v>
      </c>
      <c r="R164" s="46">
        <v>70044.070000000007</v>
      </c>
      <c r="S164" s="46">
        <v>5444.3</v>
      </c>
      <c r="T164" s="46">
        <v>46351.880000000005</v>
      </c>
      <c r="U164" s="46">
        <v>49632.119999999995</v>
      </c>
      <c r="V164" s="46">
        <v>16769.11</v>
      </c>
      <c r="W164" s="46"/>
      <c r="X164" s="46"/>
      <c r="Y164" s="108">
        <v>60635.53</v>
      </c>
      <c r="Z164" s="108">
        <v>92258.489999999991</v>
      </c>
      <c r="AA164" s="46"/>
      <c r="AB164" s="108">
        <v>54162.11</v>
      </c>
      <c r="AC164" s="108">
        <v>160541.31</v>
      </c>
      <c r="AD164" s="108">
        <v>58841.799999999996</v>
      </c>
      <c r="AE164" s="108">
        <v>26665.14</v>
      </c>
      <c r="AF164" s="108"/>
      <c r="AG164" s="46">
        <v>-61969.14</v>
      </c>
      <c r="AH164" s="46"/>
      <c r="AI164" s="46">
        <v>29955.32</v>
      </c>
      <c r="AJ164" s="46">
        <v>121653.92000000001</v>
      </c>
      <c r="AK164" s="46">
        <v>35088.58</v>
      </c>
      <c r="AL164" s="46">
        <v>140687.25</v>
      </c>
      <c r="AM164" s="46"/>
      <c r="AN164" s="46"/>
      <c r="AO164" s="108">
        <v>195081.43</v>
      </c>
      <c r="AP164" s="46"/>
      <c r="AQ164" s="108">
        <v>28227.449999999997</v>
      </c>
      <c r="AR164" s="108"/>
      <c r="AS164" s="108"/>
      <c r="AT164" s="108">
        <v>47267.01</v>
      </c>
    </row>
    <row r="165" spans="2:50" x14ac:dyDescent="0.25">
      <c r="B165" s="47" t="s">
        <v>461</v>
      </c>
      <c r="C165" s="47" t="s">
        <v>460</v>
      </c>
      <c r="D165" s="46">
        <v>3568380.2799999989</v>
      </c>
      <c r="E165" s="46">
        <v>14494.679999999998</v>
      </c>
      <c r="F165" s="46">
        <v>98518.12</v>
      </c>
      <c r="G165" s="46">
        <v>148339.29999999999</v>
      </c>
      <c r="H165" s="108"/>
      <c r="I165" s="108"/>
      <c r="J165" s="46">
        <v>5000</v>
      </c>
      <c r="K165" s="46">
        <v>2913.26</v>
      </c>
      <c r="L165" s="46">
        <v>147502.75</v>
      </c>
      <c r="M165" s="46">
        <v>18956.3</v>
      </c>
      <c r="N165" s="46"/>
      <c r="O165" s="46">
        <v>83852.639999999999</v>
      </c>
      <c r="P165" s="46">
        <v>1458300.7399999998</v>
      </c>
      <c r="Q165" s="108">
        <v>112832.20000000001</v>
      </c>
      <c r="R165" s="46"/>
      <c r="S165" s="108">
        <v>12943.170000000002</v>
      </c>
      <c r="T165" s="46">
        <v>8284.86</v>
      </c>
      <c r="U165" s="46">
        <v>16498.75</v>
      </c>
      <c r="V165" s="46">
        <v>15354.210000000001</v>
      </c>
      <c r="W165" s="46"/>
      <c r="X165" s="46">
        <v>65656.100000000006</v>
      </c>
      <c r="Y165" s="108">
        <v>55071.19</v>
      </c>
      <c r="Z165" s="46">
        <v>14594.060000000001</v>
      </c>
      <c r="AA165" s="46"/>
      <c r="AB165" s="46">
        <v>79504.790000000008</v>
      </c>
      <c r="AC165" s="46">
        <v>528347.82000000007</v>
      </c>
      <c r="AD165" s="108">
        <v>35772.11</v>
      </c>
      <c r="AE165" s="46">
        <v>52336.09</v>
      </c>
      <c r="AF165" s="108"/>
      <c r="AG165" s="46">
        <v>-16801</v>
      </c>
      <c r="AH165" s="46">
        <v>88953.08</v>
      </c>
      <c r="AI165" s="46">
        <v>113430.35</v>
      </c>
      <c r="AJ165" s="46">
        <v>65993.569999999992</v>
      </c>
      <c r="AK165" s="46">
        <v>54027.67</v>
      </c>
      <c r="AL165" s="46">
        <v>135135.99</v>
      </c>
      <c r="AM165" s="46"/>
      <c r="AN165" s="108">
        <v>3000.06</v>
      </c>
      <c r="AO165" s="108">
        <v>84003.33</v>
      </c>
      <c r="AP165" s="46"/>
      <c r="AQ165" s="108">
        <v>42598.95</v>
      </c>
      <c r="AR165" s="108">
        <v>11433.9</v>
      </c>
      <c r="AS165" s="108"/>
      <c r="AT165" s="108">
        <v>11531.24</v>
      </c>
    </row>
    <row r="166" spans="2:50" x14ac:dyDescent="0.25">
      <c r="B166" s="47" t="s">
        <v>459</v>
      </c>
      <c r="C166" s="47" t="s">
        <v>458</v>
      </c>
      <c r="D166" s="46">
        <v>5142927.7299999958</v>
      </c>
      <c r="E166" s="46">
        <v>18931.68</v>
      </c>
      <c r="F166" s="46">
        <v>270377.28999999998</v>
      </c>
      <c r="G166" s="46">
        <v>90481.829999999987</v>
      </c>
      <c r="H166" s="108">
        <v>1250</v>
      </c>
      <c r="I166" s="46">
        <v>2847.96</v>
      </c>
      <c r="J166" s="46">
        <v>10050</v>
      </c>
      <c r="K166" s="46">
        <v>28623.86</v>
      </c>
      <c r="L166" s="46">
        <v>275500.11</v>
      </c>
      <c r="M166" s="46">
        <v>111767.87</v>
      </c>
      <c r="N166" s="46">
        <v>21026.799999999999</v>
      </c>
      <c r="O166" s="46">
        <v>150697.98000000001</v>
      </c>
      <c r="P166" s="46">
        <v>2586507.09</v>
      </c>
      <c r="Q166" s="108">
        <v>212674.19999999998</v>
      </c>
      <c r="R166" s="46"/>
      <c r="S166" s="46">
        <v>20106.91</v>
      </c>
      <c r="T166" s="46">
        <v>35529.68</v>
      </c>
      <c r="U166" s="46">
        <v>17405.400000000001</v>
      </c>
      <c r="V166" s="108">
        <v>31904.16</v>
      </c>
      <c r="W166" s="46"/>
      <c r="X166" s="46"/>
      <c r="Y166" s="108">
        <v>73338.8</v>
      </c>
      <c r="Z166" s="46">
        <v>109074.61</v>
      </c>
      <c r="AA166" s="46"/>
      <c r="AB166" s="46">
        <v>55717.729999999996</v>
      </c>
      <c r="AC166" s="46">
        <v>254393.86</v>
      </c>
      <c r="AD166" s="108">
        <v>117556.78</v>
      </c>
      <c r="AE166" s="46">
        <v>20209.310000000001</v>
      </c>
      <c r="AF166" s="46"/>
      <c r="AG166" s="46">
        <v>-64000.21</v>
      </c>
      <c r="AH166" s="46"/>
      <c r="AI166" s="46">
        <v>85461.849999999991</v>
      </c>
      <c r="AJ166" s="46">
        <v>148126.91</v>
      </c>
      <c r="AK166" s="108">
        <v>76112.89</v>
      </c>
      <c r="AL166" s="46">
        <v>184445.40000000002</v>
      </c>
      <c r="AM166" s="46"/>
      <c r="AN166" s="108">
        <v>4700</v>
      </c>
      <c r="AO166" s="108">
        <v>105993.99</v>
      </c>
      <c r="AP166" s="46"/>
      <c r="AQ166" s="108">
        <v>34644.199999999997</v>
      </c>
      <c r="AR166" s="108"/>
      <c r="AS166" s="108"/>
      <c r="AT166" s="108">
        <v>51468.789999999994</v>
      </c>
    </row>
    <row r="167" spans="2:50" x14ac:dyDescent="0.25">
      <c r="B167" s="47" t="s">
        <v>457</v>
      </c>
      <c r="C167" s="47" t="s">
        <v>456</v>
      </c>
      <c r="D167" s="46">
        <v>4627838.9799999995</v>
      </c>
      <c r="E167" s="46">
        <v>43254.39</v>
      </c>
      <c r="F167" s="46">
        <v>179598.27000000002</v>
      </c>
      <c r="G167" s="46">
        <v>82559.62000000001</v>
      </c>
      <c r="H167" s="46"/>
      <c r="I167" s="108"/>
      <c r="J167" s="108">
        <v>5000</v>
      </c>
      <c r="K167" s="46">
        <v>47488.380000000005</v>
      </c>
      <c r="L167" s="46">
        <v>251919.77</v>
      </c>
      <c r="M167" s="46">
        <v>105374.05</v>
      </c>
      <c r="N167" s="46"/>
      <c r="O167" s="46">
        <v>87111.55</v>
      </c>
      <c r="P167" s="46">
        <v>2529457.2400000002</v>
      </c>
      <c r="Q167" s="46">
        <v>180065.79</v>
      </c>
      <c r="R167" s="46"/>
      <c r="S167" s="46">
        <v>25524.059999999998</v>
      </c>
      <c r="T167" s="46">
        <v>24662.27</v>
      </c>
      <c r="U167" s="46">
        <v>74618.55</v>
      </c>
      <c r="V167" s="108">
        <v>29095.019999999997</v>
      </c>
      <c r="W167" s="46"/>
      <c r="X167" s="46">
        <v>3750</v>
      </c>
      <c r="Y167" s="108">
        <v>48666.14</v>
      </c>
      <c r="Z167" s="46">
        <v>77694.12</v>
      </c>
      <c r="AA167" s="46"/>
      <c r="AB167" s="46"/>
      <c r="AC167" s="46">
        <v>44770.91</v>
      </c>
      <c r="AD167" s="108"/>
      <c r="AE167" s="108"/>
      <c r="AF167" s="108"/>
      <c r="AG167" s="46"/>
      <c r="AH167" s="46"/>
      <c r="AI167" s="46">
        <v>75957.19</v>
      </c>
      <c r="AJ167" s="46">
        <v>277597.18999999994</v>
      </c>
      <c r="AK167" s="46">
        <v>14188.869999999999</v>
      </c>
      <c r="AL167" s="46">
        <v>170825.82</v>
      </c>
      <c r="AM167" s="46"/>
      <c r="AN167" s="108">
        <v>1836.1</v>
      </c>
      <c r="AO167" s="108">
        <v>122492.65</v>
      </c>
      <c r="AP167" s="108"/>
      <c r="AQ167" s="108">
        <v>86162.09</v>
      </c>
      <c r="AR167" s="108">
        <v>35076.589999999997</v>
      </c>
      <c r="AS167" s="108"/>
      <c r="AT167" s="108">
        <v>3092.35</v>
      </c>
    </row>
    <row r="168" spans="2:50" x14ac:dyDescent="0.25">
      <c r="B168" s="47" t="s">
        <v>455</v>
      </c>
      <c r="C168" s="47" t="s">
        <v>454</v>
      </c>
      <c r="D168" s="46">
        <v>3891296.6300000018</v>
      </c>
      <c r="E168" s="46">
        <v>18111.310000000001</v>
      </c>
      <c r="F168" s="46">
        <v>110235.11</v>
      </c>
      <c r="G168" s="46">
        <v>154461.79</v>
      </c>
      <c r="H168" s="108">
        <v>1391.3</v>
      </c>
      <c r="I168" s="108"/>
      <c r="J168" s="108"/>
      <c r="K168" s="46">
        <v>43931.88</v>
      </c>
      <c r="L168" s="46">
        <v>250672.69</v>
      </c>
      <c r="M168" s="46">
        <v>92551.969999999987</v>
      </c>
      <c r="N168" s="46">
        <v>3693.54</v>
      </c>
      <c r="O168" s="46">
        <v>129138.54000000001</v>
      </c>
      <c r="P168" s="46">
        <v>2033222.0699999998</v>
      </c>
      <c r="Q168" s="46">
        <v>115280.16</v>
      </c>
      <c r="R168" s="46"/>
      <c r="S168" s="46">
        <v>9727.0399999999991</v>
      </c>
      <c r="T168" s="108"/>
      <c r="U168" s="46">
        <v>15105.69</v>
      </c>
      <c r="V168" s="46">
        <v>7113.42</v>
      </c>
      <c r="W168" s="46"/>
      <c r="X168" s="46">
        <v>60661.619999999995</v>
      </c>
      <c r="Y168" s="108">
        <v>64151.77</v>
      </c>
      <c r="Z168" s="46">
        <v>95290.47</v>
      </c>
      <c r="AA168" s="46"/>
      <c r="AB168" s="108">
        <v>60890.420000000006</v>
      </c>
      <c r="AC168" s="46">
        <v>249458.21</v>
      </c>
      <c r="AD168" s="108">
        <v>11918.98</v>
      </c>
      <c r="AE168" s="46">
        <v>16685.53</v>
      </c>
      <c r="AF168" s="108"/>
      <c r="AG168" s="46">
        <v>-25151.54</v>
      </c>
      <c r="AH168" s="46"/>
      <c r="AI168" s="46">
        <v>46294.65</v>
      </c>
      <c r="AJ168" s="46">
        <v>93140.74</v>
      </c>
      <c r="AK168" s="46">
        <v>30767.89</v>
      </c>
      <c r="AL168" s="46">
        <v>89119.92</v>
      </c>
      <c r="AM168" s="46"/>
      <c r="AN168" s="108">
        <v>422.78000000000003</v>
      </c>
      <c r="AO168" s="108">
        <v>77351.539999999994</v>
      </c>
      <c r="AP168" s="108"/>
      <c r="AQ168" s="108">
        <v>25259.360000000001</v>
      </c>
      <c r="AR168" s="108"/>
      <c r="AS168" s="108"/>
      <c r="AT168" s="108">
        <v>10397.780000000001</v>
      </c>
    </row>
    <row r="169" spans="2:50" x14ac:dyDescent="0.25">
      <c r="B169" s="47" t="s">
        <v>453</v>
      </c>
      <c r="C169" s="47" t="s">
        <v>452</v>
      </c>
      <c r="D169" s="46">
        <v>10716736.65</v>
      </c>
      <c r="E169" s="46">
        <v>54169.43</v>
      </c>
      <c r="F169" s="46">
        <v>344494.51</v>
      </c>
      <c r="G169" s="46">
        <v>234749.57000000004</v>
      </c>
      <c r="H169" s="46">
        <v>16527.28</v>
      </c>
      <c r="I169" s="46"/>
      <c r="J169" s="46">
        <v>9490.2800000000007</v>
      </c>
      <c r="K169" s="46">
        <v>57755.01</v>
      </c>
      <c r="L169" s="46">
        <v>537538.25</v>
      </c>
      <c r="M169" s="46">
        <v>176471.6</v>
      </c>
      <c r="N169" s="46">
        <v>66444.709999999992</v>
      </c>
      <c r="O169" s="46">
        <v>364675.7</v>
      </c>
      <c r="P169" s="46">
        <v>6027108.7199999997</v>
      </c>
      <c r="Q169" s="108">
        <v>439380.60000000003</v>
      </c>
      <c r="R169" s="46"/>
      <c r="S169" s="46">
        <v>110472.71</v>
      </c>
      <c r="T169" s="46">
        <v>54242.9</v>
      </c>
      <c r="U169" s="46">
        <v>41358.520000000004</v>
      </c>
      <c r="V169" s="46">
        <v>90015.470000000016</v>
      </c>
      <c r="W169" s="46"/>
      <c r="X169" s="46"/>
      <c r="Y169" s="46">
        <v>200281.18</v>
      </c>
      <c r="Z169" s="46">
        <v>169371.25</v>
      </c>
      <c r="AA169" s="46"/>
      <c r="AB169" s="46">
        <v>31905.739999999998</v>
      </c>
      <c r="AC169" s="46">
        <v>311840.07000000007</v>
      </c>
      <c r="AD169" s="108">
        <v>318055.02999999997</v>
      </c>
      <c r="AE169" s="46">
        <v>25852.1</v>
      </c>
      <c r="AF169" s="46"/>
      <c r="AG169" s="46">
        <v>-105231.37</v>
      </c>
      <c r="AH169" s="46">
        <v>115951.51</v>
      </c>
      <c r="AI169" s="46">
        <v>109794.89</v>
      </c>
      <c r="AJ169" s="46">
        <v>345828.94999999995</v>
      </c>
      <c r="AK169" s="46">
        <v>24818.45</v>
      </c>
      <c r="AL169" s="46">
        <v>283219.78999999998</v>
      </c>
      <c r="AM169" s="46">
        <v>6001.2</v>
      </c>
      <c r="AN169" s="108">
        <v>801</v>
      </c>
      <c r="AO169" s="108">
        <v>207981.67</v>
      </c>
      <c r="AP169" s="46"/>
      <c r="AQ169" s="46">
        <v>6948.43</v>
      </c>
      <c r="AR169" s="46"/>
      <c r="AS169" s="108"/>
      <c r="AT169" s="46">
        <v>38421.5</v>
      </c>
    </row>
    <row r="170" spans="2:50" x14ac:dyDescent="0.25">
      <c r="B170" s="47" t="s">
        <v>451</v>
      </c>
      <c r="C170" s="47" t="s">
        <v>450</v>
      </c>
      <c r="D170" s="46">
        <v>4267243.5699999984</v>
      </c>
      <c r="E170" s="46">
        <v>31496.879999999997</v>
      </c>
      <c r="F170" s="46">
        <v>205591.53000000003</v>
      </c>
      <c r="G170" s="46">
        <v>146146.72999999998</v>
      </c>
      <c r="H170" s="46">
        <v>690.94</v>
      </c>
      <c r="I170" s="46">
        <v>1607.06</v>
      </c>
      <c r="J170" s="46"/>
      <c r="K170" s="46">
        <v>507.45</v>
      </c>
      <c r="L170" s="46">
        <v>339713.6</v>
      </c>
      <c r="M170" s="46">
        <v>29158.82</v>
      </c>
      <c r="N170" s="46"/>
      <c r="O170" s="46">
        <v>11566.6</v>
      </c>
      <c r="P170" s="46">
        <v>2216221.7699999996</v>
      </c>
      <c r="Q170" s="108">
        <v>15096.810000000001</v>
      </c>
      <c r="R170" s="46">
        <v>378227.82</v>
      </c>
      <c r="S170" s="46">
        <v>150813.34</v>
      </c>
      <c r="T170" s="46"/>
      <c r="U170" s="46">
        <v>19898.920000000002</v>
      </c>
      <c r="V170" s="46"/>
      <c r="W170" s="46"/>
      <c r="X170" s="46"/>
      <c r="Y170" s="108">
        <v>9619.93</v>
      </c>
      <c r="Z170" s="46">
        <v>110417.76</v>
      </c>
      <c r="AA170" s="46"/>
      <c r="AB170" s="46">
        <v>10948.66</v>
      </c>
      <c r="AC170" s="46">
        <v>111993.79000000001</v>
      </c>
      <c r="AD170" s="108">
        <v>10430.82</v>
      </c>
      <c r="AE170" s="46">
        <v>4035.71</v>
      </c>
      <c r="AF170" s="108"/>
      <c r="AG170" s="46"/>
      <c r="AH170" s="46"/>
      <c r="AI170" s="46">
        <v>2987.1</v>
      </c>
      <c r="AJ170" s="46">
        <v>152844.34</v>
      </c>
      <c r="AK170" s="46">
        <v>113239.17000000001</v>
      </c>
      <c r="AL170" s="46">
        <v>59165.65</v>
      </c>
      <c r="AM170" s="46"/>
      <c r="AN170" s="108">
        <v>3637.2</v>
      </c>
      <c r="AO170" s="108">
        <v>62552.36</v>
      </c>
      <c r="AP170" s="46"/>
      <c r="AQ170" s="46">
        <v>68632.81</v>
      </c>
      <c r="AR170" s="46"/>
      <c r="AS170" s="108"/>
      <c r="AT170" s="108"/>
    </row>
    <row r="171" spans="2:50" x14ac:dyDescent="0.25">
      <c r="B171" s="47" t="s">
        <v>449</v>
      </c>
      <c r="C171" s="47" t="s">
        <v>448</v>
      </c>
      <c r="D171" s="46">
        <v>4251762.1499999994</v>
      </c>
      <c r="E171" s="46">
        <v>28878.62</v>
      </c>
      <c r="F171" s="46">
        <v>184035.66000000003</v>
      </c>
      <c r="G171" s="46">
        <v>215161.74999999997</v>
      </c>
      <c r="H171" s="46">
        <v>143174.94999999998</v>
      </c>
      <c r="I171" s="46"/>
      <c r="J171" s="46"/>
      <c r="K171" s="46"/>
      <c r="L171" s="46">
        <v>304563.8</v>
      </c>
      <c r="M171" s="46">
        <v>11549.12</v>
      </c>
      <c r="N171" s="46">
        <v>28871.49</v>
      </c>
      <c r="O171" s="46">
        <v>634.45000000000005</v>
      </c>
      <c r="P171" s="46">
        <v>2138832.62</v>
      </c>
      <c r="Q171" s="46">
        <v>45096.26</v>
      </c>
      <c r="R171" s="46">
        <v>292061.67000000004</v>
      </c>
      <c r="S171" s="46">
        <v>25638.879999999997</v>
      </c>
      <c r="T171" s="46">
        <v>30330.55</v>
      </c>
      <c r="U171" s="46"/>
      <c r="V171" s="46">
        <v>34790.21</v>
      </c>
      <c r="W171" s="46"/>
      <c r="X171" s="46">
        <v>3025.25</v>
      </c>
      <c r="Y171" s="108">
        <v>55951.07</v>
      </c>
      <c r="Z171" s="108">
        <v>81707.690000000017</v>
      </c>
      <c r="AA171" s="46"/>
      <c r="AB171" s="46">
        <v>17584.68</v>
      </c>
      <c r="AC171" s="46">
        <v>176597.26</v>
      </c>
      <c r="AD171" s="108">
        <v>155.16</v>
      </c>
      <c r="AE171" s="46">
        <v>7841.52</v>
      </c>
      <c r="AF171" s="46"/>
      <c r="AG171" s="46">
        <v>-14526.09</v>
      </c>
      <c r="AH171" s="46"/>
      <c r="AI171" s="46">
        <v>19132.52</v>
      </c>
      <c r="AJ171" s="46">
        <v>170241.25000000003</v>
      </c>
      <c r="AK171" s="46">
        <v>27068.35</v>
      </c>
      <c r="AL171" s="46">
        <v>85917.17</v>
      </c>
      <c r="AM171" s="46"/>
      <c r="AN171" s="46">
        <v>1544.09</v>
      </c>
      <c r="AO171" s="46">
        <v>87616.78</v>
      </c>
      <c r="AP171" s="46"/>
      <c r="AQ171" s="108">
        <v>48285.420000000006</v>
      </c>
      <c r="AR171" s="46"/>
      <c r="AS171" s="108"/>
      <c r="AT171" s="108"/>
    </row>
    <row r="172" spans="2:50" x14ac:dyDescent="0.25">
      <c r="B172" s="47" t="s">
        <v>447</v>
      </c>
      <c r="C172" s="47" t="s">
        <v>446</v>
      </c>
      <c r="D172" s="46">
        <v>84871224.300000072</v>
      </c>
      <c r="E172" s="46">
        <v>224634.59</v>
      </c>
      <c r="F172" s="46">
        <v>580159.55999999994</v>
      </c>
      <c r="G172" s="46">
        <v>900151.84</v>
      </c>
      <c r="H172" s="46">
        <v>631999.4800000001</v>
      </c>
      <c r="I172" s="46">
        <v>217206.6</v>
      </c>
      <c r="J172" s="46">
        <v>3089836.3000000012</v>
      </c>
      <c r="K172" s="46">
        <v>440632.64999999997</v>
      </c>
      <c r="L172" s="46">
        <v>4658051.1800000006</v>
      </c>
      <c r="M172" s="46">
        <v>2275484.19</v>
      </c>
      <c r="N172" s="46">
        <v>1666690.6</v>
      </c>
      <c r="O172" s="46">
        <v>2948262.4799999995</v>
      </c>
      <c r="P172" s="46">
        <v>46495388.180000015</v>
      </c>
      <c r="Q172" s="46">
        <v>1383788.1799999997</v>
      </c>
      <c r="R172" s="46"/>
      <c r="S172" s="46">
        <v>562299.87</v>
      </c>
      <c r="T172" s="46">
        <v>905694.71000000008</v>
      </c>
      <c r="U172" s="46">
        <v>182514.58</v>
      </c>
      <c r="V172" s="46">
        <v>589707.91</v>
      </c>
      <c r="W172" s="46">
        <v>117341.34</v>
      </c>
      <c r="X172" s="46">
        <v>253889.15999999997</v>
      </c>
      <c r="Y172" s="46">
        <v>1523891.4</v>
      </c>
      <c r="Z172" s="46">
        <v>1159512.83</v>
      </c>
      <c r="AA172" s="46">
        <v>-18078.95</v>
      </c>
      <c r="AB172" s="46">
        <v>484132.93000000005</v>
      </c>
      <c r="AC172" s="46">
        <v>3105257.6500000004</v>
      </c>
      <c r="AD172" s="108">
        <v>398875.26999999996</v>
      </c>
      <c r="AE172" s="46">
        <v>75243.08</v>
      </c>
      <c r="AF172" s="46"/>
      <c r="AG172" s="46">
        <v>-170170.13</v>
      </c>
      <c r="AH172" s="46">
        <v>326453.95999999996</v>
      </c>
      <c r="AI172" s="46">
        <v>235320.74999999997</v>
      </c>
      <c r="AJ172" s="46">
        <v>2654964.92</v>
      </c>
      <c r="AK172" s="46">
        <v>1705415.7500000002</v>
      </c>
      <c r="AL172" s="46">
        <v>2241841.56</v>
      </c>
      <c r="AM172" s="46"/>
      <c r="AN172" s="108">
        <v>14104.52</v>
      </c>
      <c r="AO172" s="46">
        <v>856423.51</v>
      </c>
      <c r="AP172" s="108"/>
      <c r="AQ172" s="46">
        <v>1552360.18</v>
      </c>
      <c r="AR172" s="46"/>
      <c r="AS172" s="46"/>
      <c r="AT172" s="108">
        <v>-70320.840000000011</v>
      </c>
      <c r="AU172">
        <v>9653.34</v>
      </c>
      <c r="AV172">
        <v>63901.56</v>
      </c>
      <c r="AX172">
        <v>598707.6100000001</v>
      </c>
    </row>
    <row r="173" spans="2:50" x14ac:dyDescent="0.25">
      <c r="B173" s="47" t="s">
        <v>445</v>
      </c>
      <c r="C173" s="47" t="s">
        <v>444</v>
      </c>
      <c r="D173" s="46">
        <v>13690608.189999998</v>
      </c>
      <c r="E173" s="46">
        <v>36727.75</v>
      </c>
      <c r="F173" s="46">
        <v>255246.03999999998</v>
      </c>
      <c r="G173" s="46">
        <v>160999.63</v>
      </c>
      <c r="H173" s="46">
        <v>2866.56</v>
      </c>
      <c r="I173" s="46">
        <v>1288.57</v>
      </c>
      <c r="J173" s="46">
        <v>55898.39</v>
      </c>
      <c r="K173" s="46">
        <v>19939.719999999998</v>
      </c>
      <c r="L173" s="46">
        <v>520094.57</v>
      </c>
      <c r="M173" s="46">
        <v>100057.81</v>
      </c>
      <c r="N173" s="46">
        <v>112463.16</v>
      </c>
      <c r="O173" s="46">
        <v>215465.59999999998</v>
      </c>
      <c r="P173" s="46">
        <v>10341290.189999999</v>
      </c>
      <c r="Q173" s="46">
        <v>245563.04</v>
      </c>
      <c r="R173" s="46">
        <v>22762.799999999999</v>
      </c>
      <c r="S173" s="46">
        <v>72216.61</v>
      </c>
      <c r="T173" s="46">
        <v>28907.230000000003</v>
      </c>
      <c r="U173" s="46">
        <v>20081.920000000002</v>
      </c>
      <c r="V173" s="46">
        <v>32895.68</v>
      </c>
      <c r="W173" s="46"/>
      <c r="X173" s="46">
        <v>1338.91</v>
      </c>
      <c r="Y173" s="108">
        <v>103022.12</v>
      </c>
      <c r="Z173" s="46">
        <v>110272.36</v>
      </c>
      <c r="AA173" s="46"/>
      <c r="AB173" s="46">
        <v>99868.45</v>
      </c>
      <c r="AC173" s="46">
        <v>338535.36</v>
      </c>
      <c r="AD173" s="108">
        <v>93401.17</v>
      </c>
      <c r="AE173" s="46">
        <v>12166.93</v>
      </c>
      <c r="AF173" s="108"/>
      <c r="AG173" s="46">
        <v>-87723.72</v>
      </c>
      <c r="AH173" s="46"/>
      <c r="AI173" s="46">
        <v>84440.87999999999</v>
      </c>
      <c r="AJ173" s="46">
        <v>227042.01</v>
      </c>
      <c r="AK173" s="46">
        <v>138374.68999999997</v>
      </c>
      <c r="AL173" s="46">
        <v>98247.59</v>
      </c>
      <c r="AM173" s="46"/>
      <c r="AN173" s="108">
        <v>19840.48</v>
      </c>
      <c r="AO173" s="108">
        <v>97584.94</v>
      </c>
      <c r="AP173" s="108"/>
      <c r="AQ173" s="108">
        <v>65521.74</v>
      </c>
      <c r="AR173" s="108"/>
      <c r="AS173" s="108"/>
      <c r="AT173" s="108">
        <v>32085.65</v>
      </c>
      <c r="AU173">
        <v>2422.17</v>
      </c>
      <c r="AV173">
        <v>9401.19</v>
      </c>
    </row>
    <row r="174" spans="2:50" x14ac:dyDescent="0.25">
      <c r="B174" s="47" t="s">
        <v>443</v>
      </c>
      <c r="C174" s="47" t="s">
        <v>442</v>
      </c>
      <c r="D174" s="46">
        <v>17200013.200000007</v>
      </c>
      <c r="E174" s="46">
        <v>49703.93</v>
      </c>
      <c r="F174" s="46">
        <v>410355.99</v>
      </c>
      <c r="G174" s="46">
        <v>407100.73</v>
      </c>
      <c r="H174" s="46">
        <v>462934.19999999995</v>
      </c>
      <c r="I174" s="46">
        <v>9632.7999999999993</v>
      </c>
      <c r="J174" s="108">
        <v>269441.58</v>
      </c>
      <c r="K174" s="46">
        <v>67801.510000000009</v>
      </c>
      <c r="L174" s="46">
        <v>790791</v>
      </c>
      <c r="M174" s="46">
        <v>348720.65999999992</v>
      </c>
      <c r="N174" s="46">
        <v>91514.45</v>
      </c>
      <c r="O174" s="46">
        <v>798875.54</v>
      </c>
      <c r="P174" s="46">
        <v>8286870.0299999993</v>
      </c>
      <c r="Q174" s="46">
        <v>66057.009999999995</v>
      </c>
      <c r="R174" s="46">
        <v>727736.22</v>
      </c>
      <c r="S174" s="46">
        <v>362174.47</v>
      </c>
      <c r="T174" s="46">
        <v>37194.04</v>
      </c>
      <c r="U174" s="46">
        <v>548609.90999999992</v>
      </c>
      <c r="V174" s="46">
        <v>99008.639999999999</v>
      </c>
      <c r="W174" s="46">
        <v>180728.12</v>
      </c>
      <c r="X174" s="46">
        <v>17649.25</v>
      </c>
      <c r="Y174" s="108">
        <v>252313.38</v>
      </c>
      <c r="Z174" s="46">
        <v>328211.48</v>
      </c>
      <c r="AA174" s="46"/>
      <c r="AB174" s="46">
        <v>627.79999999999995</v>
      </c>
      <c r="AC174" s="46">
        <v>803059.63</v>
      </c>
      <c r="AD174" s="108">
        <v>90578.1</v>
      </c>
      <c r="AE174" s="46">
        <v>16466.93</v>
      </c>
      <c r="AF174" s="46"/>
      <c r="AG174" s="46">
        <v>-13253.27</v>
      </c>
      <c r="AH174" s="46">
        <v>158834.79</v>
      </c>
      <c r="AI174" s="46">
        <v>53115.45</v>
      </c>
      <c r="AJ174" s="46">
        <v>384027.74</v>
      </c>
      <c r="AK174" s="46">
        <v>100298.29</v>
      </c>
      <c r="AL174" s="46">
        <v>241039.98</v>
      </c>
      <c r="AM174" s="46">
        <v>106199.95</v>
      </c>
      <c r="AN174" s="108">
        <v>4550.88</v>
      </c>
      <c r="AO174" s="108">
        <v>231334.57</v>
      </c>
      <c r="AP174" s="46"/>
      <c r="AQ174" s="46">
        <v>352173.44</v>
      </c>
      <c r="AR174" s="46"/>
      <c r="AS174" s="108"/>
      <c r="AT174" s="108">
        <v>33078.22</v>
      </c>
      <c r="AV174">
        <v>24455.759999999998</v>
      </c>
    </row>
    <row r="175" spans="2:50" x14ac:dyDescent="0.25">
      <c r="B175" s="47" t="s">
        <v>441</v>
      </c>
      <c r="C175" s="47" t="s">
        <v>440</v>
      </c>
      <c r="D175" s="46">
        <v>43127579.989999972</v>
      </c>
      <c r="E175" s="46">
        <v>118114.28000000001</v>
      </c>
      <c r="F175" s="46">
        <v>541252.37</v>
      </c>
      <c r="G175" s="46">
        <v>717120.56</v>
      </c>
      <c r="H175" s="46">
        <v>465020.17</v>
      </c>
      <c r="I175" s="46">
        <v>155832.46000000002</v>
      </c>
      <c r="J175" s="46">
        <v>1663629.0799999998</v>
      </c>
      <c r="K175" s="46">
        <v>217245.3</v>
      </c>
      <c r="L175" s="46">
        <v>2094092.54</v>
      </c>
      <c r="M175" s="46">
        <v>1369574.77</v>
      </c>
      <c r="N175" s="46">
        <v>243802.20000000004</v>
      </c>
      <c r="O175" s="46">
        <v>1744742.63</v>
      </c>
      <c r="P175" s="46">
        <v>22352039.190000005</v>
      </c>
      <c r="Q175" s="108">
        <v>461371.75</v>
      </c>
      <c r="R175" s="46">
        <v>219651.72</v>
      </c>
      <c r="S175" s="46">
        <v>266057.92</v>
      </c>
      <c r="T175" s="46">
        <v>1036649.16</v>
      </c>
      <c r="U175" s="46">
        <v>290886.01999999996</v>
      </c>
      <c r="V175" s="46">
        <v>289773.40000000002</v>
      </c>
      <c r="W175" s="46">
        <v>214850.65</v>
      </c>
      <c r="X175" s="46">
        <v>150691.59</v>
      </c>
      <c r="Y175" s="108">
        <v>858440.39</v>
      </c>
      <c r="Z175" s="46">
        <v>681703.36</v>
      </c>
      <c r="AA175" s="46">
        <v>-6344.52</v>
      </c>
      <c r="AB175" s="46">
        <v>272344.66000000003</v>
      </c>
      <c r="AC175" s="46">
        <v>1948329.4300000002</v>
      </c>
      <c r="AD175" s="108">
        <v>373682.15</v>
      </c>
      <c r="AE175" s="46">
        <v>58393.13</v>
      </c>
      <c r="AF175" s="46"/>
      <c r="AG175" s="46">
        <v>-159129.59</v>
      </c>
      <c r="AH175" s="46">
        <v>140200.87</v>
      </c>
      <c r="AI175" s="46">
        <v>315101.94</v>
      </c>
      <c r="AJ175" s="46">
        <v>1203545.5699999998</v>
      </c>
      <c r="AK175" s="46">
        <v>851382.67999999982</v>
      </c>
      <c r="AL175" s="46">
        <v>483430.72</v>
      </c>
      <c r="AM175" s="46"/>
      <c r="AN175" s="46">
        <v>241.91</v>
      </c>
      <c r="AO175" s="108">
        <v>501742.67</v>
      </c>
      <c r="AP175" s="46"/>
      <c r="AQ175" s="46">
        <v>813175.49</v>
      </c>
      <c r="AR175" s="46"/>
      <c r="AS175" s="108">
        <v>37872.009999999995</v>
      </c>
      <c r="AT175" s="108"/>
      <c r="AU175">
        <v>3627.48</v>
      </c>
      <c r="AV175">
        <v>92146.32</v>
      </c>
      <c r="AW175">
        <v>45295.56</v>
      </c>
    </row>
    <row r="176" spans="2:50" x14ac:dyDescent="0.25">
      <c r="B176" s="47" t="s">
        <v>439</v>
      </c>
      <c r="C176" s="47" t="s">
        <v>438</v>
      </c>
      <c r="D176" s="46">
        <v>8177953.4299999932</v>
      </c>
      <c r="E176" s="46">
        <v>85011.560000000012</v>
      </c>
      <c r="F176" s="46">
        <v>341384.12</v>
      </c>
      <c r="G176" s="46">
        <v>358994.62</v>
      </c>
      <c r="H176" s="46">
        <v>7233.29</v>
      </c>
      <c r="I176" s="46">
        <v>2479.2199999999998</v>
      </c>
      <c r="J176" s="46">
        <v>281970.54000000004</v>
      </c>
      <c r="K176" s="46">
        <v>150034.15000000002</v>
      </c>
      <c r="L176" s="46">
        <v>420636.22</v>
      </c>
      <c r="M176" s="46">
        <v>101043.88</v>
      </c>
      <c r="N176" s="46">
        <v>80601.31</v>
      </c>
      <c r="O176" s="46">
        <v>92732.530000000013</v>
      </c>
      <c r="P176" s="46">
        <v>3919819.0399999996</v>
      </c>
      <c r="Q176" s="108">
        <v>45068.100000000006</v>
      </c>
      <c r="R176" s="46">
        <v>284432.62</v>
      </c>
      <c r="S176" s="46">
        <v>44604.070000000007</v>
      </c>
      <c r="T176" s="46">
        <v>82174.69</v>
      </c>
      <c r="U176" s="46">
        <v>116139.72</v>
      </c>
      <c r="V176" s="46">
        <v>37421.039999999994</v>
      </c>
      <c r="W176" s="46"/>
      <c r="X176" s="46">
        <v>57757.05</v>
      </c>
      <c r="Y176" s="108">
        <v>148798.89000000001</v>
      </c>
      <c r="Z176" s="46">
        <v>186197.51</v>
      </c>
      <c r="AA176" s="46"/>
      <c r="AB176" s="46">
        <v>83201.149999999994</v>
      </c>
      <c r="AC176" s="46">
        <v>377941.76000000001</v>
      </c>
      <c r="AD176" s="108">
        <v>44382.84</v>
      </c>
      <c r="AE176" s="46">
        <v>18622.89</v>
      </c>
      <c r="AF176" s="46"/>
      <c r="AG176" s="46">
        <v>-17298</v>
      </c>
      <c r="AH176" s="46"/>
      <c r="AI176" s="46">
        <v>8344.2000000000007</v>
      </c>
      <c r="AJ176" s="46">
        <v>268741.65999999992</v>
      </c>
      <c r="AK176" s="46">
        <v>169262.31000000003</v>
      </c>
      <c r="AL176" s="46">
        <v>95932.26</v>
      </c>
      <c r="AM176" s="46">
        <v>8067.6</v>
      </c>
      <c r="AN176" s="108">
        <v>633.18000000000006</v>
      </c>
      <c r="AO176" s="108">
        <v>128088.37</v>
      </c>
      <c r="AP176" s="46"/>
      <c r="AQ176" s="46">
        <v>147499.03999999998</v>
      </c>
      <c r="AR176" s="46"/>
      <c r="AS176" s="46"/>
      <c r="AT176" s="108"/>
    </row>
    <row r="177" spans="2:50" x14ac:dyDescent="0.25">
      <c r="B177" s="47" t="s">
        <v>437</v>
      </c>
      <c r="C177" s="47" t="s">
        <v>436</v>
      </c>
      <c r="D177" s="46">
        <v>5723676.5899999989</v>
      </c>
      <c r="E177" s="46">
        <v>79792.09</v>
      </c>
      <c r="F177" s="46">
        <v>115379.34</v>
      </c>
      <c r="G177" s="46">
        <v>179910.3</v>
      </c>
      <c r="H177" s="46">
        <v>101537.05</v>
      </c>
      <c r="I177" s="46">
        <v>1390</v>
      </c>
      <c r="J177" s="46">
        <v>53097.409999999996</v>
      </c>
      <c r="K177" s="46">
        <v>8976.5999999999985</v>
      </c>
      <c r="L177" s="46">
        <v>343495.22000000003</v>
      </c>
      <c r="M177" s="46">
        <v>115248.59</v>
      </c>
      <c r="N177" s="46">
        <v>54485.31</v>
      </c>
      <c r="O177" s="46">
        <v>250449.06</v>
      </c>
      <c r="P177" s="46">
        <v>1971350.34</v>
      </c>
      <c r="Q177" s="108">
        <v>84666.08</v>
      </c>
      <c r="R177" s="46">
        <v>936365.17999999993</v>
      </c>
      <c r="S177" s="46">
        <v>84659.58</v>
      </c>
      <c r="T177" s="46">
        <v>28525.87</v>
      </c>
      <c r="U177" s="46">
        <v>90103.299999999988</v>
      </c>
      <c r="V177" s="46">
        <v>21881.119999999999</v>
      </c>
      <c r="W177" s="46"/>
      <c r="X177" s="46">
        <v>489.98</v>
      </c>
      <c r="Y177" s="108">
        <v>88164.41</v>
      </c>
      <c r="Z177" s="46">
        <v>165310.55000000002</v>
      </c>
      <c r="AA177" s="46"/>
      <c r="AB177" s="46">
        <v>55647.759999999995</v>
      </c>
      <c r="AC177" s="46">
        <v>106195.05000000002</v>
      </c>
      <c r="AD177" s="108">
        <v>39072.82</v>
      </c>
      <c r="AE177" s="46">
        <v>14005.18</v>
      </c>
      <c r="AF177" s="46"/>
      <c r="AG177" s="46">
        <v>-23385.26</v>
      </c>
      <c r="AH177" s="46">
        <v>60187.94</v>
      </c>
      <c r="AI177" s="46">
        <v>36465.17</v>
      </c>
      <c r="AJ177" s="46">
        <v>179514.27</v>
      </c>
      <c r="AK177" s="46">
        <v>201425.81000000003</v>
      </c>
      <c r="AL177" s="46">
        <v>102715.83</v>
      </c>
      <c r="AM177" s="46"/>
      <c r="AN177" s="108">
        <v>14433.06</v>
      </c>
      <c r="AO177" s="108">
        <v>58375.5</v>
      </c>
      <c r="AP177" s="46"/>
      <c r="AQ177" s="46">
        <v>97845.62</v>
      </c>
      <c r="AR177" s="46"/>
      <c r="AS177" s="46"/>
      <c r="AT177" s="108">
        <v>3092.82</v>
      </c>
      <c r="AU177">
        <v>121.81</v>
      </c>
      <c r="AV177">
        <v>2685.83</v>
      </c>
    </row>
    <row r="178" spans="2:50" x14ac:dyDescent="0.25">
      <c r="B178" s="47" t="s">
        <v>435</v>
      </c>
      <c r="C178" s="47" t="s">
        <v>434</v>
      </c>
      <c r="D178" s="46">
        <v>84708957.219999984</v>
      </c>
      <c r="E178" s="46">
        <v>77818.880000000005</v>
      </c>
      <c r="F178" s="46">
        <v>577228.7699999999</v>
      </c>
      <c r="G178" s="46">
        <v>2127734.31</v>
      </c>
      <c r="H178" s="108">
        <v>391372.93999999994</v>
      </c>
      <c r="I178" s="46">
        <v>91646.560000000012</v>
      </c>
      <c r="J178" s="46">
        <v>895917.15</v>
      </c>
      <c r="K178" s="46">
        <v>185487.77999999997</v>
      </c>
      <c r="L178" s="46">
        <v>1902624.98</v>
      </c>
      <c r="M178" s="108">
        <v>1831344.5299999993</v>
      </c>
      <c r="N178" s="46">
        <v>190426.54000000004</v>
      </c>
      <c r="O178" s="46">
        <v>641873.3899999999</v>
      </c>
      <c r="P178" s="46">
        <v>64806530.379999988</v>
      </c>
      <c r="Q178" s="108">
        <v>787722.28</v>
      </c>
      <c r="R178" s="46"/>
      <c r="S178" s="46">
        <v>964055.46999999974</v>
      </c>
      <c r="T178" s="108">
        <v>159112.76</v>
      </c>
      <c r="U178" s="46">
        <v>341745.95999999996</v>
      </c>
      <c r="V178" s="108">
        <v>519146.09999999992</v>
      </c>
      <c r="W178" s="46"/>
      <c r="X178" s="46">
        <v>37666.21</v>
      </c>
      <c r="Y178" s="108">
        <v>24647.9</v>
      </c>
      <c r="Z178" s="46">
        <v>915232.21</v>
      </c>
      <c r="AA178" s="46"/>
      <c r="AB178" s="46">
        <v>202924.29</v>
      </c>
      <c r="AC178" s="46">
        <v>763194.23</v>
      </c>
      <c r="AD178" s="108">
        <v>144680.38999999998</v>
      </c>
      <c r="AE178" s="46">
        <v>61206.38</v>
      </c>
      <c r="AF178" s="108"/>
      <c r="AG178" s="46">
        <v>-35656</v>
      </c>
      <c r="AH178" s="46">
        <v>340935.13</v>
      </c>
      <c r="AI178" s="46">
        <v>454614.8</v>
      </c>
      <c r="AJ178" s="46">
        <v>1312363.44</v>
      </c>
      <c r="AK178" s="108">
        <v>1583174.6399999997</v>
      </c>
      <c r="AL178" s="46">
        <v>774918.99</v>
      </c>
      <c r="AM178" s="46"/>
      <c r="AN178" s="46">
        <v>9595.2199999999993</v>
      </c>
      <c r="AO178" s="108">
        <v>1022914.47</v>
      </c>
      <c r="AP178" s="46"/>
      <c r="AQ178" s="46">
        <v>338452.25</v>
      </c>
      <c r="AR178" s="46">
        <v>12427.79</v>
      </c>
      <c r="AS178" s="108"/>
      <c r="AT178" s="108">
        <v>219299.66</v>
      </c>
      <c r="AU178">
        <v>3759.91</v>
      </c>
      <c r="AV178">
        <v>30816.53</v>
      </c>
    </row>
    <row r="179" spans="2:50" x14ac:dyDescent="0.25">
      <c r="B179" s="47" t="s">
        <v>433</v>
      </c>
      <c r="C179" s="47" t="s">
        <v>432</v>
      </c>
      <c r="D179" s="46">
        <v>19971296.589999996</v>
      </c>
      <c r="E179" s="46">
        <v>55918.41</v>
      </c>
      <c r="F179" s="46">
        <v>327264.94999999995</v>
      </c>
      <c r="G179" s="46">
        <v>452728.44000000006</v>
      </c>
      <c r="H179" s="46">
        <v>11805.47</v>
      </c>
      <c r="I179" s="46">
        <v>1079.92</v>
      </c>
      <c r="J179" s="46">
        <v>680077.44</v>
      </c>
      <c r="K179" s="46">
        <v>301349.26</v>
      </c>
      <c r="L179" s="46">
        <v>1033418.4699999999</v>
      </c>
      <c r="M179" s="108">
        <v>431421.24</v>
      </c>
      <c r="N179" s="46">
        <v>229792.36</v>
      </c>
      <c r="O179" s="46">
        <v>205371.64</v>
      </c>
      <c r="P179" s="46">
        <v>10663428.149999999</v>
      </c>
      <c r="Q179" s="108">
        <v>1201717.53</v>
      </c>
      <c r="R179" s="46"/>
      <c r="S179" s="46">
        <v>128853.18999999999</v>
      </c>
      <c r="T179" s="46">
        <v>104625.34</v>
      </c>
      <c r="U179" s="46">
        <v>155938.41</v>
      </c>
      <c r="V179" s="46">
        <v>89140.84</v>
      </c>
      <c r="W179" s="46"/>
      <c r="X179" s="46">
        <v>90126.319999999992</v>
      </c>
      <c r="Y179" s="108">
        <v>88458.33</v>
      </c>
      <c r="Z179" s="46">
        <v>526474.53</v>
      </c>
      <c r="AA179" s="46"/>
      <c r="AB179" s="46">
        <v>123219.59999999999</v>
      </c>
      <c r="AC179" s="46">
        <v>555101.92000000004</v>
      </c>
      <c r="AD179" s="108">
        <v>377999.65</v>
      </c>
      <c r="AE179" s="46">
        <v>16689.66</v>
      </c>
      <c r="AF179" s="46"/>
      <c r="AG179" s="46">
        <v>-264304.08</v>
      </c>
      <c r="AH179" s="46">
        <v>111089.81</v>
      </c>
      <c r="AI179" s="46">
        <v>95866.77</v>
      </c>
      <c r="AJ179" s="46">
        <v>630167.52</v>
      </c>
      <c r="AK179" s="46">
        <v>333643.88</v>
      </c>
      <c r="AL179" s="46">
        <v>516834.12</v>
      </c>
      <c r="AM179" s="46">
        <v>56120.01</v>
      </c>
      <c r="AN179" s="108">
        <v>11925</v>
      </c>
      <c r="AO179" s="108">
        <v>250195.33</v>
      </c>
      <c r="AP179" s="46"/>
      <c r="AQ179" s="46">
        <v>238139.30999999997</v>
      </c>
      <c r="AR179" s="46"/>
      <c r="AS179" s="108"/>
      <c r="AT179" s="46">
        <v>2225.2799999999997</v>
      </c>
      <c r="AU179">
        <v>906.45</v>
      </c>
      <c r="AV179">
        <v>64303.03</v>
      </c>
      <c r="AW179">
        <v>72183.09</v>
      </c>
    </row>
    <row r="180" spans="2:50" x14ac:dyDescent="0.25">
      <c r="B180" s="47" t="s">
        <v>431</v>
      </c>
      <c r="C180" s="47" t="s">
        <v>430</v>
      </c>
      <c r="D180" s="46">
        <v>16802970.489999995</v>
      </c>
      <c r="E180" s="46">
        <v>111387.78</v>
      </c>
      <c r="F180" s="46">
        <v>357246.85000000003</v>
      </c>
      <c r="G180" s="46">
        <v>368234.04000000004</v>
      </c>
      <c r="H180" s="46">
        <v>25297.68</v>
      </c>
      <c r="I180" s="46">
        <v>4328.2</v>
      </c>
      <c r="J180" s="46">
        <v>461137.05000000005</v>
      </c>
      <c r="K180" s="46">
        <v>71524.89</v>
      </c>
      <c r="L180" s="46">
        <v>815282.18000000017</v>
      </c>
      <c r="M180" s="46">
        <v>538275.59</v>
      </c>
      <c r="N180" s="46"/>
      <c r="O180" s="46">
        <v>591729.15000000014</v>
      </c>
      <c r="P180" s="46">
        <v>9164529.5999999996</v>
      </c>
      <c r="Q180" s="108">
        <v>576463.21000000008</v>
      </c>
      <c r="R180" s="46"/>
      <c r="S180" s="46">
        <v>126657.70999999998</v>
      </c>
      <c r="T180" s="46">
        <v>163986.72999999998</v>
      </c>
      <c r="U180" s="46">
        <v>137092.03999999998</v>
      </c>
      <c r="V180" s="46">
        <v>95402.78</v>
      </c>
      <c r="W180" s="46"/>
      <c r="X180" s="46">
        <v>1862.7199999999998</v>
      </c>
      <c r="Y180" s="108">
        <v>60804.29</v>
      </c>
      <c r="Z180" s="46">
        <v>650611.54999999993</v>
      </c>
      <c r="AA180" s="46"/>
      <c r="AB180" s="46">
        <v>32353.05</v>
      </c>
      <c r="AC180" s="46">
        <v>325408.17</v>
      </c>
      <c r="AD180" s="108">
        <v>79024.02</v>
      </c>
      <c r="AE180" s="46">
        <v>21050.93</v>
      </c>
      <c r="AF180" s="46"/>
      <c r="AG180" s="46">
        <v>-192822.94</v>
      </c>
      <c r="AH180" s="46">
        <v>72652.850000000006</v>
      </c>
      <c r="AI180" s="46">
        <v>154559.93</v>
      </c>
      <c r="AJ180" s="46">
        <v>555874.12</v>
      </c>
      <c r="AK180" s="108">
        <v>291617.77</v>
      </c>
      <c r="AL180" s="46">
        <v>457626.25</v>
      </c>
      <c r="AM180" s="46"/>
      <c r="AN180" s="108">
        <v>6583.02</v>
      </c>
      <c r="AO180" s="108">
        <v>228460.92</v>
      </c>
      <c r="AP180" s="46"/>
      <c r="AQ180" s="46">
        <v>435117.01999999996</v>
      </c>
      <c r="AR180" s="46"/>
      <c r="AS180" s="108"/>
      <c r="AT180" s="108">
        <v>13611.349999999999</v>
      </c>
      <c r="AU180">
        <v>1021.96</v>
      </c>
      <c r="AV180">
        <v>27366.44</v>
      </c>
      <c r="AW180">
        <v>-28388.41</v>
      </c>
    </row>
    <row r="181" spans="2:50" x14ac:dyDescent="0.25">
      <c r="B181" s="47" t="s">
        <v>429</v>
      </c>
      <c r="C181" s="47" t="s">
        <v>428</v>
      </c>
      <c r="D181" s="46">
        <v>5344612.3699999982</v>
      </c>
      <c r="E181" s="46">
        <v>50741.009999999995</v>
      </c>
      <c r="F181" s="46">
        <v>182699.17</v>
      </c>
      <c r="G181" s="46">
        <v>330148.58</v>
      </c>
      <c r="H181" s="108">
        <v>95</v>
      </c>
      <c r="I181" s="46"/>
      <c r="J181" s="46">
        <v>11801.32</v>
      </c>
      <c r="K181" s="46">
        <v>4079.7799999999997</v>
      </c>
      <c r="L181" s="46">
        <v>125544.53000000001</v>
      </c>
      <c r="M181" s="46">
        <v>106880.13</v>
      </c>
      <c r="N181" s="46"/>
      <c r="O181" s="46">
        <v>225967.08000000002</v>
      </c>
      <c r="P181" s="46">
        <v>2611567.0100000002</v>
      </c>
      <c r="Q181" s="108">
        <v>202340.81999999998</v>
      </c>
      <c r="R181" s="46"/>
      <c r="S181" s="46">
        <v>154646.06</v>
      </c>
      <c r="T181" s="46">
        <v>22223.279999999999</v>
      </c>
      <c r="U181" s="46"/>
      <c r="V181" s="108">
        <v>47689.33</v>
      </c>
      <c r="W181" s="46"/>
      <c r="X181" s="46">
        <v>130</v>
      </c>
      <c r="Y181" s="108">
        <v>98658.240000000005</v>
      </c>
      <c r="Z181" s="46">
        <v>115246.18</v>
      </c>
      <c r="AA181" s="46"/>
      <c r="AB181" s="46">
        <v>75971.05</v>
      </c>
      <c r="AC181" s="46">
        <v>130448.31</v>
      </c>
      <c r="AD181" s="108">
        <v>3329.32</v>
      </c>
      <c r="AE181" s="46">
        <v>36670.51</v>
      </c>
      <c r="AF181" s="108"/>
      <c r="AG181" s="46">
        <v>-48231.7</v>
      </c>
      <c r="AH181" s="46"/>
      <c r="AI181" s="46">
        <v>33826.11</v>
      </c>
      <c r="AJ181" s="46">
        <v>198915.18</v>
      </c>
      <c r="AK181" s="108">
        <v>65283.78</v>
      </c>
      <c r="AL181" s="46">
        <v>133667.65</v>
      </c>
      <c r="AM181" s="46"/>
      <c r="AN181" s="108"/>
      <c r="AO181" s="108">
        <v>269496.23</v>
      </c>
      <c r="AP181" s="46"/>
      <c r="AQ181" s="108">
        <v>118422.03</v>
      </c>
      <c r="AR181" s="108">
        <v>114.04</v>
      </c>
      <c r="AS181" s="108"/>
      <c r="AT181" s="108">
        <v>4529.34</v>
      </c>
      <c r="AU181">
        <v>1676.45</v>
      </c>
      <c r="AV181">
        <v>5143.55</v>
      </c>
      <c r="AW181">
        <v>24893</v>
      </c>
    </row>
    <row r="182" spans="2:50" x14ac:dyDescent="0.25">
      <c r="B182" s="47" t="s">
        <v>427</v>
      </c>
      <c r="C182" s="47" t="s">
        <v>426</v>
      </c>
      <c r="D182" s="46">
        <v>14032975.039999997</v>
      </c>
      <c r="E182" s="46">
        <v>44678.97</v>
      </c>
      <c r="F182" s="46">
        <v>335918.62</v>
      </c>
      <c r="G182" s="46">
        <v>351972.62</v>
      </c>
      <c r="H182" s="46">
        <v>10538.9</v>
      </c>
      <c r="I182" s="46">
        <v>23942.07</v>
      </c>
      <c r="J182" s="46">
        <v>64840.67</v>
      </c>
      <c r="K182" s="46">
        <v>15333.46</v>
      </c>
      <c r="L182" s="46">
        <v>800236.56</v>
      </c>
      <c r="M182" s="46">
        <v>281144.86</v>
      </c>
      <c r="N182" s="46">
        <v>5887.8899999999994</v>
      </c>
      <c r="O182" s="46">
        <v>122617.75</v>
      </c>
      <c r="P182" s="46">
        <v>7844628.5999999996</v>
      </c>
      <c r="Q182" s="46">
        <v>790662.89</v>
      </c>
      <c r="R182" s="46"/>
      <c r="S182" s="46">
        <v>137046.87</v>
      </c>
      <c r="T182" s="46">
        <v>15738.17</v>
      </c>
      <c r="U182" s="46">
        <v>37255.96</v>
      </c>
      <c r="V182" s="46">
        <v>92324.27</v>
      </c>
      <c r="W182" s="46"/>
      <c r="X182" s="46"/>
      <c r="Y182" s="46">
        <v>216003.34</v>
      </c>
      <c r="Z182" s="46">
        <v>285576.26</v>
      </c>
      <c r="AA182" s="46"/>
      <c r="AB182" s="46">
        <v>77215.09</v>
      </c>
      <c r="AC182" s="46">
        <v>761406.13</v>
      </c>
      <c r="AD182" s="108">
        <v>149196.34</v>
      </c>
      <c r="AE182" s="46">
        <v>51971.37</v>
      </c>
      <c r="AF182" s="46"/>
      <c r="AG182" s="46">
        <v>-246011.34</v>
      </c>
      <c r="AH182" s="46"/>
      <c r="AI182" s="46">
        <v>65073.72</v>
      </c>
      <c r="AJ182" s="46">
        <v>688078.1</v>
      </c>
      <c r="AK182" s="46">
        <v>142036.25</v>
      </c>
      <c r="AL182" s="46">
        <v>259495.17</v>
      </c>
      <c r="AM182" s="46"/>
      <c r="AN182" s="108">
        <v>8269</v>
      </c>
      <c r="AO182" s="108">
        <v>359800.77</v>
      </c>
      <c r="AP182" s="46"/>
      <c r="AQ182" s="46">
        <v>45562.54</v>
      </c>
      <c r="AR182" s="46"/>
      <c r="AS182" s="46"/>
      <c r="AT182" s="46">
        <v>37601.979999999996</v>
      </c>
      <c r="AU182">
        <v>3381.42</v>
      </c>
      <c r="AV182">
        <v>60042.65</v>
      </c>
      <c r="AX182">
        <v>93507.12</v>
      </c>
    </row>
    <row r="183" spans="2:50" x14ac:dyDescent="0.25">
      <c r="B183" s="47" t="s">
        <v>425</v>
      </c>
      <c r="C183" s="47" t="s">
        <v>424</v>
      </c>
      <c r="D183" s="46">
        <v>20110566.230000004</v>
      </c>
      <c r="E183" s="46">
        <v>93632.22</v>
      </c>
      <c r="F183" s="46">
        <v>292249.48</v>
      </c>
      <c r="G183" s="108">
        <v>451272.97</v>
      </c>
      <c r="H183" s="108">
        <v>7394.4600000000009</v>
      </c>
      <c r="I183" s="46">
        <v>7148.869999999999</v>
      </c>
      <c r="J183" s="46">
        <v>512829.20000000007</v>
      </c>
      <c r="K183" s="46">
        <v>187684.75</v>
      </c>
      <c r="L183" s="46">
        <v>1309499.04</v>
      </c>
      <c r="M183" s="108">
        <v>446568.86</v>
      </c>
      <c r="N183" s="46">
        <v>114.4</v>
      </c>
      <c r="O183" s="46">
        <v>233617.79</v>
      </c>
      <c r="P183" s="46">
        <v>10668318.01</v>
      </c>
      <c r="Q183" s="46">
        <v>768158.77</v>
      </c>
      <c r="R183" s="46"/>
      <c r="S183" s="46">
        <v>145680.87</v>
      </c>
      <c r="T183" s="46">
        <v>119368.58</v>
      </c>
      <c r="U183" s="46">
        <v>6608.39</v>
      </c>
      <c r="V183" s="46">
        <v>102403.46999999999</v>
      </c>
      <c r="W183" s="46"/>
      <c r="X183" s="46">
        <v>79405.320000000007</v>
      </c>
      <c r="Y183" s="108">
        <v>85585.71</v>
      </c>
      <c r="Z183" s="46">
        <v>546949.02</v>
      </c>
      <c r="AA183" s="46"/>
      <c r="AB183" s="46">
        <v>176871.78</v>
      </c>
      <c r="AC183" s="46">
        <v>889109.15</v>
      </c>
      <c r="AD183" s="108">
        <v>156073.85999999999</v>
      </c>
      <c r="AE183" s="46">
        <v>51212.69</v>
      </c>
      <c r="AF183" s="46"/>
      <c r="AG183" s="46">
        <v>-119116.16</v>
      </c>
      <c r="AH183" s="46">
        <v>105112.67</v>
      </c>
      <c r="AI183" s="46">
        <v>107824.65</v>
      </c>
      <c r="AJ183" s="46">
        <v>991618.91</v>
      </c>
      <c r="AK183" s="46">
        <v>468531.24</v>
      </c>
      <c r="AL183" s="46">
        <v>390919.12</v>
      </c>
      <c r="AM183" s="46"/>
      <c r="AN183" s="46"/>
      <c r="AO183" s="108">
        <v>247672.43</v>
      </c>
      <c r="AP183" s="46"/>
      <c r="AQ183" s="108">
        <v>525730.06999999995</v>
      </c>
      <c r="AR183" s="108"/>
      <c r="AS183" s="108"/>
      <c r="AT183" s="108">
        <v>36855.14</v>
      </c>
      <c r="AU183">
        <v>1500.02</v>
      </c>
      <c r="AV183">
        <v>16160.48</v>
      </c>
    </row>
    <row r="184" spans="2:50" x14ac:dyDescent="0.25">
      <c r="B184" s="47" t="s">
        <v>423</v>
      </c>
      <c r="C184" s="47" t="s">
        <v>422</v>
      </c>
      <c r="D184" s="46">
        <v>12244599.519999994</v>
      </c>
      <c r="E184" s="46">
        <v>54448.259999999995</v>
      </c>
      <c r="F184" s="46">
        <v>355124.35</v>
      </c>
      <c r="G184" s="46">
        <v>255823.63</v>
      </c>
      <c r="H184" s="46">
        <v>23882.18</v>
      </c>
      <c r="I184" s="46">
        <v>333.41</v>
      </c>
      <c r="J184" s="46">
        <v>303019.62</v>
      </c>
      <c r="K184" s="46">
        <v>63358.84</v>
      </c>
      <c r="L184" s="46">
        <v>701625.5199999999</v>
      </c>
      <c r="M184" s="46">
        <v>239946.78</v>
      </c>
      <c r="N184" s="46">
        <v>28714.78</v>
      </c>
      <c r="O184" s="46">
        <v>214964.92</v>
      </c>
      <c r="P184" s="46">
        <v>5687124.3099999996</v>
      </c>
      <c r="Q184" s="46">
        <v>396939.01999999996</v>
      </c>
      <c r="R184" s="46"/>
      <c r="S184" s="46">
        <v>38347.370000000003</v>
      </c>
      <c r="T184" s="46">
        <v>33774.86</v>
      </c>
      <c r="U184" s="46">
        <v>118661.89000000001</v>
      </c>
      <c r="V184" s="46">
        <v>89596.21</v>
      </c>
      <c r="W184" s="46"/>
      <c r="X184" s="46"/>
      <c r="Y184" s="108">
        <v>209259.44</v>
      </c>
      <c r="Z184" s="46">
        <v>180999.12</v>
      </c>
      <c r="AA184" s="46"/>
      <c r="AB184" s="46">
        <v>59443.82</v>
      </c>
      <c r="AC184" s="46">
        <v>178378.82</v>
      </c>
      <c r="AD184" s="108">
        <v>41649.24</v>
      </c>
      <c r="AE184" s="46">
        <v>13380.02</v>
      </c>
      <c r="AF184" s="108"/>
      <c r="AG184" s="46">
        <v>-55425.27</v>
      </c>
      <c r="AH184" s="46"/>
      <c r="AI184" s="46">
        <v>28973.530000000002</v>
      </c>
      <c r="AJ184" s="46">
        <v>330983.5</v>
      </c>
      <c r="AK184" s="46">
        <v>2060123.09</v>
      </c>
      <c r="AL184" s="46">
        <v>252948.56</v>
      </c>
      <c r="AM184" s="46"/>
      <c r="AN184" s="108"/>
      <c r="AO184" s="108">
        <v>191120.76</v>
      </c>
      <c r="AP184" s="46"/>
      <c r="AQ184" s="108">
        <v>83949.36</v>
      </c>
      <c r="AR184" s="46"/>
      <c r="AS184" s="46"/>
      <c r="AT184" s="46">
        <v>63129.58</v>
      </c>
    </row>
    <row r="185" spans="2:50" x14ac:dyDescent="0.25">
      <c r="B185" s="47" t="s">
        <v>932</v>
      </c>
      <c r="C185" s="47" t="s">
        <v>931</v>
      </c>
      <c r="D185" s="46">
        <v>3424472.8400000008</v>
      </c>
      <c r="E185" s="46"/>
      <c r="F185" s="46"/>
      <c r="G185" s="46"/>
      <c r="H185" s="108"/>
      <c r="I185" s="46"/>
      <c r="J185" s="46">
        <v>112000</v>
      </c>
      <c r="K185" s="46"/>
      <c r="L185" s="46">
        <v>108959.61</v>
      </c>
      <c r="M185" s="108"/>
      <c r="N185" s="46">
        <v>898868.6399999999</v>
      </c>
      <c r="O185" s="46">
        <v>22917.43</v>
      </c>
      <c r="P185" s="46">
        <v>1976397.0599999996</v>
      </c>
      <c r="Q185" s="46">
        <v>50.94</v>
      </c>
      <c r="R185" s="46"/>
      <c r="S185" s="46">
        <v>41701.06</v>
      </c>
      <c r="T185" s="46">
        <v>134981.54</v>
      </c>
      <c r="U185" s="46"/>
      <c r="V185" s="108"/>
      <c r="W185" s="46">
        <v>2225.96</v>
      </c>
      <c r="X185" s="46"/>
      <c r="Y185" s="108">
        <v>126370.6</v>
      </c>
      <c r="Z185" s="46"/>
      <c r="AA185" s="46"/>
      <c r="AB185" s="46"/>
      <c r="AC185" s="108"/>
      <c r="AD185" s="108"/>
      <c r="AE185" s="46"/>
      <c r="AF185" s="46"/>
      <c r="AG185" s="46"/>
      <c r="AH185" s="46"/>
      <c r="AI185" s="46"/>
      <c r="AJ185" s="46"/>
      <c r="AK185" s="46"/>
      <c r="AL185" s="46"/>
      <c r="AM185" s="46"/>
      <c r="AN185" s="108"/>
      <c r="AO185" s="108"/>
      <c r="AP185" s="108"/>
      <c r="AQ185" s="108"/>
      <c r="AR185" s="46"/>
      <c r="AS185" s="46"/>
      <c r="AT185" s="108"/>
    </row>
    <row r="186" spans="2:50" x14ac:dyDescent="0.25">
      <c r="B186" s="47" t="s">
        <v>421</v>
      </c>
      <c r="C186" s="47" t="s">
        <v>420</v>
      </c>
      <c r="D186" s="46">
        <v>19737377.81000001</v>
      </c>
      <c r="E186" s="46">
        <v>117201.57</v>
      </c>
      <c r="F186" s="46">
        <v>237846.13</v>
      </c>
      <c r="G186" s="108">
        <v>401392.94</v>
      </c>
      <c r="H186" s="108">
        <v>158906.06000000003</v>
      </c>
      <c r="I186" s="46">
        <v>11711.380000000001</v>
      </c>
      <c r="J186" s="108">
        <v>269033</v>
      </c>
      <c r="K186" s="46">
        <v>21323.65</v>
      </c>
      <c r="L186" s="46">
        <v>1438859.1799999997</v>
      </c>
      <c r="M186" s="108">
        <v>319441.86</v>
      </c>
      <c r="N186" s="46">
        <v>120753.56</v>
      </c>
      <c r="O186" s="46">
        <v>220737.70999999996</v>
      </c>
      <c r="P186" s="46">
        <v>7976399.1100000003</v>
      </c>
      <c r="Q186" s="108">
        <v>516430.02</v>
      </c>
      <c r="R186" s="46">
        <v>3107795.62</v>
      </c>
      <c r="S186" s="46">
        <v>121202.68999999999</v>
      </c>
      <c r="T186" s="108">
        <v>20260.41</v>
      </c>
      <c r="U186" s="46">
        <v>89160.010000000009</v>
      </c>
      <c r="V186" s="108">
        <v>87383.07</v>
      </c>
      <c r="W186" s="46"/>
      <c r="X186" s="46">
        <v>71508.34</v>
      </c>
      <c r="Y186" s="108">
        <v>384651.51999999996</v>
      </c>
      <c r="Z186" s="46">
        <v>221154.61</v>
      </c>
      <c r="AA186" s="46"/>
      <c r="AB186" s="46">
        <v>177336.90000000002</v>
      </c>
      <c r="AC186" s="46">
        <v>1006562.67</v>
      </c>
      <c r="AD186" s="108">
        <v>185162.75</v>
      </c>
      <c r="AE186" s="46"/>
      <c r="AF186" s="108"/>
      <c r="AG186" s="46">
        <v>-175126.66</v>
      </c>
      <c r="AH186" s="46">
        <v>127423.12</v>
      </c>
      <c r="AI186" s="46">
        <v>23595.18</v>
      </c>
      <c r="AJ186" s="46">
        <v>579835.66999999993</v>
      </c>
      <c r="AK186" s="46">
        <v>529071.99999999988</v>
      </c>
      <c r="AL186" s="46">
        <v>445416.74</v>
      </c>
      <c r="AM186" s="46"/>
      <c r="AN186" s="108">
        <v>1155.33</v>
      </c>
      <c r="AO186" s="108">
        <v>209246</v>
      </c>
      <c r="AP186" s="46"/>
      <c r="AQ186" s="108">
        <v>676777.92</v>
      </c>
      <c r="AR186" s="108"/>
      <c r="AS186" s="108"/>
      <c r="AT186" s="108">
        <v>-2274.09</v>
      </c>
      <c r="AU186">
        <v>814.24</v>
      </c>
      <c r="AV186">
        <v>26954.21</v>
      </c>
      <c r="AW186">
        <v>-17567.78</v>
      </c>
      <c r="AX186">
        <v>29841.17</v>
      </c>
    </row>
    <row r="187" spans="2:50" x14ac:dyDescent="0.25">
      <c r="B187" s="47" t="s">
        <v>419</v>
      </c>
      <c r="C187" s="47" t="s">
        <v>418</v>
      </c>
      <c r="D187" s="46">
        <v>9890528.790000001</v>
      </c>
      <c r="E187" s="46">
        <v>49070.950000000004</v>
      </c>
      <c r="F187" s="46">
        <v>451343.19999999995</v>
      </c>
      <c r="G187" s="108">
        <v>153217.66999999998</v>
      </c>
      <c r="H187" s="108"/>
      <c r="I187" s="46"/>
      <c r="J187" s="46">
        <v>199306.42</v>
      </c>
      <c r="K187" s="46">
        <v>3281.84</v>
      </c>
      <c r="L187" s="108">
        <v>420592.39</v>
      </c>
      <c r="M187" s="46">
        <v>268273.07</v>
      </c>
      <c r="N187" s="46"/>
      <c r="O187" s="46">
        <v>222242.85</v>
      </c>
      <c r="P187" s="46">
        <v>5818869.5100000026</v>
      </c>
      <c r="Q187" s="108">
        <v>293624.21999999997</v>
      </c>
      <c r="R187" s="46">
        <v>26230.99</v>
      </c>
      <c r="S187" s="46">
        <v>11487.49</v>
      </c>
      <c r="T187" s="46">
        <v>71584.210000000006</v>
      </c>
      <c r="U187" s="46">
        <v>1596.25</v>
      </c>
      <c r="V187" s="108">
        <v>44132.69</v>
      </c>
      <c r="W187" s="46"/>
      <c r="X187" s="46">
        <v>6352.59</v>
      </c>
      <c r="Y187" s="108">
        <v>195230.02</v>
      </c>
      <c r="Z187" s="46">
        <v>213805.66999999998</v>
      </c>
      <c r="AA187" s="46"/>
      <c r="AB187" s="46">
        <v>148006.75</v>
      </c>
      <c r="AC187" s="46">
        <v>363729.77</v>
      </c>
      <c r="AD187" s="108">
        <v>68013.3</v>
      </c>
      <c r="AE187" s="46">
        <v>920.4</v>
      </c>
      <c r="AF187" s="108"/>
      <c r="AG187" s="46">
        <v>-73299</v>
      </c>
      <c r="AH187" s="46">
        <v>24155.67</v>
      </c>
      <c r="AI187" s="46">
        <v>47466.15</v>
      </c>
      <c r="AJ187" s="46">
        <v>267172.55</v>
      </c>
      <c r="AK187" s="108">
        <v>111199.47</v>
      </c>
      <c r="AL187" s="46">
        <v>146063.89000000001</v>
      </c>
      <c r="AM187" s="46"/>
      <c r="AN187" s="108"/>
      <c r="AO187" s="108">
        <v>208067.03</v>
      </c>
      <c r="AP187" s="46"/>
      <c r="AQ187" s="108">
        <v>114900.86000000002</v>
      </c>
      <c r="AR187" s="108">
        <v>11372.63</v>
      </c>
      <c r="AS187" s="108"/>
      <c r="AT187" s="108">
        <v>2517.29</v>
      </c>
    </row>
    <row r="188" spans="2:50" x14ac:dyDescent="0.25">
      <c r="B188" s="47" t="s">
        <v>417</v>
      </c>
      <c r="C188" s="47" t="s">
        <v>416</v>
      </c>
      <c r="D188" s="46">
        <v>13108182.249999993</v>
      </c>
      <c r="E188" s="46">
        <v>74071.070000000007</v>
      </c>
      <c r="F188" s="46">
        <v>306200.17</v>
      </c>
      <c r="G188" s="108">
        <v>353488.67</v>
      </c>
      <c r="H188" s="108">
        <v>40831.880000000005</v>
      </c>
      <c r="I188" s="46">
        <v>6793.48</v>
      </c>
      <c r="J188" s="46">
        <v>534356.39000000013</v>
      </c>
      <c r="K188" s="46">
        <v>99398.19</v>
      </c>
      <c r="L188" s="46">
        <v>580591.1399999999</v>
      </c>
      <c r="M188" s="108">
        <v>241394.15999999997</v>
      </c>
      <c r="N188" s="46">
        <v>109451.68000000001</v>
      </c>
      <c r="O188" s="46">
        <v>355633.84</v>
      </c>
      <c r="P188" s="46">
        <v>7421378.5899999989</v>
      </c>
      <c r="Q188" s="108">
        <v>353522.79</v>
      </c>
      <c r="R188" s="46">
        <v>25473.63</v>
      </c>
      <c r="S188" s="108">
        <v>64593.599999999991</v>
      </c>
      <c r="T188" s="46">
        <v>27675.33</v>
      </c>
      <c r="U188" s="46">
        <v>59433.37999999999</v>
      </c>
      <c r="V188" s="46">
        <v>72351.73</v>
      </c>
      <c r="W188" s="46"/>
      <c r="X188" s="46">
        <v>14580.89</v>
      </c>
      <c r="Y188" s="108">
        <v>224991.27</v>
      </c>
      <c r="Z188" s="108">
        <v>239765.97999999998</v>
      </c>
      <c r="AA188" s="46"/>
      <c r="AB188" s="108">
        <v>76869.84</v>
      </c>
      <c r="AC188" s="108">
        <v>302788.65000000002</v>
      </c>
      <c r="AD188" s="108">
        <v>194481.24</v>
      </c>
      <c r="AE188" s="108">
        <v>570.12</v>
      </c>
      <c r="AF188" s="46"/>
      <c r="AG188" s="46">
        <v>-76033.23</v>
      </c>
      <c r="AH188" s="46"/>
      <c r="AI188" s="46">
        <v>63047.710000000006</v>
      </c>
      <c r="AJ188" s="46">
        <v>389134.51</v>
      </c>
      <c r="AK188" s="46">
        <v>248192.56000000003</v>
      </c>
      <c r="AL188" s="46">
        <v>192359.94999999998</v>
      </c>
      <c r="AM188" s="46">
        <v>71757.25</v>
      </c>
      <c r="AN188" s="46">
        <v>34517.619999999995</v>
      </c>
      <c r="AO188" s="108">
        <v>277290.15999999997</v>
      </c>
      <c r="AP188" s="46"/>
      <c r="AQ188" s="46">
        <v>90682.54</v>
      </c>
      <c r="AR188" s="46"/>
      <c r="AS188" s="108"/>
      <c r="AT188" s="108">
        <v>9413.4399999999987</v>
      </c>
      <c r="AX188">
        <v>27132.03</v>
      </c>
    </row>
    <row r="189" spans="2:50" x14ac:dyDescent="0.25">
      <c r="B189" s="47" t="s">
        <v>415</v>
      </c>
      <c r="C189" s="47" t="s">
        <v>414</v>
      </c>
      <c r="D189" s="46">
        <v>6698956.3300000001</v>
      </c>
      <c r="E189" s="46">
        <v>34200.119999999995</v>
      </c>
      <c r="F189" s="46">
        <v>346952.76</v>
      </c>
      <c r="G189" s="46">
        <v>31174.23</v>
      </c>
      <c r="H189" s="108">
        <v>4258.7299999999996</v>
      </c>
      <c r="I189" s="46"/>
      <c r="J189" s="46">
        <v>36877.46</v>
      </c>
      <c r="K189" s="46">
        <v>56501.64</v>
      </c>
      <c r="L189" s="46">
        <v>360651.24</v>
      </c>
      <c r="M189" s="46">
        <v>93231.209999999977</v>
      </c>
      <c r="N189" s="46">
        <v>45276.479999999996</v>
      </c>
      <c r="O189" s="46">
        <v>87388.150000000009</v>
      </c>
      <c r="P189" s="46">
        <v>3771264.7699999996</v>
      </c>
      <c r="Q189" s="108">
        <v>437282.09</v>
      </c>
      <c r="R189" s="46">
        <v>57964.82</v>
      </c>
      <c r="S189" s="46">
        <v>26852.780000000002</v>
      </c>
      <c r="T189" s="46">
        <v>27684.61</v>
      </c>
      <c r="U189" s="46">
        <v>5353.54</v>
      </c>
      <c r="V189" s="46">
        <v>35748.22</v>
      </c>
      <c r="W189" s="46"/>
      <c r="X189" s="46"/>
      <c r="Y189" s="108">
        <v>116651.46</v>
      </c>
      <c r="Z189" s="46">
        <v>124790.84</v>
      </c>
      <c r="AA189" s="46"/>
      <c r="AB189" s="46">
        <v>850.04</v>
      </c>
      <c r="AC189" s="46">
        <v>358545.99</v>
      </c>
      <c r="AD189" s="108">
        <v>141944.84</v>
      </c>
      <c r="AE189" s="46"/>
      <c r="AF189" s="46"/>
      <c r="AG189" s="46">
        <v>-136529</v>
      </c>
      <c r="AH189" s="46">
        <v>106501.23</v>
      </c>
      <c r="AI189" s="46">
        <v>30916.45</v>
      </c>
      <c r="AJ189" s="46">
        <v>168735.24</v>
      </c>
      <c r="AK189" s="46">
        <v>114465.37</v>
      </c>
      <c r="AL189" s="46">
        <v>121277.83</v>
      </c>
      <c r="AM189" s="46"/>
      <c r="AN189" s="108"/>
      <c r="AO189" s="108">
        <v>68823</v>
      </c>
      <c r="AP189" s="46"/>
      <c r="AQ189" s="108">
        <v>11932.79</v>
      </c>
      <c r="AR189" s="108"/>
      <c r="AS189" s="46"/>
      <c r="AT189" s="108"/>
      <c r="AV189">
        <v>11429.08</v>
      </c>
      <c r="AW189">
        <v>-41.680000000000291</v>
      </c>
    </row>
    <row r="190" spans="2:50" x14ac:dyDescent="0.25">
      <c r="B190" s="47" t="s">
        <v>413</v>
      </c>
      <c r="C190" s="47" t="s">
        <v>412</v>
      </c>
      <c r="D190" s="46">
        <v>7512718.9299999997</v>
      </c>
      <c r="E190" s="46">
        <v>23527.040000000001</v>
      </c>
      <c r="F190" s="46">
        <v>294863.91000000003</v>
      </c>
      <c r="G190" s="46">
        <v>138139.25</v>
      </c>
      <c r="H190" s="108"/>
      <c r="I190" s="46"/>
      <c r="J190" s="108">
        <v>54992.640000000007</v>
      </c>
      <c r="K190" s="46">
        <v>73062.399999999994</v>
      </c>
      <c r="L190" s="108">
        <v>474454.54000000004</v>
      </c>
      <c r="M190" s="46">
        <v>150275.73000000001</v>
      </c>
      <c r="N190" s="46">
        <v>64776.049999999996</v>
      </c>
      <c r="O190" s="46">
        <v>325256.07999999996</v>
      </c>
      <c r="P190" s="46">
        <v>3918561.09</v>
      </c>
      <c r="Q190" s="108">
        <v>275834.77999999997</v>
      </c>
      <c r="R190" s="46"/>
      <c r="S190" s="46">
        <v>7585.99</v>
      </c>
      <c r="T190" s="108">
        <v>10560.07</v>
      </c>
      <c r="U190" s="46"/>
      <c r="V190" s="46">
        <v>41808.46</v>
      </c>
      <c r="W190" s="46"/>
      <c r="X190" s="46">
        <v>19066.73</v>
      </c>
      <c r="Y190" s="108">
        <v>148559.18</v>
      </c>
      <c r="Z190" s="46">
        <v>175999.97</v>
      </c>
      <c r="AA190" s="46"/>
      <c r="AB190" s="46">
        <v>114865.94</v>
      </c>
      <c r="AC190" s="46">
        <v>393995.6</v>
      </c>
      <c r="AD190" s="108">
        <v>61510.11</v>
      </c>
      <c r="AE190" s="46">
        <v>22528.47</v>
      </c>
      <c r="AF190" s="46"/>
      <c r="AG190" s="46">
        <v>-81010.91</v>
      </c>
      <c r="AH190" s="46"/>
      <c r="AI190" s="46">
        <v>17800.84</v>
      </c>
      <c r="AJ190" s="46">
        <v>267823.11</v>
      </c>
      <c r="AK190" s="46">
        <v>133980.13</v>
      </c>
      <c r="AL190" s="46">
        <v>152793.38</v>
      </c>
      <c r="AM190" s="46"/>
      <c r="AN190" s="108">
        <v>10165.67</v>
      </c>
      <c r="AO190" s="108">
        <v>112843.17</v>
      </c>
      <c r="AP190" s="46"/>
      <c r="AQ190" s="108">
        <v>98937.709999999992</v>
      </c>
      <c r="AR190" s="108"/>
      <c r="AS190" s="108"/>
      <c r="AT190" s="46">
        <v>9161.7999999999993</v>
      </c>
    </row>
    <row r="191" spans="2:50" x14ac:dyDescent="0.25">
      <c r="B191" s="47" t="s">
        <v>411</v>
      </c>
      <c r="C191" s="47" t="s">
        <v>410</v>
      </c>
      <c r="D191" s="46">
        <v>2492387.3000000017</v>
      </c>
      <c r="E191" s="46">
        <v>63860.200000000004</v>
      </c>
      <c r="F191" s="46">
        <v>163151.46</v>
      </c>
      <c r="G191" s="46">
        <v>114623.55</v>
      </c>
      <c r="H191" s="46"/>
      <c r="I191" s="46"/>
      <c r="J191" s="46">
        <v>11193.46</v>
      </c>
      <c r="K191" s="46"/>
      <c r="L191" s="46">
        <v>69159.56</v>
      </c>
      <c r="M191" s="46"/>
      <c r="N191" s="46">
        <v>43.56</v>
      </c>
      <c r="O191" s="46">
        <v>50097.3</v>
      </c>
      <c r="P191" s="46">
        <v>1157182.0100000002</v>
      </c>
      <c r="Q191" s="46">
        <v>124101.45</v>
      </c>
      <c r="R191" s="46"/>
      <c r="S191" s="46">
        <v>1129.54</v>
      </c>
      <c r="T191" s="46">
        <v>12280.7</v>
      </c>
      <c r="U191" s="46">
        <v>21648.079999999998</v>
      </c>
      <c r="V191" s="108">
        <v>20476.14</v>
      </c>
      <c r="W191" s="46"/>
      <c r="X191" s="46"/>
      <c r="Y191" s="108">
        <v>60546.63</v>
      </c>
      <c r="Z191" s="108">
        <v>85495.28</v>
      </c>
      <c r="AA191" s="46"/>
      <c r="AB191" s="108">
        <v>58572.639999999999</v>
      </c>
      <c r="AC191" s="108">
        <v>152250.52000000002</v>
      </c>
      <c r="AD191" s="108">
        <v>4200.4799999999996</v>
      </c>
      <c r="AE191" s="46">
        <v>8583.09</v>
      </c>
      <c r="AF191" s="46"/>
      <c r="AG191" s="46">
        <v>-63013.66</v>
      </c>
      <c r="AH191" s="46"/>
      <c r="AI191" s="46">
        <v>23</v>
      </c>
      <c r="AJ191" s="46">
        <v>116007.5</v>
      </c>
      <c r="AK191" s="108">
        <v>88591.94</v>
      </c>
      <c r="AL191" s="46">
        <v>40292.31</v>
      </c>
      <c r="AM191" s="46"/>
      <c r="AN191" s="108">
        <v>239.64</v>
      </c>
      <c r="AO191" s="108">
        <v>59913.99</v>
      </c>
      <c r="AP191" s="46"/>
      <c r="AQ191" s="46">
        <v>28131.72</v>
      </c>
      <c r="AR191" s="46"/>
      <c r="AS191" s="108"/>
      <c r="AT191" s="108">
        <v>43605.21</v>
      </c>
    </row>
    <row r="192" spans="2:50" x14ac:dyDescent="0.25">
      <c r="B192" s="47" t="s">
        <v>409</v>
      </c>
      <c r="C192" s="47" t="s">
        <v>408</v>
      </c>
      <c r="D192" s="46">
        <v>20026237.960000012</v>
      </c>
      <c r="E192" s="46">
        <v>93193.040000000008</v>
      </c>
      <c r="F192" s="46">
        <v>306139.15000000002</v>
      </c>
      <c r="G192" s="46">
        <v>289542.37</v>
      </c>
      <c r="H192" s="46"/>
      <c r="I192" s="46"/>
      <c r="J192" s="46">
        <v>371309.04</v>
      </c>
      <c r="K192" s="46">
        <v>46621.59</v>
      </c>
      <c r="L192" s="46">
        <v>1159521.96</v>
      </c>
      <c r="M192" s="46">
        <v>497410.48</v>
      </c>
      <c r="N192" s="46"/>
      <c r="O192" s="46">
        <v>626315.5</v>
      </c>
      <c r="P192" s="46">
        <v>10595455.489999998</v>
      </c>
      <c r="Q192" s="108">
        <v>473960.19</v>
      </c>
      <c r="R192" s="46"/>
      <c r="S192" s="46">
        <v>63242.97</v>
      </c>
      <c r="T192" s="46"/>
      <c r="U192" s="46"/>
      <c r="V192" s="46">
        <v>123845.48999999999</v>
      </c>
      <c r="W192" s="46"/>
      <c r="X192" s="46">
        <v>92221.82</v>
      </c>
      <c r="Y192" s="46">
        <v>397566.63</v>
      </c>
      <c r="Z192" s="46">
        <v>496696.64</v>
      </c>
      <c r="AA192" s="46"/>
      <c r="AB192" s="46"/>
      <c r="AC192" s="46">
        <v>1127331.3699999999</v>
      </c>
      <c r="AD192" s="108"/>
      <c r="AE192" s="46"/>
      <c r="AF192" s="46"/>
      <c r="AG192" s="46"/>
      <c r="AH192" s="46">
        <v>112649.81</v>
      </c>
      <c r="AI192" s="46">
        <v>33172.22</v>
      </c>
      <c r="AJ192" s="46">
        <v>600270.52</v>
      </c>
      <c r="AK192" s="46">
        <v>927077.44000000006</v>
      </c>
      <c r="AL192" s="46">
        <v>508700.52</v>
      </c>
      <c r="AM192" s="46"/>
      <c r="AN192" s="46">
        <v>179664.15</v>
      </c>
      <c r="AO192" s="46">
        <v>309066.51</v>
      </c>
      <c r="AP192" s="46"/>
      <c r="AQ192" s="46">
        <v>576692.79</v>
      </c>
      <c r="AR192" s="46">
        <v>1720.55</v>
      </c>
      <c r="AS192" s="108"/>
      <c r="AT192" s="46">
        <v>406.24</v>
      </c>
      <c r="AU192">
        <v>2829.49</v>
      </c>
      <c r="AV192">
        <v>13613.99</v>
      </c>
    </row>
    <row r="193" spans="2:50" x14ac:dyDescent="0.25">
      <c r="B193" s="47" t="s">
        <v>407</v>
      </c>
      <c r="C193" s="47" t="s">
        <v>406</v>
      </c>
      <c r="D193" s="46">
        <v>8328270.5400000019</v>
      </c>
      <c r="E193" s="46">
        <v>54782.55</v>
      </c>
      <c r="F193" s="46">
        <v>259149.89</v>
      </c>
      <c r="G193" s="46">
        <v>211115.49</v>
      </c>
      <c r="H193" s="46">
        <v>24033.100000000002</v>
      </c>
      <c r="I193" s="46"/>
      <c r="J193" s="46">
        <v>213727.12</v>
      </c>
      <c r="K193" s="46">
        <v>67883.460000000006</v>
      </c>
      <c r="L193" s="46">
        <v>463721.45999999996</v>
      </c>
      <c r="M193" s="46">
        <v>95713.83</v>
      </c>
      <c r="N193" s="46">
        <v>197883.12</v>
      </c>
      <c r="O193" s="46">
        <v>251918.88</v>
      </c>
      <c r="P193" s="46">
        <v>3741743.2600000002</v>
      </c>
      <c r="Q193" s="108">
        <v>141855.11000000002</v>
      </c>
      <c r="R193" s="46"/>
      <c r="S193" s="46">
        <v>7113.4699999999993</v>
      </c>
      <c r="T193" s="46">
        <v>70391.72</v>
      </c>
      <c r="U193" s="46">
        <v>49891.34</v>
      </c>
      <c r="V193" s="46">
        <v>41646.609999999993</v>
      </c>
      <c r="W193" s="46"/>
      <c r="X193" s="46">
        <v>66852.66</v>
      </c>
      <c r="Y193" s="46">
        <v>71088.850000000006</v>
      </c>
      <c r="Z193" s="46">
        <v>57950.68</v>
      </c>
      <c r="AA193" s="46"/>
      <c r="AB193" s="46">
        <v>58072.73</v>
      </c>
      <c r="AC193" s="108">
        <v>230250.64</v>
      </c>
      <c r="AD193" s="108">
        <v>74253.790000000008</v>
      </c>
      <c r="AE193" s="46">
        <v>17104.689999999999</v>
      </c>
      <c r="AF193" s="46"/>
      <c r="AG193" s="46">
        <v>-18845.95</v>
      </c>
      <c r="AH193" s="46">
        <v>88414.88</v>
      </c>
      <c r="AI193" s="46">
        <v>9252.44</v>
      </c>
      <c r="AJ193" s="46">
        <v>166776.54999999999</v>
      </c>
      <c r="AK193" s="46">
        <v>1122825.23</v>
      </c>
      <c r="AL193" s="46">
        <v>117942.05</v>
      </c>
      <c r="AM193" s="46"/>
      <c r="AN193" s="46">
        <v>6788.6200000000008</v>
      </c>
      <c r="AO193" s="46">
        <v>115272.06</v>
      </c>
      <c r="AP193" s="108"/>
      <c r="AQ193" s="108">
        <v>231475.73</v>
      </c>
      <c r="AR193" s="108"/>
      <c r="AS193" s="108"/>
      <c r="AT193" s="46">
        <v>20224.48</v>
      </c>
    </row>
    <row r="194" spans="2:50" x14ac:dyDescent="0.25">
      <c r="B194" s="47" t="s">
        <v>405</v>
      </c>
      <c r="C194" s="47" t="s">
        <v>404</v>
      </c>
      <c r="D194" s="46">
        <v>6077460.2600000007</v>
      </c>
      <c r="E194" s="46">
        <v>41519.709999999992</v>
      </c>
      <c r="F194" s="46">
        <v>140956.57</v>
      </c>
      <c r="G194" s="108">
        <v>214715.89</v>
      </c>
      <c r="H194" s="108">
        <v>3036.51</v>
      </c>
      <c r="I194" s="108"/>
      <c r="J194" s="46">
        <v>54377.749999999993</v>
      </c>
      <c r="K194" s="108"/>
      <c r="L194" s="46">
        <v>234963.07</v>
      </c>
      <c r="M194" s="108"/>
      <c r="N194" s="46">
        <v>8825.7200000000012</v>
      </c>
      <c r="O194" s="46">
        <v>444023.55000000005</v>
      </c>
      <c r="P194" s="46">
        <v>2759246.78</v>
      </c>
      <c r="Q194" s="46">
        <v>263734.20999999996</v>
      </c>
      <c r="R194" s="108"/>
      <c r="S194" s="108"/>
      <c r="T194" s="46">
        <v>93881.11</v>
      </c>
      <c r="U194" s="46">
        <v>43904.98</v>
      </c>
      <c r="V194" s="108">
        <v>15617.43</v>
      </c>
      <c r="W194" s="46">
        <v>69800.31</v>
      </c>
      <c r="X194" s="46">
        <v>12528.810000000001</v>
      </c>
      <c r="Y194" s="108">
        <v>104067.4</v>
      </c>
      <c r="Z194" s="108">
        <v>164808.07</v>
      </c>
      <c r="AA194" s="46"/>
      <c r="AB194" s="46">
        <v>116006.63</v>
      </c>
      <c r="AC194" s="108">
        <v>265839.73000000004</v>
      </c>
      <c r="AD194" s="108">
        <v>81679.61</v>
      </c>
      <c r="AE194" s="108">
        <v>25896.94</v>
      </c>
      <c r="AF194" s="108"/>
      <c r="AG194" s="46">
        <v>-96498.16</v>
      </c>
      <c r="AH194" s="46">
        <v>12464.349999999999</v>
      </c>
      <c r="AI194" s="46">
        <v>16530.04</v>
      </c>
      <c r="AJ194" s="46">
        <v>263752.21999999997</v>
      </c>
      <c r="AK194" s="108">
        <v>229728.88</v>
      </c>
      <c r="AL194" s="108">
        <v>145896.08000000002</v>
      </c>
      <c r="AM194" s="46"/>
      <c r="AN194" s="108">
        <v>92478.260000000009</v>
      </c>
      <c r="AO194" s="108">
        <v>177876.83</v>
      </c>
      <c r="AP194" s="108"/>
      <c r="AQ194" s="108">
        <v>30851.469999999998</v>
      </c>
      <c r="AR194" s="108"/>
      <c r="AS194" s="108"/>
      <c r="AT194" s="46">
        <v>11166.4</v>
      </c>
      <c r="AW194">
        <v>30628.71</v>
      </c>
      <c r="AX194">
        <v>3154.3999999999996</v>
      </c>
    </row>
    <row r="195" spans="2:50" x14ac:dyDescent="0.25">
      <c r="B195" s="47" t="s">
        <v>403</v>
      </c>
      <c r="C195" s="47" t="s">
        <v>402</v>
      </c>
      <c r="D195" s="46">
        <v>50392336.209999993</v>
      </c>
      <c r="E195" s="46">
        <v>56732.310000000005</v>
      </c>
      <c r="F195" s="46">
        <v>434609.38</v>
      </c>
      <c r="G195" s="46">
        <v>710932.21</v>
      </c>
      <c r="H195" s="46">
        <v>358260.18000000005</v>
      </c>
      <c r="I195" s="46">
        <v>93642.19</v>
      </c>
      <c r="J195" s="46">
        <v>1253916.0199999996</v>
      </c>
      <c r="K195" s="46">
        <v>204475.34000000003</v>
      </c>
      <c r="L195" s="46">
        <v>3297723.86</v>
      </c>
      <c r="M195" s="46">
        <v>1336932.77</v>
      </c>
      <c r="N195" s="46">
        <v>243005.68000000002</v>
      </c>
      <c r="O195" s="46">
        <v>2131662.2999999998</v>
      </c>
      <c r="P195" s="46">
        <v>28557314.790000014</v>
      </c>
      <c r="Q195" s="46">
        <v>852991.72</v>
      </c>
      <c r="R195" s="46">
        <v>20159.91</v>
      </c>
      <c r="S195" s="46">
        <v>443026.75000000012</v>
      </c>
      <c r="T195" s="46">
        <v>47854.39</v>
      </c>
      <c r="U195" s="46">
        <v>269072.90000000002</v>
      </c>
      <c r="V195" s="46">
        <v>325358.11</v>
      </c>
      <c r="W195" s="46">
        <v>108285.37999999999</v>
      </c>
      <c r="X195" s="46">
        <v>1236.8899999999999</v>
      </c>
      <c r="Y195" s="46">
        <v>131416.42000000001</v>
      </c>
      <c r="Z195" s="46">
        <v>1193633.8</v>
      </c>
      <c r="AA195" s="46">
        <v>-1844.27</v>
      </c>
      <c r="AB195" s="46">
        <v>106.98</v>
      </c>
      <c r="AC195" s="46">
        <v>3122799.52</v>
      </c>
      <c r="AD195" s="108"/>
      <c r="AE195" s="46"/>
      <c r="AF195" s="46"/>
      <c r="AG195" s="46">
        <v>-69083.429999999993</v>
      </c>
      <c r="AH195" s="46">
        <v>185691.48</v>
      </c>
      <c r="AI195" s="46">
        <v>328443.02</v>
      </c>
      <c r="AJ195" s="46">
        <v>1763532.6800000002</v>
      </c>
      <c r="AK195" s="46">
        <v>674570.06</v>
      </c>
      <c r="AL195" s="46">
        <v>936584.67</v>
      </c>
      <c r="AM195" s="46"/>
      <c r="AN195" s="46"/>
      <c r="AO195" s="46">
        <v>625667</v>
      </c>
      <c r="AP195" s="46"/>
      <c r="AQ195" s="108">
        <v>633721.05999999994</v>
      </c>
      <c r="AR195" s="108"/>
      <c r="AS195" s="108"/>
      <c r="AT195" s="46">
        <v>42252.67</v>
      </c>
      <c r="AU195">
        <v>42655.55</v>
      </c>
      <c r="AV195">
        <v>34995.919999999998</v>
      </c>
    </row>
    <row r="196" spans="2:50" x14ac:dyDescent="0.25">
      <c r="B196" s="47" t="s">
        <v>401</v>
      </c>
      <c r="C196" s="47" t="s">
        <v>140</v>
      </c>
      <c r="D196" s="46">
        <v>409507881.26000011</v>
      </c>
      <c r="E196" s="46">
        <v>588024.05000000005</v>
      </c>
      <c r="F196" s="46">
        <v>718951.09000000008</v>
      </c>
      <c r="G196" s="46">
        <v>3216778.2399999998</v>
      </c>
      <c r="H196" s="46">
        <v>3149437.92</v>
      </c>
      <c r="I196" s="46">
        <v>829474.35</v>
      </c>
      <c r="J196" s="46">
        <v>11888700.07</v>
      </c>
      <c r="K196" s="46">
        <v>5827484.6499999994</v>
      </c>
      <c r="L196" s="46">
        <v>22610716.920000002</v>
      </c>
      <c r="M196" s="46">
        <v>13617841.329999998</v>
      </c>
      <c r="N196" s="46">
        <v>6603766.3599999994</v>
      </c>
      <c r="O196" s="46">
        <v>17581999.489999998</v>
      </c>
      <c r="P196" s="46">
        <v>221692850.41000023</v>
      </c>
      <c r="Q196" s="46">
        <v>4825174.5900000008</v>
      </c>
      <c r="R196" s="46"/>
      <c r="S196" s="46">
        <v>10047449.220000003</v>
      </c>
      <c r="T196" s="46">
        <v>7933219.4500000011</v>
      </c>
      <c r="U196" s="46">
        <v>1205854.8799999999</v>
      </c>
      <c r="V196" s="46">
        <v>2936554.88</v>
      </c>
      <c r="W196" s="46">
        <v>1206500.1099999999</v>
      </c>
      <c r="X196" s="46">
        <v>950046.11</v>
      </c>
      <c r="Y196" s="46">
        <v>3439902.61</v>
      </c>
      <c r="Z196" s="46">
        <v>5147718.5099999988</v>
      </c>
      <c r="AA196" s="46">
        <v>-4063.5</v>
      </c>
      <c r="AB196" s="46">
        <v>2061268.7999999998</v>
      </c>
      <c r="AC196" s="46">
        <v>13260382.48</v>
      </c>
      <c r="AD196" s="108">
        <v>1589866.33</v>
      </c>
      <c r="AE196" s="46">
        <v>499865</v>
      </c>
      <c r="AF196" s="46"/>
      <c r="AG196" s="46">
        <v>-369393.35</v>
      </c>
      <c r="AH196" s="46">
        <v>1489136.7899999998</v>
      </c>
      <c r="AI196" s="46">
        <v>1761261.46</v>
      </c>
      <c r="AJ196" s="46">
        <v>12582578.710000001</v>
      </c>
      <c r="AK196" s="46">
        <v>5652657.71</v>
      </c>
      <c r="AL196" s="46">
        <v>7558652.6500000004</v>
      </c>
      <c r="AM196" s="46"/>
      <c r="AN196" s="108">
        <v>1089283.1599999999</v>
      </c>
      <c r="AO196" s="46">
        <v>4050766</v>
      </c>
      <c r="AP196" s="46"/>
      <c r="AQ196" s="46">
        <v>8673975.6500000004</v>
      </c>
      <c r="AR196" s="46">
        <v>100862.25</v>
      </c>
      <c r="AS196" s="108">
        <v>1166644.6999999997</v>
      </c>
      <c r="AT196" s="46">
        <v>744165.2</v>
      </c>
      <c r="AU196">
        <v>129820.54</v>
      </c>
      <c r="AV196">
        <v>732529.63</v>
      </c>
      <c r="AX196">
        <v>719175.81</v>
      </c>
    </row>
    <row r="197" spans="2:50" x14ac:dyDescent="0.25">
      <c r="B197" s="47" t="s">
        <v>400</v>
      </c>
      <c r="C197" s="47" t="s">
        <v>399</v>
      </c>
      <c r="D197" s="46">
        <v>561197798.28999984</v>
      </c>
      <c r="E197" s="46">
        <v>2555589.1300000004</v>
      </c>
      <c r="F197" s="46">
        <v>665932.5199999999</v>
      </c>
      <c r="G197" s="46">
        <v>5730857.1600000011</v>
      </c>
      <c r="H197" s="46">
        <v>6524329.7899999991</v>
      </c>
      <c r="I197" s="46">
        <v>1268216.3200000001</v>
      </c>
      <c r="J197" s="46">
        <v>12014238.829999998</v>
      </c>
      <c r="K197" s="46">
        <v>7298534.370000001</v>
      </c>
      <c r="L197" s="46">
        <v>39369287.650000021</v>
      </c>
      <c r="M197" s="46">
        <v>21319046.479999993</v>
      </c>
      <c r="N197" s="46">
        <v>4356747.24</v>
      </c>
      <c r="O197" s="46">
        <v>35691949.280000001</v>
      </c>
      <c r="P197" s="46">
        <v>296834877.97000003</v>
      </c>
      <c r="Q197" s="46">
        <v>8107135.8099999996</v>
      </c>
      <c r="R197" s="46"/>
      <c r="S197" s="46">
        <v>12285046.809999999</v>
      </c>
      <c r="T197" s="46">
        <v>96982.84</v>
      </c>
      <c r="U197" s="46">
        <v>3930299.0300000007</v>
      </c>
      <c r="V197" s="46">
        <v>4092654.6699999995</v>
      </c>
      <c r="W197" s="46">
        <v>1069154.7</v>
      </c>
      <c r="X197" s="46">
        <v>972361.08000000007</v>
      </c>
      <c r="Y197" s="108">
        <v>11066055.369999999</v>
      </c>
      <c r="Z197" s="46">
        <v>11189879.750000002</v>
      </c>
      <c r="AA197" s="46">
        <v>-7750</v>
      </c>
      <c r="AB197" s="46">
        <v>1177105.55</v>
      </c>
      <c r="AC197" s="46">
        <v>19947710.439999998</v>
      </c>
      <c r="AD197" s="108">
        <v>44447.97</v>
      </c>
      <c r="AE197" s="46"/>
      <c r="AF197" s="46"/>
      <c r="AG197" s="46">
        <v>-2135925.85</v>
      </c>
      <c r="AH197" s="46">
        <v>831281.68</v>
      </c>
      <c r="AI197" s="46">
        <v>2490845.81</v>
      </c>
      <c r="AJ197" s="46">
        <v>19126720.819999997</v>
      </c>
      <c r="AK197" s="46">
        <v>6198692.1600000001</v>
      </c>
      <c r="AL197" s="46">
        <v>9584629.0399999991</v>
      </c>
      <c r="AM197" s="46"/>
      <c r="AN197" s="108">
        <v>1363767.7599999998</v>
      </c>
      <c r="AO197" s="108">
        <v>5657387.21</v>
      </c>
      <c r="AP197" s="46"/>
      <c r="AQ197" s="46">
        <v>3995291.9200000004</v>
      </c>
      <c r="AR197" s="46">
        <v>664037.57000000007</v>
      </c>
      <c r="AS197" s="108">
        <v>894520.82000000007</v>
      </c>
      <c r="AT197" s="108"/>
      <c r="AU197">
        <v>2973371.63</v>
      </c>
      <c r="AV197">
        <v>814299.7</v>
      </c>
      <c r="AX197">
        <v>1138187.26</v>
      </c>
    </row>
    <row r="198" spans="2:50" x14ac:dyDescent="0.25">
      <c r="B198" s="47" t="s">
        <v>398</v>
      </c>
      <c r="C198" s="47" t="s">
        <v>397</v>
      </c>
      <c r="D198" s="46">
        <v>3338341.5099999984</v>
      </c>
      <c r="E198" s="46">
        <v>210</v>
      </c>
      <c r="F198" s="46">
        <v>178167.35</v>
      </c>
      <c r="G198" s="46">
        <v>203199.7</v>
      </c>
      <c r="H198" s="46"/>
      <c r="I198" s="46"/>
      <c r="J198" s="46"/>
      <c r="K198" s="46"/>
      <c r="L198" s="46"/>
      <c r="M198" s="46">
        <v>28500</v>
      </c>
      <c r="N198" s="46"/>
      <c r="O198" s="46">
        <v>28254.67</v>
      </c>
      <c r="P198" s="46">
        <v>2146943.61</v>
      </c>
      <c r="Q198" s="46">
        <v>13472.16</v>
      </c>
      <c r="R198" s="46">
        <v>143072.23000000001</v>
      </c>
      <c r="S198" s="46"/>
      <c r="T198" s="46"/>
      <c r="U198" s="46">
        <v>10104.32</v>
      </c>
      <c r="V198" s="46">
        <v>17038.099999999999</v>
      </c>
      <c r="W198" s="46"/>
      <c r="X198" s="46"/>
      <c r="Y198" s="108">
        <v>44708.74</v>
      </c>
      <c r="Z198" s="46">
        <v>26308.55</v>
      </c>
      <c r="AA198" s="46"/>
      <c r="AB198" s="46"/>
      <c r="AC198" s="46">
        <v>101416.94</v>
      </c>
      <c r="AD198" s="108">
        <v>14958.21</v>
      </c>
      <c r="AE198" s="46">
        <v>28450</v>
      </c>
      <c r="AF198" s="46"/>
      <c r="AG198" s="46"/>
      <c r="AH198" s="46"/>
      <c r="AI198" s="46">
        <v>49479.750000000007</v>
      </c>
      <c r="AJ198" s="46">
        <v>106646.03</v>
      </c>
      <c r="AK198" s="46">
        <v>19437.11</v>
      </c>
      <c r="AL198" s="46">
        <v>82708.77</v>
      </c>
      <c r="AM198" s="46"/>
      <c r="AN198" s="108"/>
      <c r="AO198" s="108">
        <v>74059</v>
      </c>
      <c r="AP198" s="46"/>
      <c r="AQ198" s="108">
        <v>21206.27</v>
      </c>
      <c r="AR198" s="108"/>
      <c r="AS198" s="108"/>
      <c r="AT198" s="108"/>
    </row>
    <row r="199" spans="2:50" x14ac:dyDescent="0.25">
      <c r="B199" s="47" t="s">
        <v>396</v>
      </c>
      <c r="C199" s="47" t="s">
        <v>395</v>
      </c>
      <c r="D199" s="46">
        <v>92990715.440000042</v>
      </c>
      <c r="E199" s="46">
        <v>240898.99</v>
      </c>
      <c r="F199" s="46">
        <v>507516.66000000003</v>
      </c>
      <c r="G199" s="46">
        <v>999478.2</v>
      </c>
      <c r="H199" s="46">
        <v>636887.24000000011</v>
      </c>
      <c r="I199" s="46">
        <v>64794.57</v>
      </c>
      <c r="J199" s="46">
        <v>2799864.9099999997</v>
      </c>
      <c r="K199" s="46">
        <v>378200.31999999995</v>
      </c>
      <c r="L199" s="46">
        <v>5798809.1199999992</v>
      </c>
      <c r="M199" s="46">
        <v>2924143.4400000009</v>
      </c>
      <c r="N199" s="46">
        <v>1051885.9400000002</v>
      </c>
      <c r="O199" s="46">
        <v>3920048.32</v>
      </c>
      <c r="P199" s="46">
        <v>51479224.819999993</v>
      </c>
      <c r="Q199" s="46">
        <v>1585851.73</v>
      </c>
      <c r="R199" s="46">
        <v>89584.320000000007</v>
      </c>
      <c r="S199" s="46">
        <v>488603.54000000004</v>
      </c>
      <c r="T199" s="46">
        <v>672661.97000000009</v>
      </c>
      <c r="U199" s="46">
        <v>1198436</v>
      </c>
      <c r="V199" s="46">
        <v>569531.76000000013</v>
      </c>
      <c r="W199" s="46">
        <v>122222.7</v>
      </c>
      <c r="X199" s="46">
        <v>308277.62</v>
      </c>
      <c r="Y199" s="46">
        <v>1142888.9099999999</v>
      </c>
      <c r="Z199" s="46">
        <v>1723966.8800000001</v>
      </c>
      <c r="AA199" s="46">
        <v>-60978.25</v>
      </c>
      <c r="AB199" s="46">
        <v>632079.6399999999</v>
      </c>
      <c r="AC199" s="108">
        <v>2159863.87</v>
      </c>
      <c r="AD199" s="108">
        <v>324465.51</v>
      </c>
      <c r="AE199" s="46">
        <v>136960</v>
      </c>
      <c r="AF199" s="46"/>
      <c r="AG199" s="46">
        <v>-388779.76</v>
      </c>
      <c r="AH199" s="46">
        <v>366529.39</v>
      </c>
      <c r="AI199" s="46">
        <v>470142.75</v>
      </c>
      <c r="AJ199" s="46">
        <v>2579721.0700000008</v>
      </c>
      <c r="AK199" s="46">
        <v>1531068.77</v>
      </c>
      <c r="AL199" s="46">
        <v>1826500.35</v>
      </c>
      <c r="AM199" s="46">
        <v>202368.8</v>
      </c>
      <c r="AN199" s="46">
        <v>247935.89</v>
      </c>
      <c r="AO199" s="46">
        <v>1097366</v>
      </c>
      <c r="AP199" s="46"/>
      <c r="AQ199" s="46">
        <v>1776060.3899999997</v>
      </c>
      <c r="AR199" s="46">
        <v>109174.25</v>
      </c>
      <c r="AS199" s="108">
        <v>101432.6</v>
      </c>
      <c r="AT199" s="46">
        <v>87797.52</v>
      </c>
      <c r="AU199">
        <v>1803.27</v>
      </c>
      <c r="AV199">
        <v>5161.7299999999996</v>
      </c>
      <c r="AW199">
        <v>714342.61</v>
      </c>
      <c r="AX199">
        <v>365921.08</v>
      </c>
    </row>
    <row r="200" spans="2:50" x14ac:dyDescent="0.25">
      <c r="B200" s="47" t="s">
        <v>394</v>
      </c>
      <c r="C200" s="47" t="s">
        <v>393</v>
      </c>
      <c r="D200" s="46">
        <v>175271464.77999994</v>
      </c>
      <c r="E200" s="46">
        <v>853574.09000000008</v>
      </c>
      <c r="F200" s="46">
        <v>944675.12</v>
      </c>
      <c r="G200" s="46">
        <v>2054660.9899999998</v>
      </c>
      <c r="H200" s="46">
        <v>1811301.37</v>
      </c>
      <c r="I200" s="46">
        <v>471698.39</v>
      </c>
      <c r="J200" s="46">
        <v>5697127.1500000013</v>
      </c>
      <c r="K200" s="46">
        <v>1269121.5600000003</v>
      </c>
      <c r="L200" s="46">
        <v>10194588.630000001</v>
      </c>
      <c r="M200" s="46">
        <v>7058156.1200000001</v>
      </c>
      <c r="N200" s="46">
        <v>536170.29</v>
      </c>
      <c r="O200" s="46">
        <v>7266990.5000000009</v>
      </c>
      <c r="P200" s="46">
        <v>98175363.539999992</v>
      </c>
      <c r="Q200" s="46">
        <v>3010845.84</v>
      </c>
      <c r="R200" s="46">
        <v>195342.26</v>
      </c>
      <c r="S200" s="46">
        <v>2577403.13</v>
      </c>
      <c r="T200" s="46">
        <v>1036444.93</v>
      </c>
      <c r="U200" s="46">
        <v>1177918.4099999999</v>
      </c>
      <c r="V200" s="46">
        <v>1499073.52</v>
      </c>
      <c r="W200" s="108">
        <v>951054.19999999984</v>
      </c>
      <c r="X200" s="46">
        <v>404619.79000000004</v>
      </c>
      <c r="Y200" s="46">
        <v>1861585.3</v>
      </c>
      <c r="Z200" s="46">
        <v>2289141.98</v>
      </c>
      <c r="AA200" s="46">
        <v>-311784.48</v>
      </c>
      <c r="AB200" s="46">
        <v>338077.82999999996</v>
      </c>
      <c r="AC200" s="108">
        <v>4614847.8599999994</v>
      </c>
      <c r="AD200" s="108">
        <v>968228.52</v>
      </c>
      <c r="AE200" s="46">
        <v>193810.05</v>
      </c>
      <c r="AF200" s="46"/>
      <c r="AG200" s="46">
        <v>-464339.49</v>
      </c>
      <c r="AH200" s="46">
        <v>495991.27</v>
      </c>
      <c r="AI200" s="46">
        <v>683869.35999999987</v>
      </c>
      <c r="AJ200" s="46">
        <v>3693511.96</v>
      </c>
      <c r="AK200" s="46">
        <v>2786170.08</v>
      </c>
      <c r="AL200" s="46">
        <v>3849471.2600000002</v>
      </c>
      <c r="AM200" s="46">
        <v>126236.34</v>
      </c>
      <c r="AN200" s="46">
        <v>1366.85</v>
      </c>
      <c r="AO200" s="46">
        <v>2115796.9500000002</v>
      </c>
      <c r="AP200" s="46"/>
      <c r="AQ200" s="108">
        <v>1743455.3</v>
      </c>
      <c r="AR200" s="46"/>
      <c r="AS200" s="108">
        <v>408139.22000000003</v>
      </c>
      <c r="AT200" s="46">
        <v>65.860000000000582</v>
      </c>
      <c r="AU200">
        <v>23275.93</v>
      </c>
      <c r="AV200">
        <v>287850.28999999998</v>
      </c>
      <c r="AX200">
        <v>2380566.7100000004</v>
      </c>
    </row>
    <row r="201" spans="2:50" x14ac:dyDescent="0.25">
      <c r="B201" s="47" t="s">
        <v>392</v>
      </c>
      <c r="C201" s="47" t="s">
        <v>391</v>
      </c>
      <c r="D201" s="46">
        <v>29527519.899999976</v>
      </c>
      <c r="E201" s="46">
        <v>149398.79</v>
      </c>
      <c r="F201" s="46">
        <v>390037.29000000004</v>
      </c>
      <c r="G201" s="46">
        <v>690807.8</v>
      </c>
      <c r="H201" s="46">
        <v>199508.88</v>
      </c>
      <c r="I201" s="46">
        <v>13120.289999999999</v>
      </c>
      <c r="J201" s="46">
        <v>396515.32</v>
      </c>
      <c r="K201" s="46">
        <v>222200.27</v>
      </c>
      <c r="L201" s="46">
        <v>1368163.6600000001</v>
      </c>
      <c r="M201" s="46">
        <v>604958.85</v>
      </c>
      <c r="N201" s="46">
        <v>174531.25</v>
      </c>
      <c r="O201" s="46">
        <v>1425083.5899999999</v>
      </c>
      <c r="P201" s="46">
        <v>15559848.660000002</v>
      </c>
      <c r="Q201" s="46">
        <v>378175.7</v>
      </c>
      <c r="R201" s="46">
        <v>1833139.2</v>
      </c>
      <c r="S201" s="46">
        <v>282525.80999999994</v>
      </c>
      <c r="T201" s="46">
        <v>451482.43</v>
      </c>
      <c r="U201" s="46">
        <v>248879.5</v>
      </c>
      <c r="V201" s="46">
        <v>225008.47</v>
      </c>
      <c r="W201" s="46"/>
      <c r="X201" s="46">
        <v>79709.61</v>
      </c>
      <c r="Y201" s="46">
        <v>222328.39</v>
      </c>
      <c r="Z201" s="46">
        <v>355087.45</v>
      </c>
      <c r="AA201" s="46"/>
      <c r="AB201" s="46">
        <v>237410.95</v>
      </c>
      <c r="AC201" s="46">
        <v>905352.39999999991</v>
      </c>
      <c r="AD201" s="108">
        <v>216257.13</v>
      </c>
      <c r="AE201" s="46">
        <v>50399</v>
      </c>
      <c r="AF201" s="46"/>
      <c r="AG201" s="46">
        <v>-65221.25</v>
      </c>
      <c r="AH201" s="46">
        <v>114838.73</v>
      </c>
      <c r="AI201" s="46">
        <v>271451.93000000005</v>
      </c>
      <c r="AJ201" s="46">
        <v>537864.59</v>
      </c>
      <c r="AK201" s="46">
        <v>284495.96999999997</v>
      </c>
      <c r="AL201" s="46">
        <v>656044</v>
      </c>
      <c r="AM201" s="46">
        <v>12860.69</v>
      </c>
      <c r="AN201" s="108">
        <v>72296.759999999995</v>
      </c>
      <c r="AO201" s="108">
        <v>286258</v>
      </c>
      <c r="AP201" s="46"/>
      <c r="AQ201" s="108">
        <v>598286.82000000007</v>
      </c>
      <c r="AR201" s="108"/>
      <c r="AS201" s="108">
        <v>269.25</v>
      </c>
      <c r="AT201" s="108">
        <v>66524.12</v>
      </c>
      <c r="AU201">
        <v>233.68</v>
      </c>
      <c r="AV201">
        <v>11385.92</v>
      </c>
    </row>
    <row r="202" spans="2:50" x14ac:dyDescent="0.25">
      <c r="B202" s="47" t="s">
        <v>390</v>
      </c>
      <c r="C202" s="47" t="s">
        <v>389</v>
      </c>
      <c r="D202" s="46">
        <v>45944382.680000037</v>
      </c>
      <c r="E202" s="46">
        <v>267770.34000000003</v>
      </c>
      <c r="F202" s="46">
        <v>520637.86</v>
      </c>
      <c r="G202" s="46">
        <v>602910.30999999994</v>
      </c>
      <c r="H202" s="46">
        <v>561635.38</v>
      </c>
      <c r="I202" s="46">
        <v>205993.80000000002</v>
      </c>
      <c r="J202" s="46">
        <v>1301876.8899999999</v>
      </c>
      <c r="K202" s="46">
        <v>553271.23</v>
      </c>
      <c r="L202" s="46">
        <v>2609823.1499999994</v>
      </c>
      <c r="M202" s="46">
        <v>1071856.06</v>
      </c>
      <c r="N202" s="46">
        <v>632972.14000000013</v>
      </c>
      <c r="O202" s="46">
        <v>2979322.0599999996</v>
      </c>
      <c r="P202" s="46">
        <v>23546056.830000006</v>
      </c>
      <c r="Q202" s="46">
        <v>886709.58000000019</v>
      </c>
      <c r="R202" s="46">
        <v>59215.33</v>
      </c>
      <c r="S202" s="46">
        <v>406098.66</v>
      </c>
      <c r="T202" s="46">
        <v>373883.71</v>
      </c>
      <c r="U202" s="46">
        <v>456394</v>
      </c>
      <c r="V202" s="46">
        <v>361635.56000000006</v>
      </c>
      <c r="W202" s="46"/>
      <c r="X202" s="46">
        <v>153365.72</v>
      </c>
      <c r="Y202" s="46">
        <v>491463.7</v>
      </c>
      <c r="Z202" s="46">
        <v>632707.46</v>
      </c>
      <c r="AA202" s="46"/>
      <c r="AB202" s="46">
        <v>245980.86</v>
      </c>
      <c r="AC202" s="46">
        <v>1967716.8299999998</v>
      </c>
      <c r="AD202" s="108">
        <v>314420.06</v>
      </c>
      <c r="AE202" s="46">
        <v>90638.99</v>
      </c>
      <c r="AF202" s="46"/>
      <c r="AG202" s="46">
        <v>-321096.13</v>
      </c>
      <c r="AH202" s="46">
        <v>154248.41999999998</v>
      </c>
      <c r="AI202" s="46">
        <v>237183.22999999998</v>
      </c>
      <c r="AJ202" s="46">
        <v>1365796.58</v>
      </c>
      <c r="AK202" s="46">
        <v>683619.30999999994</v>
      </c>
      <c r="AL202" s="46">
        <v>945086.16</v>
      </c>
      <c r="AM202" s="46"/>
      <c r="AN202" s="46">
        <v>19328.29</v>
      </c>
      <c r="AO202" s="46">
        <v>569007.01</v>
      </c>
      <c r="AP202" s="46"/>
      <c r="AQ202" s="46">
        <v>918502.21999999986</v>
      </c>
      <c r="AR202" s="46"/>
      <c r="AS202" s="46"/>
      <c r="AT202" s="46">
        <v>78351.079999999987</v>
      </c>
    </row>
    <row r="203" spans="2:50" x14ac:dyDescent="0.25">
      <c r="B203" s="47" t="s">
        <v>388</v>
      </c>
      <c r="C203" s="47" t="s">
        <v>387</v>
      </c>
      <c r="D203" s="46">
        <v>259991427.83999994</v>
      </c>
      <c r="E203" s="46">
        <v>255797.33999999997</v>
      </c>
      <c r="F203" s="46">
        <v>1823215.36</v>
      </c>
      <c r="G203" s="46">
        <v>3572920.8900000006</v>
      </c>
      <c r="H203" s="46">
        <v>2078451.6199999999</v>
      </c>
      <c r="I203" s="46">
        <v>1081704.3899999999</v>
      </c>
      <c r="J203" s="46">
        <v>7174675.1199999992</v>
      </c>
      <c r="K203" s="46">
        <v>2910645.7600000002</v>
      </c>
      <c r="L203" s="46">
        <v>13777596.530000001</v>
      </c>
      <c r="M203" s="46">
        <v>8678983.3499999996</v>
      </c>
      <c r="N203" s="46">
        <v>4857908.79</v>
      </c>
      <c r="O203" s="46">
        <v>17444050.07</v>
      </c>
      <c r="P203" s="46">
        <v>130587690.02999997</v>
      </c>
      <c r="Q203" s="108">
        <v>2490891.1500000004</v>
      </c>
      <c r="R203" s="46">
        <v>448875.43</v>
      </c>
      <c r="S203" s="46">
        <v>7803338.3500000015</v>
      </c>
      <c r="T203" s="46">
        <v>2628996.6499999994</v>
      </c>
      <c r="U203" s="46">
        <v>3078131.37</v>
      </c>
      <c r="V203" s="46">
        <v>1391475.13</v>
      </c>
      <c r="W203" s="46">
        <v>742397.47</v>
      </c>
      <c r="X203" s="46">
        <v>275281.57</v>
      </c>
      <c r="Y203" s="108">
        <v>626039.12</v>
      </c>
      <c r="Z203" s="46">
        <v>8625261.1000000015</v>
      </c>
      <c r="AA203" s="46">
        <v>-139129.56</v>
      </c>
      <c r="AB203" s="46">
        <v>1585418.6</v>
      </c>
      <c r="AC203" s="46">
        <v>7256565.1299999999</v>
      </c>
      <c r="AD203" s="108">
        <v>1304697.8800000001</v>
      </c>
      <c r="AE203" s="46"/>
      <c r="AF203" s="46"/>
      <c r="AG203" s="46">
        <v>-725597.25</v>
      </c>
      <c r="AH203" s="46">
        <v>1151375.02</v>
      </c>
      <c r="AI203" s="46">
        <v>1183597.57</v>
      </c>
      <c r="AJ203" s="46">
        <v>8086669.5099999998</v>
      </c>
      <c r="AK203" s="46">
        <v>3052786.29</v>
      </c>
      <c r="AL203" s="46">
        <v>4399788.32</v>
      </c>
      <c r="AM203" s="46"/>
      <c r="AN203" s="108">
        <v>143479.63</v>
      </c>
      <c r="AO203" s="108">
        <v>3816091.67</v>
      </c>
      <c r="AP203" s="46"/>
      <c r="AQ203" s="108">
        <v>4703720.93</v>
      </c>
      <c r="AR203" s="108">
        <v>285884.45999999996</v>
      </c>
      <c r="AS203" s="108">
        <v>105817.05</v>
      </c>
      <c r="AT203" s="46">
        <v>356919.84</v>
      </c>
      <c r="AU203">
        <v>55728.4</v>
      </c>
      <c r="AV203">
        <v>578302.06999999995</v>
      </c>
      <c r="AW203">
        <v>292459.73</v>
      </c>
      <c r="AX203">
        <v>142525.96000000002</v>
      </c>
    </row>
    <row r="204" spans="2:50" x14ac:dyDescent="0.25">
      <c r="B204" s="47" t="s">
        <v>386</v>
      </c>
      <c r="C204" s="47" t="s">
        <v>385</v>
      </c>
      <c r="D204" s="46">
        <v>155731016.76999998</v>
      </c>
      <c r="E204" s="46">
        <v>351226.64</v>
      </c>
      <c r="F204" s="46">
        <v>575373.38</v>
      </c>
      <c r="G204" s="46">
        <v>1757921.5200000003</v>
      </c>
      <c r="H204" s="46">
        <v>1790960.7199999997</v>
      </c>
      <c r="I204" s="46">
        <v>250875.92</v>
      </c>
      <c r="J204" s="46">
        <v>3500495.9199999995</v>
      </c>
      <c r="K204" s="46">
        <v>1388660.4599999997</v>
      </c>
      <c r="L204" s="46">
        <v>9602401.7200000025</v>
      </c>
      <c r="M204" s="46">
        <v>4391431.4400000004</v>
      </c>
      <c r="N204" s="46">
        <v>2585186.4400000004</v>
      </c>
      <c r="O204" s="46">
        <v>10046432</v>
      </c>
      <c r="P204" s="46">
        <v>81009654.040000021</v>
      </c>
      <c r="Q204" s="46">
        <v>3759299.57</v>
      </c>
      <c r="R204" s="46">
        <v>66404.800000000003</v>
      </c>
      <c r="S204" s="46">
        <v>3554586.8699999996</v>
      </c>
      <c r="T204" s="46">
        <v>1156142.8600000001</v>
      </c>
      <c r="U204" s="46">
        <v>970093.61</v>
      </c>
      <c r="V204" s="46">
        <v>927173.37</v>
      </c>
      <c r="W204" s="46"/>
      <c r="X204" s="46">
        <v>1967.96</v>
      </c>
      <c r="Y204" s="46"/>
      <c r="Z204" s="46">
        <v>3584808.31</v>
      </c>
      <c r="AA204" s="46">
        <v>-89566.8</v>
      </c>
      <c r="AB204" s="46">
        <v>672505.59</v>
      </c>
      <c r="AC204" s="46">
        <v>5421864.4000000004</v>
      </c>
      <c r="AD204" s="108">
        <v>1373119.98</v>
      </c>
      <c r="AE204" s="46"/>
      <c r="AF204" s="46"/>
      <c r="AG204" s="46">
        <v>-380912.31</v>
      </c>
      <c r="AH204" s="46">
        <v>337444.23</v>
      </c>
      <c r="AI204" s="46">
        <v>629278.32999999996</v>
      </c>
      <c r="AJ204" s="46">
        <v>4753566.6399999987</v>
      </c>
      <c r="AK204" s="46">
        <v>2466807.2400000002</v>
      </c>
      <c r="AL204" s="46">
        <v>2650911.08</v>
      </c>
      <c r="AM204" s="46"/>
      <c r="AN204" s="46">
        <v>36183.550000000003</v>
      </c>
      <c r="AO204" s="108">
        <v>2321627.7200000002</v>
      </c>
      <c r="AP204" s="46"/>
      <c r="AQ204" s="46">
        <v>3916098.39</v>
      </c>
      <c r="AR204" s="46">
        <v>-5493.88</v>
      </c>
      <c r="AS204" s="108">
        <v>151900.13000000003</v>
      </c>
      <c r="AT204" s="46">
        <v>-33114.620000000003</v>
      </c>
      <c r="AX204">
        <v>237699.55000000005</v>
      </c>
    </row>
    <row r="205" spans="2:50" x14ac:dyDescent="0.25">
      <c r="B205" s="47" t="s">
        <v>384</v>
      </c>
      <c r="C205" s="47" t="s">
        <v>383</v>
      </c>
      <c r="D205" s="46">
        <v>143239851.28000012</v>
      </c>
      <c r="E205" s="46">
        <v>290618.87</v>
      </c>
      <c r="F205" s="46">
        <v>691444.41</v>
      </c>
      <c r="G205" s="46">
        <v>924117.68</v>
      </c>
      <c r="H205" s="46">
        <v>1017524.01</v>
      </c>
      <c r="I205" s="46">
        <v>448632.05000000005</v>
      </c>
      <c r="J205" s="46">
        <v>3919671.18</v>
      </c>
      <c r="K205" s="46">
        <v>1527552.2799999998</v>
      </c>
      <c r="L205" s="46">
        <v>10208866.26</v>
      </c>
      <c r="M205" s="46">
        <v>4768439.34</v>
      </c>
      <c r="N205" s="46">
        <v>1260651.74</v>
      </c>
      <c r="O205" s="46">
        <v>7094186.1699999999</v>
      </c>
      <c r="P205" s="46">
        <v>76554576.809999987</v>
      </c>
      <c r="Q205" s="46">
        <v>2285020.75</v>
      </c>
      <c r="R205" s="46"/>
      <c r="S205" s="46">
        <v>3946387.41</v>
      </c>
      <c r="T205" s="46">
        <v>149753.51999999999</v>
      </c>
      <c r="U205" s="46">
        <v>963402.01</v>
      </c>
      <c r="V205" s="46">
        <v>1309764.1499999999</v>
      </c>
      <c r="W205" s="46"/>
      <c r="X205" s="46">
        <v>304703.55</v>
      </c>
      <c r="Y205" s="46">
        <v>2423812.91</v>
      </c>
      <c r="Z205" s="46">
        <v>2616241.2199999997</v>
      </c>
      <c r="AA205" s="46">
        <v>-18608.599999999999</v>
      </c>
      <c r="AB205" s="46">
        <v>761926.78999999992</v>
      </c>
      <c r="AC205" s="46">
        <v>4738680.96</v>
      </c>
      <c r="AD205" s="108">
        <v>955148.3</v>
      </c>
      <c r="AE205" s="46">
        <v>191637</v>
      </c>
      <c r="AF205" s="46"/>
      <c r="AG205" s="46">
        <v>-94058.57</v>
      </c>
      <c r="AH205" s="46">
        <v>367642.73</v>
      </c>
      <c r="AI205" s="46">
        <v>383385</v>
      </c>
      <c r="AJ205" s="46">
        <v>4753374.83</v>
      </c>
      <c r="AK205" s="46">
        <v>1541585.7999999998</v>
      </c>
      <c r="AL205" s="46">
        <v>1807870.57</v>
      </c>
      <c r="AM205" s="46"/>
      <c r="AN205" s="46">
        <v>1563317.43</v>
      </c>
      <c r="AO205" s="46">
        <v>1388429.17</v>
      </c>
      <c r="AP205" s="46"/>
      <c r="AQ205" s="46">
        <v>2117187.56</v>
      </c>
      <c r="AR205" s="46"/>
      <c r="AS205" s="108"/>
      <c r="AT205" s="46">
        <v>76965.989999999991</v>
      </c>
    </row>
    <row r="206" spans="2:50" x14ac:dyDescent="0.25">
      <c r="B206" s="47" t="s">
        <v>382</v>
      </c>
      <c r="C206" s="47" t="s">
        <v>381</v>
      </c>
      <c r="D206" s="108">
        <v>364645625.54999983</v>
      </c>
      <c r="E206" s="46">
        <v>699409.67</v>
      </c>
      <c r="F206" s="108">
        <v>712169.72</v>
      </c>
      <c r="G206" s="46">
        <v>3561233.72</v>
      </c>
      <c r="H206" s="46">
        <v>3043365.5</v>
      </c>
      <c r="I206" s="46">
        <v>816366.58000000007</v>
      </c>
      <c r="J206" s="46">
        <v>9305674.9499999974</v>
      </c>
      <c r="K206" s="46">
        <v>3357590.4700000007</v>
      </c>
      <c r="L206" s="46">
        <v>22765278.599999998</v>
      </c>
      <c r="M206" s="46">
        <v>9892772.5299999993</v>
      </c>
      <c r="N206" s="46">
        <v>4226841.8800000008</v>
      </c>
      <c r="O206" s="46">
        <v>15326690.000000004</v>
      </c>
      <c r="P206" s="46">
        <v>186659205.21000001</v>
      </c>
      <c r="Q206" s="108">
        <v>5052677.5</v>
      </c>
      <c r="R206" s="46">
        <v>1427924.5699999998</v>
      </c>
      <c r="S206" s="46">
        <v>7841256.3000000017</v>
      </c>
      <c r="T206" s="46">
        <v>2488894.96</v>
      </c>
      <c r="U206" s="46">
        <v>4977380.8399999989</v>
      </c>
      <c r="V206" s="46">
        <v>1849885.73</v>
      </c>
      <c r="W206" s="46">
        <v>1169196.8700000001</v>
      </c>
      <c r="X206" s="46">
        <v>828422.59</v>
      </c>
      <c r="Y206" s="108">
        <v>4905995.5999999996</v>
      </c>
      <c r="Z206" s="108">
        <v>5611422.7599999998</v>
      </c>
      <c r="AA206" s="46">
        <v>-31534.66</v>
      </c>
      <c r="AB206" s="108">
        <v>2075903.59</v>
      </c>
      <c r="AC206" s="108">
        <v>14242403.479999999</v>
      </c>
      <c r="AD206" s="108">
        <v>1917515.24</v>
      </c>
      <c r="AE206" s="108">
        <v>466241.74</v>
      </c>
      <c r="AF206" s="46"/>
      <c r="AG206" s="108">
        <v>-380207.69</v>
      </c>
      <c r="AH206" s="108">
        <v>804321.33000000007</v>
      </c>
      <c r="AI206" s="108">
        <v>2161175.2799999998</v>
      </c>
      <c r="AJ206" s="108">
        <v>8497023.9800000004</v>
      </c>
      <c r="AK206" s="108">
        <v>18031436.990000002</v>
      </c>
      <c r="AL206" s="108">
        <v>5125378.9000000004</v>
      </c>
      <c r="AM206" s="108"/>
      <c r="AN206" s="108">
        <v>735413.46</v>
      </c>
      <c r="AO206" s="108">
        <v>6358588.1399999997</v>
      </c>
      <c r="AP206" s="108"/>
      <c r="AQ206" s="108">
        <v>5983290.0199999996</v>
      </c>
      <c r="AR206" s="108">
        <v>306147.17000000004</v>
      </c>
      <c r="AS206" s="108">
        <v>874803.56</v>
      </c>
      <c r="AT206" s="108">
        <v>293603.27</v>
      </c>
      <c r="AU206">
        <v>71077.03</v>
      </c>
      <c r="AV206">
        <v>627710.25</v>
      </c>
      <c r="AW206">
        <v>-641043.25</v>
      </c>
      <c r="AX206">
        <v>606721.16999999993</v>
      </c>
    </row>
    <row r="207" spans="2:50" x14ac:dyDescent="0.25">
      <c r="B207" s="47" t="s">
        <v>380</v>
      </c>
      <c r="C207" s="47" t="s">
        <v>379</v>
      </c>
      <c r="D207" s="46">
        <v>35254329.699999981</v>
      </c>
      <c r="E207" s="108">
        <v>129935.29999999999</v>
      </c>
      <c r="F207" s="46">
        <v>380073.70999999996</v>
      </c>
      <c r="G207" s="46">
        <v>688364.62000000011</v>
      </c>
      <c r="H207" s="108">
        <v>220380.87</v>
      </c>
      <c r="I207" s="46">
        <v>47681.54</v>
      </c>
      <c r="J207" s="108">
        <v>895330.9</v>
      </c>
      <c r="K207" s="46">
        <v>119320.2</v>
      </c>
      <c r="L207" s="46">
        <v>1817223.8</v>
      </c>
      <c r="M207" s="46">
        <v>928773.2799999998</v>
      </c>
      <c r="N207" s="46">
        <v>298615.13</v>
      </c>
      <c r="O207" s="46">
        <v>1391583.8399999999</v>
      </c>
      <c r="P207" s="108">
        <v>17959855.390000004</v>
      </c>
      <c r="Q207" s="108">
        <v>1036095.23</v>
      </c>
      <c r="R207" s="46"/>
      <c r="S207" s="46">
        <v>330396.14</v>
      </c>
      <c r="T207" s="46">
        <v>1262658.4100000001</v>
      </c>
      <c r="U207" s="46">
        <v>555967.59000000008</v>
      </c>
      <c r="V207" s="108">
        <v>217470.84999999998</v>
      </c>
      <c r="W207" s="46"/>
      <c r="X207" s="46">
        <v>125728</v>
      </c>
      <c r="Y207" s="108">
        <v>431585.99</v>
      </c>
      <c r="Z207" s="108">
        <v>585638.36</v>
      </c>
      <c r="AA207" s="46"/>
      <c r="AB207" s="108">
        <v>245222.55</v>
      </c>
      <c r="AC207" s="108">
        <v>1234454.42</v>
      </c>
      <c r="AD207" s="108">
        <v>334244.44</v>
      </c>
      <c r="AE207" s="108">
        <v>119778</v>
      </c>
      <c r="AF207" s="108"/>
      <c r="AG207" s="46">
        <v>-105832.5</v>
      </c>
      <c r="AH207" s="46">
        <v>197822.69</v>
      </c>
      <c r="AI207" s="46">
        <v>282342.02999999997</v>
      </c>
      <c r="AJ207" s="46">
        <v>848865.75</v>
      </c>
      <c r="AK207" s="46">
        <v>518134.81999999995</v>
      </c>
      <c r="AL207" s="46">
        <v>1022545.89</v>
      </c>
      <c r="AM207" s="46">
        <v>107334.65</v>
      </c>
      <c r="AN207" s="108">
        <v>8952.6</v>
      </c>
      <c r="AO207" s="108">
        <v>179496</v>
      </c>
      <c r="AP207" s="108"/>
      <c r="AQ207" s="108">
        <v>254098.37</v>
      </c>
      <c r="AR207" s="108"/>
      <c r="AS207" s="108"/>
      <c r="AT207" s="108">
        <v>226657.91</v>
      </c>
      <c r="AU207">
        <v>8897.5400000000009</v>
      </c>
      <c r="AV207">
        <v>237506.54</v>
      </c>
      <c r="AW207">
        <v>4082.04</v>
      </c>
      <c r="AX207">
        <v>107046.81</v>
      </c>
    </row>
    <row r="208" spans="2:50" x14ac:dyDescent="0.25">
      <c r="B208" s="47" t="s">
        <v>378</v>
      </c>
      <c r="C208" s="47" t="s">
        <v>377</v>
      </c>
      <c r="D208" s="108">
        <v>69310019.430000007</v>
      </c>
      <c r="E208" s="108">
        <v>111053.23</v>
      </c>
      <c r="F208" s="46">
        <v>612051.44000000006</v>
      </c>
      <c r="G208" s="46">
        <v>963359.62000000011</v>
      </c>
      <c r="H208" s="46">
        <v>991333.92999999993</v>
      </c>
      <c r="I208" s="46">
        <v>74730.59</v>
      </c>
      <c r="J208" s="108">
        <v>1886435.2300000007</v>
      </c>
      <c r="K208" s="46">
        <v>315903.31</v>
      </c>
      <c r="L208" s="108">
        <v>4556745.62</v>
      </c>
      <c r="M208" s="46">
        <v>2119350.8799999994</v>
      </c>
      <c r="N208" s="108">
        <v>1209004.1500000001</v>
      </c>
      <c r="O208" s="46">
        <v>2832519.26</v>
      </c>
      <c r="P208" s="46">
        <v>35381210.550000019</v>
      </c>
      <c r="Q208" s="108">
        <v>1105327.7100000002</v>
      </c>
      <c r="R208" s="46">
        <v>142048.74000000002</v>
      </c>
      <c r="S208" s="46">
        <v>2052450.7100000002</v>
      </c>
      <c r="T208" s="108">
        <v>518004.97000000009</v>
      </c>
      <c r="U208" s="46">
        <v>511548.48</v>
      </c>
      <c r="V208" s="46">
        <v>452936.83</v>
      </c>
      <c r="W208" s="46">
        <v>538.01</v>
      </c>
      <c r="X208" s="108">
        <v>212562.22</v>
      </c>
      <c r="Y208" s="108">
        <v>610323.17000000004</v>
      </c>
      <c r="Z208" s="46">
        <v>1168171.3899999999</v>
      </c>
      <c r="AA208" s="46">
        <v>-36463.32</v>
      </c>
      <c r="AB208" s="108">
        <v>421170.33</v>
      </c>
      <c r="AC208" s="108">
        <v>2428274.0799999996</v>
      </c>
      <c r="AD208" s="108">
        <v>519113.74000000005</v>
      </c>
      <c r="AE208" s="108">
        <v>141253</v>
      </c>
      <c r="AF208" s="108"/>
      <c r="AG208" s="108">
        <v>-132625.12</v>
      </c>
      <c r="AH208" s="46">
        <v>236322.52000000002</v>
      </c>
      <c r="AI208" s="46">
        <v>258405.83000000002</v>
      </c>
      <c r="AJ208" s="46">
        <v>1810588.59</v>
      </c>
      <c r="AK208" s="108">
        <v>1046201.06</v>
      </c>
      <c r="AL208" s="46">
        <v>1371321.0399999998</v>
      </c>
      <c r="AM208" s="108">
        <v>100310.20999999999</v>
      </c>
      <c r="AN208" s="46">
        <v>16939.240000000002</v>
      </c>
      <c r="AO208" s="108">
        <v>800772</v>
      </c>
      <c r="AP208" s="108"/>
      <c r="AQ208" s="108">
        <v>1138243.95</v>
      </c>
      <c r="AR208" s="108">
        <v>327899.98</v>
      </c>
      <c r="AS208" s="108"/>
      <c r="AT208" s="108">
        <v>68124.56</v>
      </c>
      <c r="AU208">
        <v>2463.87</v>
      </c>
      <c r="AV208">
        <v>48218.83</v>
      </c>
      <c r="AX208">
        <v>915874.99999999988</v>
      </c>
    </row>
    <row r="209" spans="2:50" x14ac:dyDescent="0.25">
      <c r="B209" s="47" t="s">
        <v>376</v>
      </c>
      <c r="C209" s="47" t="s">
        <v>375</v>
      </c>
      <c r="D209" s="46">
        <v>69736548.109999955</v>
      </c>
      <c r="E209" s="46">
        <v>60497.81</v>
      </c>
      <c r="F209" s="46">
        <v>478197.41000000003</v>
      </c>
      <c r="G209" s="108">
        <v>1146508.67</v>
      </c>
      <c r="H209" s="108">
        <v>724092.03</v>
      </c>
      <c r="I209" s="108">
        <v>90738.44</v>
      </c>
      <c r="J209" s="46">
        <v>2171761.86</v>
      </c>
      <c r="K209" s="108">
        <v>782497.40999999992</v>
      </c>
      <c r="L209" s="108">
        <v>3928774.35</v>
      </c>
      <c r="M209" s="108">
        <v>1747906.03</v>
      </c>
      <c r="N209" s="46">
        <v>553266.87</v>
      </c>
      <c r="O209" s="46">
        <v>2975330.9200000004</v>
      </c>
      <c r="P209" s="108">
        <v>38502021.380000003</v>
      </c>
      <c r="Q209" s="46">
        <v>1592122.97</v>
      </c>
      <c r="R209" s="46">
        <v>395521.94</v>
      </c>
      <c r="S209" s="46">
        <v>343239.94999999995</v>
      </c>
      <c r="T209" s="108">
        <v>1050977.75</v>
      </c>
      <c r="U209" s="46">
        <v>587476.33000000007</v>
      </c>
      <c r="V209" s="108">
        <v>661481.53999999992</v>
      </c>
      <c r="W209" s="108">
        <v>177882.18</v>
      </c>
      <c r="X209" s="108">
        <v>131167.31</v>
      </c>
      <c r="Y209" s="108">
        <v>1090548.8799999999</v>
      </c>
      <c r="Z209" s="108">
        <v>1065714.3500000001</v>
      </c>
      <c r="AA209" s="108">
        <v>-7277.08</v>
      </c>
      <c r="AB209" s="108">
        <v>452845</v>
      </c>
      <c r="AC209" s="108">
        <v>2316546.13</v>
      </c>
      <c r="AD209" s="108">
        <v>546054.84000000008</v>
      </c>
      <c r="AE209" s="108">
        <v>138597.99</v>
      </c>
      <c r="AF209" s="108"/>
      <c r="AG209" s="108">
        <v>-73175.710000000006</v>
      </c>
      <c r="AH209" s="46">
        <v>206321.1</v>
      </c>
      <c r="AI209" s="46">
        <v>240024.51</v>
      </c>
      <c r="AJ209" s="46">
        <v>1952563.96</v>
      </c>
      <c r="AK209" s="108">
        <v>907453.53</v>
      </c>
      <c r="AL209" s="46">
        <v>1166134.28</v>
      </c>
      <c r="AM209" s="108"/>
      <c r="AN209" s="108">
        <v>44164.84</v>
      </c>
      <c r="AO209" s="108">
        <v>729923.96</v>
      </c>
      <c r="AP209" s="108"/>
      <c r="AQ209" s="108">
        <v>715966.02</v>
      </c>
      <c r="AR209" s="108">
        <v>2329.56</v>
      </c>
      <c r="AS209" s="108">
        <v>103315.1</v>
      </c>
      <c r="AT209" s="108">
        <v>592.57000000000005</v>
      </c>
      <c r="AU209">
        <v>1049.24</v>
      </c>
      <c r="AV209">
        <v>13624.48</v>
      </c>
      <c r="AX209">
        <v>21767.41</v>
      </c>
    </row>
    <row r="210" spans="2:50" x14ac:dyDescent="0.25">
      <c r="B210" s="47" t="s">
        <v>374</v>
      </c>
      <c r="C210" s="47" t="s">
        <v>373</v>
      </c>
      <c r="D210" s="46">
        <v>12475755.870000003</v>
      </c>
      <c r="E210" s="46"/>
      <c r="F210" s="46">
        <v>461804.10000000003</v>
      </c>
      <c r="G210" s="46">
        <v>46564.79</v>
      </c>
      <c r="H210" s="108"/>
      <c r="I210" s="46"/>
      <c r="J210" s="46">
        <v>833983.69000000006</v>
      </c>
      <c r="K210" s="46">
        <v>3885.56</v>
      </c>
      <c r="L210" s="46">
        <v>556583.73</v>
      </c>
      <c r="M210" s="108">
        <v>554896.19000000006</v>
      </c>
      <c r="N210" s="46">
        <v>343563.61</v>
      </c>
      <c r="O210" s="46">
        <v>838422.31</v>
      </c>
      <c r="P210" s="46">
        <v>6999007.2499999991</v>
      </c>
      <c r="Q210" s="108"/>
      <c r="R210" s="46"/>
      <c r="S210" s="46">
        <v>55844.33</v>
      </c>
      <c r="T210" s="108">
        <v>18347.900000000001</v>
      </c>
      <c r="U210" s="46">
        <v>35928.65</v>
      </c>
      <c r="V210" s="108"/>
      <c r="W210" s="46">
        <v>233606.91</v>
      </c>
      <c r="X210" s="46">
        <v>145422.38</v>
      </c>
      <c r="Y210" s="108">
        <v>272348.77</v>
      </c>
      <c r="Z210" s="46">
        <v>184162.91999999998</v>
      </c>
      <c r="AA210" s="46"/>
      <c r="AB210" s="46"/>
      <c r="AC210" s="46">
        <v>558462.73</v>
      </c>
      <c r="AD210" s="108"/>
      <c r="AE210" s="46"/>
      <c r="AF210" s="108"/>
      <c r="AG210" s="46"/>
      <c r="AH210" s="46"/>
      <c r="AI210" s="46">
        <v>225901.5</v>
      </c>
      <c r="AJ210" s="46">
        <v>8103.68</v>
      </c>
      <c r="AK210" s="108"/>
      <c r="AL210" s="46">
        <v>209.46</v>
      </c>
      <c r="AM210" s="46"/>
      <c r="AN210" s="108"/>
      <c r="AO210" s="108"/>
      <c r="AP210" s="46"/>
      <c r="AQ210" s="46">
        <v>98705.41</v>
      </c>
      <c r="AR210" s="46"/>
      <c r="AS210" s="108"/>
      <c r="AT210" s="108"/>
    </row>
    <row r="211" spans="2:50" x14ac:dyDescent="0.25">
      <c r="B211" s="47" t="s">
        <v>372</v>
      </c>
      <c r="C211" s="47" t="s">
        <v>371</v>
      </c>
      <c r="D211" s="46">
        <v>5360448.43</v>
      </c>
      <c r="E211" s="46"/>
      <c r="F211" s="46"/>
      <c r="G211" s="46">
        <v>300597.34999999998</v>
      </c>
      <c r="H211" s="46"/>
      <c r="I211" s="46"/>
      <c r="J211" s="46">
        <v>439667.8</v>
      </c>
      <c r="K211" s="46"/>
      <c r="L211" s="46">
        <v>707499.94000000018</v>
      </c>
      <c r="M211" s="46">
        <v>7988.01</v>
      </c>
      <c r="N211" s="46">
        <v>28875.760000000002</v>
      </c>
      <c r="O211" s="46">
        <v>342545.36999999994</v>
      </c>
      <c r="P211" s="46">
        <v>2007348.2800000003</v>
      </c>
      <c r="Q211" s="108"/>
      <c r="R211" s="46"/>
      <c r="S211" s="46">
        <v>14014.789999999999</v>
      </c>
      <c r="T211" s="46">
        <v>42243.040000000001</v>
      </c>
      <c r="U211" s="46">
        <v>35057.79</v>
      </c>
      <c r="V211" s="108">
        <v>33697.629999999997</v>
      </c>
      <c r="W211" s="46"/>
      <c r="X211" s="46">
        <v>12435.85</v>
      </c>
      <c r="Y211" s="108">
        <v>203568.4</v>
      </c>
      <c r="Z211" s="46">
        <v>5139.2199999999993</v>
      </c>
      <c r="AA211" s="46"/>
      <c r="AB211" s="46"/>
      <c r="AC211" s="46">
        <v>185161.29</v>
      </c>
      <c r="AD211" s="46"/>
      <c r="AE211" s="46"/>
      <c r="AF211" s="108"/>
      <c r="AG211" s="46"/>
      <c r="AH211" s="46"/>
      <c r="AI211" s="46">
        <v>96123.47</v>
      </c>
      <c r="AJ211" s="46">
        <v>757719.38</v>
      </c>
      <c r="AK211" s="108"/>
      <c r="AL211" s="46">
        <v>72590.17</v>
      </c>
      <c r="AM211" s="46">
        <v>4323</v>
      </c>
      <c r="AN211" s="108">
        <v>5844.15</v>
      </c>
      <c r="AO211" s="108">
        <v>18642.68</v>
      </c>
      <c r="AP211" s="108"/>
      <c r="AQ211" s="108">
        <v>39365.06</v>
      </c>
      <c r="AR211" s="108"/>
      <c r="AS211" s="108"/>
      <c r="AT211" s="108"/>
    </row>
    <row r="212" spans="2:50" x14ac:dyDescent="0.25">
      <c r="B212" s="47" t="s">
        <v>370</v>
      </c>
      <c r="C212" s="47" t="s">
        <v>369</v>
      </c>
      <c r="D212" s="46">
        <v>3482052.6599999988</v>
      </c>
      <c r="E212" s="46"/>
      <c r="F212" s="46"/>
      <c r="G212" s="46">
        <v>503544.3</v>
      </c>
      <c r="H212" s="108">
        <v>647.04999999999995</v>
      </c>
      <c r="I212" s="46">
        <v>74413.55</v>
      </c>
      <c r="J212" s="46">
        <v>5964.91</v>
      </c>
      <c r="K212" s="46"/>
      <c r="L212" s="46">
        <v>548880.18999999994</v>
      </c>
      <c r="M212" s="46"/>
      <c r="N212" s="46">
        <v>207327.03</v>
      </c>
      <c r="O212" s="46"/>
      <c r="P212" s="46">
        <v>1508140.3799999997</v>
      </c>
      <c r="Q212" s="108">
        <v>14036.46</v>
      </c>
      <c r="R212" s="46"/>
      <c r="S212" s="108">
        <v>3047.85</v>
      </c>
      <c r="T212" s="46">
        <v>74154.899999999994</v>
      </c>
      <c r="U212" s="46"/>
      <c r="V212" s="46">
        <v>18229.670000000002</v>
      </c>
      <c r="W212" s="46"/>
      <c r="X212" s="46">
        <v>15004.67</v>
      </c>
      <c r="Y212" s="108">
        <v>67685.64</v>
      </c>
      <c r="Z212" s="46"/>
      <c r="AA212" s="46"/>
      <c r="AB212" s="46"/>
      <c r="AC212" s="46">
        <v>104403.25</v>
      </c>
      <c r="AD212" s="108"/>
      <c r="AE212" s="46"/>
      <c r="AF212" s="108"/>
      <c r="AG212" s="46"/>
      <c r="AH212" s="46"/>
      <c r="AI212" s="46"/>
      <c r="AJ212" s="46">
        <v>122190.67</v>
      </c>
      <c r="AK212" s="108">
        <v>138211.43</v>
      </c>
      <c r="AL212" s="46">
        <v>49189.09</v>
      </c>
      <c r="AM212" s="46"/>
      <c r="AN212" s="108"/>
      <c r="AO212" s="108">
        <v>26981.62</v>
      </c>
      <c r="AP212" s="46"/>
      <c r="AQ212" s="108"/>
      <c r="AR212" s="108"/>
      <c r="AS212" s="108"/>
      <c r="AT212" s="46"/>
    </row>
    <row r="213" spans="2:50" x14ac:dyDescent="0.25">
      <c r="B213" s="47" t="s">
        <v>368</v>
      </c>
      <c r="C213" s="47" t="s">
        <v>367</v>
      </c>
      <c r="D213" s="46">
        <v>516916.36999999988</v>
      </c>
      <c r="E213" s="46">
        <v>2571.48</v>
      </c>
      <c r="F213" s="46">
        <v>49408.47</v>
      </c>
      <c r="G213" s="46">
        <v>107847.44</v>
      </c>
      <c r="H213" s="46"/>
      <c r="I213" s="46"/>
      <c r="J213" s="46"/>
      <c r="K213" s="46">
        <v>1604.87</v>
      </c>
      <c r="L213" s="46"/>
      <c r="M213" s="46"/>
      <c r="N213" s="46"/>
      <c r="O213" s="46"/>
      <c r="P213" s="46">
        <v>318486.49</v>
      </c>
      <c r="Q213" s="46"/>
      <c r="R213" s="46">
        <v>6110</v>
      </c>
      <c r="S213" s="46">
        <v>290</v>
      </c>
      <c r="T213" s="46"/>
      <c r="U213" s="46"/>
      <c r="V213" s="46">
        <v>545.15</v>
      </c>
      <c r="W213" s="46"/>
      <c r="X213" s="46"/>
      <c r="Y213" s="108"/>
      <c r="Z213" s="46"/>
      <c r="AA213" s="46"/>
      <c r="AB213" s="46"/>
      <c r="AC213" s="46"/>
      <c r="AD213" s="108"/>
      <c r="AE213" s="46"/>
      <c r="AF213" s="46"/>
      <c r="AG213" s="46"/>
      <c r="AH213" s="46"/>
      <c r="AI213" s="46"/>
      <c r="AJ213" s="46">
        <v>9385.93</v>
      </c>
      <c r="AK213" s="108">
        <v>8209.7799999999988</v>
      </c>
      <c r="AL213" s="46">
        <v>9818.76</v>
      </c>
      <c r="AM213" s="46"/>
      <c r="AN213" s="108"/>
      <c r="AO213" s="108">
        <v>2638</v>
      </c>
      <c r="AP213" s="46"/>
      <c r="AQ213" s="108"/>
      <c r="AR213" s="108"/>
      <c r="AS213" s="108"/>
      <c r="AT213" s="46"/>
    </row>
    <row r="214" spans="2:50" x14ac:dyDescent="0.25">
      <c r="B214" s="47" t="s">
        <v>366</v>
      </c>
      <c r="C214" s="47" t="s">
        <v>365</v>
      </c>
      <c r="D214" s="46">
        <v>13839031.460000008</v>
      </c>
      <c r="E214" s="46">
        <v>125583.18</v>
      </c>
      <c r="F214" s="46">
        <v>347322.28</v>
      </c>
      <c r="G214" s="46">
        <v>252855.38</v>
      </c>
      <c r="H214" s="46">
        <v>456410.28</v>
      </c>
      <c r="I214" s="46"/>
      <c r="J214" s="46">
        <v>126928.85</v>
      </c>
      <c r="K214" s="46">
        <v>112536.47</v>
      </c>
      <c r="L214" s="46">
        <v>862614.62999999989</v>
      </c>
      <c r="M214" s="46">
        <v>475578.43999999994</v>
      </c>
      <c r="N214" s="46"/>
      <c r="O214" s="46">
        <v>500387.2</v>
      </c>
      <c r="P214" s="46">
        <v>7478661.3199999975</v>
      </c>
      <c r="Q214" s="46">
        <v>302634.42</v>
      </c>
      <c r="R214" s="46"/>
      <c r="S214" s="46">
        <v>61284.439999999995</v>
      </c>
      <c r="T214" s="46">
        <v>287893.62999999995</v>
      </c>
      <c r="U214" s="46">
        <v>40989.25</v>
      </c>
      <c r="V214" s="46">
        <v>93536.35</v>
      </c>
      <c r="W214" s="46"/>
      <c r="X214" s="46">
        <v>100</v>
      </c>
      <c r="Y214" s="108">
        <v>144389.66</v>
      </c>
      <c r="Z214" s="46">
        <v>246087.33000000002</v>
      </c>
      <c r="AA214" s="46"/>
      <c r="AB214" s="46">
        <v>1089.8499999999999</v>
      </c>
      <c r="AC214" s="46">
        <v>242167.59999999998</v>
      </c>
      <c r="AD214" s="108">
        <v>16860.46</v>
      </c>
      <c r="AE214" s="46">
        <v>20774.64</v>
      </c>
      <c r="AF214" s="46"/>
      <c r="AG214" s="46">
        <v>-68355.7</v>
      </c>
      <c r="AH214" s="46"/>
      <c r="AI214" s="46">
        <v>365986.14</v>
      </c>
      <c r="AJ214" s="46">
        <v>368619.6</v>
      </c>
      <c r="AK214" s="46">
        <v>129724.59</v>
      </c>
      <c r="AL214" s="46">
        <v>293417.90000000002</v>
      </c>
      <c r="AM214" s="46"/>
      <c r="AN214" s="108"/>
      <c r="AO214" s="108">
        <v>159404.35999999999</v>
      </c>
      <c r="AP214" s="46"/>
      <c r="AQ214" s="46">
        <v>369987.08</v>
      </c>
      <c r="AR214" s="46"/>
      <c r="AS214" s="46"/>
      <c r="AT214" s="108">
        <v>-1728.5200000000004</v>
      </c>
      <c r="AU214">
        <v>677.07</v>
      </c>
      <c r="AV214">
        <v>19589.810000000001</v>
      </c>
      <c r="AX214">
        <v>5023.47</v>
      </c>
    </row>
    <row r="215" spans="2:50" x14ac:dyDescent="0.25">
      <c r="B215" s="47" t="s">
        <v>364</v>
      </c>
      <c r="C215" s="47" t="s">
        <v>363</v>
      </c>
      <c r="D215" s="46">
        <v>6500951.959999999</v>
      </c>
      <c r="E215" s="46">
        <v>30360.42</v>
      </c>
      <c r="F215" s="46">
        <v>132537.98000000001</v>
      </c>
      <c r="G215" s="46">
        <v>172832.38999999998</v>
      </c>
      <c r="H215" s="46">
        <v>87929.27</v>
      </c>
      <c r="I215" s="46">
        <v>8154</v>
      </c>
      <c r="J215" s="46">
        <v>172102.58000000002</v>
      </c>
      <c r="K215" s="46">
        <v>50051.689999999995</v>
      </c>
      <c r="L215" s="46">
        <v>258320.66</v>
      </c>
      <c r="M215" s="46">
        <v>181164.64</v>
      </c>
      <c r="N215" s="46"/>
      <c r="O215" s="46">
        <v>371251.56999999995</v>
      </c>
      <c r="P215" s="46">
        <v>3298411.44</v>
      </c>
      <c r="Q215" s="46">
        <v>143753.91</v>
      </c>
      <c r="R215" s="46"/>
      <c r="S215" s="46">
        <v>111149.39000000001</v>
      </c>
      <c r="T215" s="46">
        <v>82219.41</v>
      </c>
      <c r="U215" s="46">
        <v>39097.159999999996</v>
      </c>
      <c r="V215" s="46">
        <v>44440.65</v>
      </c>
      <c r="W215" s="46"/>
      <c r="X215" s="46"/>
      <c r="Y215" s="46">
        <v>60846.66</v>
      </c>
      <c r="Z215" s="46">
        <v>188872.78000000003</v>
      </c>
      <c r="AA215" s="46"/>
      <c r="AB215" s="46"/>
      <c r="AC215" s="46">
        <v>275415.71000000002</v>
      </c>
      <c r="AD215" s="108">
        <v>22038.66</v>
      </c>
      <c r="AE215" s="46">
        <v>20876</v>
      </c>
      <c r="AF215" s="46"/>
      <c r="AG215" s="46">
        <v>-57854.26</v>
      </c>
      <c r="AH215" s="46"/>
      <c r="AI215" s="46">
        <v>72168.89</v>
      </c>
      <c r="AJ215" s="46">
        <v>135396.02000000002</v>
      </c>
      <c r="AK215" s="46">
        <v>125935.31000000001</v>
      </c>
      <c r="AL215" s="46">
        <v>238576.92</v>
      </c>
      <c r="AM215" s="46">
        <v>935</v>
      </c>
      <c r="AN215" s="108"/>
      <c r="AO215" s="46">
        <v>75849</v>
      </c>
      <c r="AP215" s="46"/>
      <c r="AQ215" s="46">
        <v>157363.28</v>
      </c>
      <c r="AR215" s="46"/>
      <c r="AS215" s="46"/>
      <c r="AT215" s="46">
        <v>754.83</v>
      </c>
    </row>
    <row r="216" spans="2:50" x14ac:dyDescent="0.25">
      <c r="B216" s="47" t="s">
        <v>362</v>
      </c>
      <c r="C216" s="47" t="s">
        <v>361</v>
      </c>
      <c r="D216" s="46">
        <v>15602774.019999996</v>
      </c>
      <c r="E216" s="46">
        <v>117342.84</v>
      </c>
      <c r="F216" s="46">
        <v>386763.61000000004</v>
      </c>
      <c r="G216" s="46">
        <v>276833.03000000003</v>
      </c>
      <c r="H216" s="46">
        <v>151729.11000000002</v>
      </c>
      <c r="I216" s="46"/>
      <c r="J216" s="46">
        <v>268982.83999999997</v>
      </c>
      <c r="K216" s="46">
        <v>188515.64</v>
      </c>
      <c r="L216" s="46">
        <v>1114109.98</v>
      </c>
      <c r="M216" s="46">
        <v>530922.1</v>
      </c>
      <c r="N216" s="46">
        <v>21849.260000000002</v>
      </c>
      <c r="O216" s="46">
        <v>591979.72999999986</v>
      </c>
      <c r="P216" s="46">
        <v>8186873.1900000032</v>
      </c>
      <c r="Q216" s="46">
        <v>538395.12999999989</v>
      </c>
      <c r="R216" s="46"/>
      <c r="S216" s="46">
        <v>111289.01000000001</v>
      </c>
      <c r="T216" s="46"/>
      <c r="U216" s="46">
        <v>65160.49</v>
      </c>
      <c r="V216" s="46">
        <v>108205.37</v>
      </c>
      <c r="W216" s="46"/>
      <c r="X216" s="46">
        <v>20633.349999999999</v>
      </c>
      <c r="Y216" s="108">
        <v>208974.54</v>
      </c>
      <c r="Z216" s="46">
        <v>313891.23000000004</v>
      </c>
      <c r="AA216" s="46"/>
      <c r="AB216" s="46">
        <v>63428.829999999994</v>
      </c>
      <c r="AC216" s="46">
        <v>347970.58999999997</v>
      </c>
      <c r="AD216" s="108">
        <v>44861.06</v>
      </c>
      <c r="AE216" s="46">
        <v>27037</v>
      </c>
      <c r="AF216" s="46"/>
      <c r="AG216" s="46">
        <v>-74603.009999999995</v>
      </c>
      <c r="AH216" s="46"/>
      <c r="AI216" s="46">
        <v>10533.7</v>
      </c>
      <c r="AJ216" s="46">
        <v>357536.44</v>
      </c>
      <c r="AK216" s="46">
        <v>426857.47000000003</v>
      </c>
      <c r="AL216" s="46">
        <v>476661.03</v>
      </c>
      <c r="AM216" s="46">
        <v>5880</v>
      </c>
      <c r="AN216" s="46"/>
      <c r="AO216" s="46">
        <v>186840</v>
      </c>
      <c r="AP216" s="46"/>
      <c r="AQ216" s="46">
        <v>433917.70999999996</v>
      </c>
      <c r="AR216" s="46"/>
      <c r="AS216" s="46"/>
      <c r="AT216" s="46">
        <v>89579.3</v>
      </c>
      <c r="AX216">
        <v>3823.45</v>
      </c>
    </row>
    <row r="217" spans="2:50" x14ac:dyDescent="0.25">
      <c r="B217" s="47" t="s">
        <v>360</v>
      </c>
      <c r="C217" s="47" t="s">
        <v>359</v>
      </c>
      <c r="D217" s="46">
        <v>12175925.25</v>
      </c>
      <c r="E217" s="46">
        <v>160267.37</v>
      </c>
      <c r="F217" s="46">
        <v>232652.88</v>
      </c>
      <c r="G217" s="46">
        <v>310783.15000000002</v>
      </c>
      <c r="H217" s="46">
        <v>13234.18</v>
      </c>
      <c r="I217" s="46">
        <v>6977.66</v>
      </c>
      <c r="J217" s="46">
        <v>365967.11</v>
      </c>
      <c r="K217" s="46"/>
      <c r="L217" s="46">
        <v>391728.37</v>
      </c>
      <c r="M217" s="46">
        <v>264972.27</v>
      </c>
      <c r="N217" s="46">
        <v>230922.08999999997</v>
      </c>
      <c r="O217" s="46">
        <v>814682.45000000007</v>
      </c>
      <c r="P217" s="46">
        <v>5920859.1800000006</v>
      </c>
      <c r="Q217" s="46">
        <v>260249.32</v>
      </c>
      <c r="R217" s="46">
        <v>2100</v>
      </c>
      <c r="S217" s="46">
        <v>162937.41999999998</v>
      </c>
      <c r="T217" s="46">
        <v>20246.039999999997</v>
      </c>
      <c r="U217" s="46">
        <v>144511.90000000002</v>
      </c>
      <c r="V217" s="46">
        <v>98681.82</v>
      </c>
      <c r="W217" s="46"/>
      <c r="X217" s="46">
        <v>78534.09</v>
      </c>
      <c r="Y217" s="108">
        <v>171501.85</v>
      </c>
      <c r="Z217" s="46">
        <v>273682.52</v>
      </c>
      <c r="AA217" s="46"/>
      <c r="AB217" s="46">
        <v>157502.08000000002</v>
      </c>
      <c r="AC217" s="46">
        <v>510399.19</v>
      </c>
      <c r="AD217" s="46">
        <v>91432.6</v>
      </c>
      <c r="AE217" s="46">
        <v>60198</v>
      </c>
      <c r="AF217" s="46"/>
      <c r="AG217" s="46">
        <v>-101942.75</v>
      </c>
      <c r="AH217" s="46">
        <v>78232.7</v>
      </c>
      <c r="AI217" s="46">
        <v>80320.179999999993</v>
      </c>
      <c r="AJ217" s="46">
        <v>407210.59</v>
      </c>
      <c r="AK217" s="46">
        <v>173800.95</v>
      </c>
      <c r="AL217" s="46">
        <v>337062.82</v>
      </c>
      <c r="AM217" s="46"/>
      <c r="AN217" s="108"/>
      <c r="AO217" s="108">
        <v>131041</v>
      </c>
      <c r="AP217" s="46"/>
      <c r="AQ217" s="108">
        <v>287224.40000000002</v>
      </c>
      <c r="AR217" s="108"/>
      <c r="AS217" s="108"/>
      <c r="AT217" s="108">
        <v>6843.630000000001</v>
      </c>
      <c r="AX217">
        <v>31108.19</v>
      </c>
    </row>
    <row r="218" spans="2:50" x14ac:dyDescent="0.25">
      <c r="B218" s="47" t="s">
        <v>358</v>
      </c>
      <c r="C218" s="47" t="s">
        <v>357</v>
      </c>
      <c r="D218" s="46">
        <v>66405675.32</v>
      </c>
      <c r="E218" s="46">
        <v>299298.18999999994</v>
      </c>
      <c r="F218" s="46">
        <v>467948.06000000006</v>
      </c>
      <c r="G218" s="46">
        <v>742730.71</v>
      </c>
      <c r="H218" s="46">
        <v>524927.71</v>
      </c>
      <c r="I218" s="46">
        <v>9792.2000000000007</v>
      </c>
      <c r="J218" s="46">
        <v>2131248.25</v>
      </c>
      <c r="K218" s="46">
        <v>357380.53</v>
      </c>
      <c r="L218" s="46">
        <v>3123210.7199999997</v>
      </c>
      <c r="M218" s="46">
        <v>2684445.330000001</v>
      </c>
      <c r="N218" s="46">
        <v>166675.93</v>
      </c>
      <c r="O218" s="46">
        <v>2979819.2399999998</v>
      </c>
      <c r="P218" s="46">
        <v>38125441.670000002</v>
      </c>
      <c r="Q218" s="46">
        <v>1160071.2</v>
      </c>
      <c r="R218" s="46">
        <v>19600</v>
      </c>
      <c r="S218" s="46">
        <v>2769938.36</v>
      </c>
      <c r="T218" s="46">
        <v>99007.29</v>
      </c>
      <c r="U218" s="46">
        <v>107224.35999999999</v>
      </c>
      <c r="V218" s="46">
        <v>467523.89999999991</v>
      </c>
      <c r="W218" s="46">
        <v>66553.75</v>
      </c>
      <c r="X218" s="46">
        <v>211325.72</v>
      </c>
      <c r="Y218" s="108">
        <v>1171860.51</v>
      </c>
      <c r="Z218" s="46">
        <v>1266233.17</v>
      </c>
      <c r="AA218" s="46"/>
      <c r="AB218" s="46">
        <v>300755.78999999998</v>
      </c>
      <c r="AC218" s="46">
        <v>2077942.96</v>
      </c>
      <c r="AD218" s="108">
        <v>279600.16000000003</v>
      </c>
      <c r="AE218" s="46">
        <v>171579</v>
      </c>
      <c r="AF218" s="108"/>
      <c r="AG218" s="46">
        <v>-152495.26999999999</v>
      </c>
      <c r="AH218" s="46">
        <v>83523.06</v>
      </c>
      <c r="AI218" s="46">
        <v>120654.51</v>
      </c>
      <c r="AJ218" s="46">
        <v>1734524.29</v>
      </c>
      <c r="AK218" s="46">
        <v>814702.55</v>
      </c>
      <c r="AL218" s="46">
        <v>964454.74</v>
      </c>
      <c r="AM218" s="46"/>
      <c r="AN218" s="108">
        <v>29465.360000000001</v>
      </c>
      <c r="AO218" s="108">
        <v>651184</v>
      </c>
      <c r="AP218" s="46"/>
      <c r="AQ218" s="46">
        <v>359762.50999999995</v>
      </c>
      <c r="AR218" s="46"/>
      <c r="AS218" s="108"/>
      <c r="AT218" s="108">
        <v>17764.86</v>
      </c>
      <c r="AU218">
        <v>12858.16</v>
      </c>
      <c r="AV218">
        <v>48823.16</v>
      </c>
      <c r="AW218">
        <v>-61681.32</v>
      </c>
    </row>
    <row r="219" spans="2:50" x14ac:dyDescent="0.25">
      <c r="B219" s="47" t="s">
        <v>356</v>
      </c>
      <c r="C219" s="47" t="s">
        <v>355</v>
      </c>
      <c r="D219" s="46">
        <v>86034406.159999907</v>
      </c>
      <c r="E219" s="46">
        <v>223194.5</v>
      </c>
      <c r="F219" s="46">
        <v>691903.38000000012</v>
      </c>
      <c r="G219" s="46">
        <v>964307.64</v>
      </c>
      <c r="H219" s="46">
        <v>1107072.28</v>
      </c>
      <c r="I219" s="46">
        <v>143928.29</v>
      </c>
      <c r="J219" s="46">
        <v>2319386.77</v>
      </c>
      <c r="K219" s="46">
        <v>711893.84</v>
      </c>
      <c r="L219" s="46">
        <v>5494314.8600000003</v>
      </c>
      <c r="M219" s="46">
        <v>3009169.7600000002</v>
      </c>
      <c r="N219" s="46">
        <v>1039531.73</v>
      </c>
      <c r="O219" s="46">
        <v>4520823.7200000007</v>
      </c>
      <c r="P219" s="46">
        <v>48166732.19000002</v>
      </c>
      <c r="Q219" s="108">
        <v>1310716.6000000001</v>
      </c>
      <c r="R219" s="46">
        <v>164649.9</v>
      </c>
      <c r="S219" s="46">
        <v>906456.67</v>
      </c>
      <c r="T219" s="46">
        <v>440636.83</v>
      </c>
      <c r="U219" s="46">
        <v>240709.84</v>
      </c>
      <c r="V219" s="46">
        <v>552160.39999999991</v>
      </c>
      <c r="W219" s="46"/>
      <c r="X219" s="46">
        <v>290351.70999999996</v>
      </c>
      <c r="Y219" s="108">
        <v>1333239.92</v>
      </c>
      <c r="Z219" s="46">
        <v>1581898.42</v>
      </c>
      <c r="AA219" s="46">
        <v>-2096.54</v>
      </c>
      <c r="AB219" s="46">
        <v>554465.93999999994</v>
      </c>
      <c r="AC219" s="46">
        <v>2780114.8</v>
      </c>
      <c r="AD219" s="108">
        <v>491088.34</v>
      </c>
      <c r="AE219" s="46">
        <v>168310.24</v>
      </c>
      <c r="AF219" s="46">
        <v>99.4</v>
      </c>
      <c r="AG219" s="46">
        <v>-149797.5</v>
      </c>
      <c r="AH219" s="46">
        <v>204092.33000000002</v>
      </c>
      <c r="AI219" s="46">
        <v>397378.94</v>
      </c>
      <c r="AJ219" s="46">
        <v>2473790.84</v>
      </c>
      <c r="AK219" s="46">
        <v>892804.82000000007</v>
      </c>
      <c r="AL219" s="46">
        <v>1504602.52</v>
      </c>
      <c r="AM219" s="46"/>
      <c r="AN219" s="108">
        <v>1005.47</v>
      </c>
      <c r="AO219" s="46">
        <v>883628.76</v>
      </c>
      <c r="AP219" s="108"/>
      <c r="AQ219" s="46">
        <v>373073.28</v>
      </c>
      <c r="AR219" s="46"/>
      <c r="AS219" s="46">
        <v>96270.1</v>
      </c>
      <c r="AT219" s="46">
        <v>9337.6299999999992</v>
      </c>
      <c r="AU219">
        <v>7063.23</v>
      </c>
      <c r="AV219">
        <v>24131.919999999998</v>
      </c>
      <c r="AW219">
        <v>20360.239999999998</v>
      </c>
      <c r="AX219">
        <v>91602.15</v>
      </c>
    </row>
    <row r="220" spans="2:50" x14ac:dyDescent="0.25">
      <c r="B220" s="47" t="s">
        <v>354</v>
      </c>
      <c r="C220" s="47" t="s">
        <v>353</v>
      </c>
      <c r="D220" s="46">
        <v>47806341.419999994</v>
      </c>
      <c r="E220" s="46">
        <v>139608.04999999999</v>
      </c>
      <c r="F220" s="46">
        <v>620531.18999999994</v>
      </c>
      <c r="G220" s="46">
        <v>754124.10000000009</v>
      </c>
      <c r="H220" s="46">
        <v>482356.26</v>
      </c>
      <c r="I220" s="46">
        <v>38684.83</v>
      </c>
      <c r="J220" s="108">
        <v>894763.44000000006</v>
      </c>
      <c r="K220" s="46">
        <v>149196.00999999998</v>
      </c>
      <c r="L220" s="46">
        <v>2858869.4000000004</v>
      </c>
      <c r="M220" s="108">
        <v>1324259.57</v>
      </c>
      <c r="N220" s="46">
        <v>768825.8600000001</v>
      </c>
      <c r="O220" s="46">
        <v>2179269.5500000003</v>
      </c>
      <c r="P220" s="108">
        <v>25462084.539999992</v>
      </c>
      <c r="Q220" s="46">
        <v>1404082.0000000002</v>
      </c>
      <c r="R220" s="46">
        <v>14800</v>
      </c>
      <c r="S220" s="46">
        <v>1094513.8499999999</v>
      </c>
      <c r="T220" s="46">
        <v>129658.91</v>
      </c>
      <c r="U220" s="46">
        <v>183069.02</v>
      </c>
      <c r="V220" s="108">
        <v>347565.12000000005</v>
      </c>
      <c r="W220" s="46"/>
      <c r="X220" s="46">
        <v>243350.88999999998</v>
      </c>
      <c r="Y220" s="108">
        <v>403655.84</v>
      </c>
      <c r="Z220" s="46">
        <v>765627.80999999994</v>
      </c>
      <c r="AA220" s="46">
        <v>-10420</v>
      </c>
      <c r="AB220" s="46">
        <v>345476.74999999994</v>
      </c>
      <c r="AC220" s="108">
        <v>1468975.6099999999</v>
      </c>
      <c r="AD220" s="108">
        <v>289884.49000000005</v>
      </c>
      <c r="AE220" s="46">
        <v>81939</v>
      </c>
      <c r="AF220" s="108"/>
      <c r="AG220" s="108">
        <v>-153782.57999999999</v>
      </c>
      <c r="AH220" s="46">
        <v>162188.47</v>
      </c>
      <c r="AI220" s="46">
        <v>203422.56999999998</v>
      </c>
      <c r="AJ220" s="46">
        <v>1342637.56</v>
      </c>
      <c r="AK220" s="108">
        <v>561583.79999999993</v>
      </c>
      <c r="AL220" s="46">
        <v>1041967.7</v>
      </c>
      <c r="AM220" s="46">
        <v>102694.69</v>
      </c>
      <c r="AN220" s="108">
        <v>5534.82</v>
      </c>
      <c r="AO220" s="108">
        <v>629750</v>
      </c>
      <c r="AP220" s="108"/>
      <c r="AQ220" s="108">
        <v>1247921.4900000002</v>
      </c>
      <c r="AR220" s="46">
        <v>3118.510000000002</v>
      </c>
      <c r="AS220" s="108">
        <v>63659.59</v>
      </c>
      <c r="AT220" s="108">
        <v>11743.42</v>
      </c>
      <c r="AU220">
        <v>3177.82</v>
      </c>
      <c r="AV220">
        <v>74886.929999999993</v>
      </c>
      <c r="AW220">
        <v>700</v>
      </c>
      <c r="AX220">
        <v>70384.540000000008</v>
      </c>
    </row>
    <row r="221" spans="2:50" x14ac:dyDescent="0.25">
      <c r="B221" s="47" t="s">
        <v>352</v>
      </c>
      <c r="C221" s="47" t="s">
        <v>351</v>
      </c>
      <c r="D221" s="46">
        <v>13060178.779999999</v>
      </c>
      <c r="E221" s="46">
        <v>74457.64</v>
      </c>
      <c r="F221" s="46">
        <v>316172.34999999998</v>
      </c>
      <c r="G221" s="108">
        <v>321000.91000000003</v>
      </c>
      <c r="H221" s="46">
        <v>126622.12</v>
      </c>
      <c r="I221" s="108"/>
      <c r="J221" s="46">
        <v>884234.52</v>
      </c>
      <c r="K221" s="108">
        <v>60445.859999999993</v>
      </c>
      <c r="L221" s="108">
        <v>642857.31999999995</v>
      </c>
      <c r="M221" s="46">
        <v>442527</v>
      </c>
      <c r="N221" s="46">
        <v>92755.51</v>
      </c>
      <c r="O221" s="46">
        <v>385040.79</v>
      </c>
      <c r="P221" s="46">
        <v>6323281.6500000013</v>
      </c>
      <c r="Q221" s="46">
        <v>405707.11999999994</v>
      </c>
      <c r="R221" s="46">
        <v>5781.55</v>
      </c>
      <c r="S221" s="46">
        <v>204908.26</v>
      </c>
      <c r="T221" s="46">
        <v>101329.39000000001</v>
      </c>
      <c r="U221" s="46">
        <v>5740.32</v>
      </c>
      <c r="V221" s="108">
        <v>87407.42</v>
      </c>
      <c r="W221" s="46"/>
      <c r="X221" s="46">
        <v>90570.42</v>
      </c>
      <c r="Y221" s="108">
        <v>170539.72</v>
      </c>
      <c r="Z221" s="46">
        <v>235932.77</v>
      </c>
      <c r="AA221" s="46"/>
      <c r="AB221" s="46">
        <v>41.25</v>
      </c>
      <c r="AC221" s="46">
        <v>417988.43000000005</v>
      </c>
      <c r="AD221" s="108">
        <v>47620.03</v>
      </c>
      <c r="AE221" s="46">
        <v>37327.46</v>
      </c>
      <c r="AF221" s="108">
        <v>12335.26</v>
      </c>
      <c r="AG221" s="46">
        <v>-68244.88</v>
      </c>
      <c r="AH221" s="46">
        <v>5697.87</v>
      </c>
      <c r="AI221" s="46">
        <v>12536.9</v>
      </c>
      <c r="AJ221" s="46">
        <v>355376.44</v>
      </c>
      <c r="AK221" s="46">
        <v>398833.95999999996</v>
      </c>
      <c r="AL221" s="108">
        <v>433480.66</v>
      </c>
      <c r="AM221" s="46"/>
      <c r="AN221" s="108">
        <v>6818.3899999999994</v>
      </c>
      <c r="AO221" s="108">
        <v>146200</v>
      </c>
      <c r="AP221" s="108"/>
      <c r="AQ221" s="108">
        <v>262520.37</v>
      </c>
      <c r="AR221" s="46"/>
      <c r="AS221" s="108"/>
      <c r="AT221" s="108">
        <v>14334</v>
      </c>
    </row>
    <row r="222" spans="2:50" x14ac:dyDescent="0.25">
      <c r="B222" s="47" t="s">
        <v>350</v>
      </c>
      <c r="C222" s="47" t="s">
        <v>349</v>
      </c>
      <c r="D222" s="46">
        <v>7626814.2000000048</v>
      </c>
      <c r="E222" s="46">
        <v>17062.710000000003</v>
      </c>
      <c r="F222" s="46">
        <v>282463.33</v>
      </c>
      <c r="G222" s="108">
        <v>105512.07</v>
      </c>
      <c r="H222" s="108">
        <v>78225.929999999993</v>
      </c>
      <c r="I222" s="108">
        <v>2918.13</v>
      </c>
      <c r="J222" s="46">
        <v>22535.97</v>
      </c>
      <c r="K222" s="46">
        <v>33463.050000000003</v>
      </c>
      <c r="L222" s="46">
        <v>281302.02999999997</v>
      </c>
      <c r="M222" s="46">
        <v>167100.94</v>
      </c>
      <c r="N222" s="46">
        <v>151864.19999999998</v>
      </c>
      <c r="O222" s="46">
        <v>268388.94</v>
      </c>
      <c r="P222" s="46">
        <v>4421990.370000001</v>
      </c>
      <c r="Q222" s="46">
        <v>75213.580000000016</v>
      </c>
      <c r="R222" s="46">
        <v>242389.39</v>
      </c>
      <c r="S222" s="46">
        <v>80816.209999999992</v>
      </c>
      <c r="T222" s="46">
        <v>104544.78999999998</v>
      </c>
      <c r="U222" s="46">
        <v>13103.73</v>
      </c>
      <c r="V222" s="46">
        <v>55246.14</v>
      </c>
      <c r="W222" s="46"/>
      <c r="X222" s="46">
        <v>6659.55</v>
      </c>
      <c r="Y222" s="108">
        <v>74729.070000000007</v>
      </c>
      <c r="Z222" s="46">
        <v>119151.68999999999</v>
      </c>
      <c r="AA222" s="46"/>
      <c r="AB222" s="46">
        <v>24382.13</v>
      </c>
      <c r="AC222" s="108">
        <v>200787.96</v>
      </c>
      <c r="AD222" s="108">
        <v>17011.5</v>
      </c>
      <c r="AE222" s="46">
        <v>25553</v>
      </c>
      <c r="AF222" s="108"/>
      <c r="AG222" s="46">
        <v>-19324.89</v>
      </c>
      <c r="AH222" s="46">
        <v>2805.3100000000004</v>
      </c>
      <c r="AI222" s="46">
        <v>69020.66</v>
      </c>
      <c r="AJ222" s="46">
        <v>231988.46999999997</v>
      </c>
      <c r="AK222" s="46">
        <v>177922.72999999998</v>
      </c>
      <c r="AL222" s="46">
        <v>158063.6</v>
      </c>
      <c r="AM222" s="46"/>
      <c r="AN222" s="46">
        <v>13810.24</v>
      </c>
      <c r="AO222" s="108">
        <v>86831.75</v>
      </c>
      <c r="AP222" s="108"/>
      <c r="AQ222" s="108">
        <v>22628.73</v>
      </c>
      <c r="AR222" s="46"/>
      <c r="AS222" s="108"/>
      <c r="AT222" s="108">
        <v>-3839.77</v>
      </c>
      <c r="AU222">
        <v>883</v>
      </c>
      <c r="AV222">
        <v>13607.96</v>
      </c>
    </row>
    <row r="223" spans="2:50" x14ac:dyDescent="0.25">
      <c r="B223" s="47" t="s">
        <v>348</v>
      </c>
      <c r="C223" s="47" t="s">
        <v>347</v>
      </c>
      <c r="D223" s="46">
        <v>135760692.01999998</v>
      </c>
      <c r="E223" s="46">
        <v>480139.31000000006</v>
      </c>
      <c r="F223" s="46">
        <v>633819.59</v>
      </c>
      <c r="G223" s="46">
        <v>1293488.83</v>
      </c>
      <c r="H223" s="46">
        <v>742282.07</v>
      </c>
      <c r="I223" s="46">
        <v>175854.06</v>
      </c>
      <c r="J223" s="46">
        <v>3518162.74</v>
      </c>
      <c r="K223" s="46">
        <v>1408427.2</v>
      </c>
      <c r="L223" s="46">
        <v>8345275.9299999997</v>
      </c>
      <c r="M223" s="46">
        <v>5123396.3499999996</v>
      </c>
      <c r="N223" s="46">
        <v>830290.11</v>
      </c>
      <c r="O223" s="46">
        <v>4832150.3099999987</v>
      </c>
      <c r="P223" s="46">
        <v>80654461.680000022</v>
      </c>
      <c r="Q223" s="108">
        <v>801360.9</v>
      </c>
      <c r="R223" s="46"/>
      <c r="S223" s="46">
        <v>2535905.25</v>
      </c>
      <c r="T223" s="46">
        <v>112923.56</v>
      </c>
      <c r="U223" s="46">
        <v>71558.649999999994</v>
      </c>
      <c r="V223" s="46">
        <v>805250.28</v>
      </c>
      <c r="W223" s="46"/>
      <c r="X223" s="46">
        <v>320117.81</v>
      </c>
      <c r="Y223" s="46">
        <v>1901675.97</v>
      </c>
      <c r="Z223" s="46">
        <v>2345949.89</v>
      </c>
      <c r="AA223" s="46"/>
      <c r="AB223" s="46">
        <v>628641.53</v>
      </c>
      <c r="AC223" s="46">
        <v>4034496.28</v>
      </c>
      <c r="AD223" s="108">
        <v>552538.94999999995</v>
      </c>
      <c r="AE223" s="46">
        <v>167993.28</v>
      </c>
      <c r="AF223" s="46"/>
      <c r="AG223" s="46">
        <v>-213831.1</v>
      </c>
      <c r="AH223" s="46">
        <v>430359.29000000004</v>
      </c>
      <c r="AI223" s="46">
        <v>202673.63</v>
      </c>
      <c r="AJ223" s="46">
        <v>3770316.28</v>
      </c>
      <c r="AK223" s="46">
        <v>2800464.0900000003</v>
      </c>
      <c r="AL223" s="46">
        <v>2362818.64</v>
      </c>
      <c r="AM223" s="46"/>
      <c r="AN223" s="46">
        <v>801700.27</v>
      </c>
      <c r="AO223" s="46">
        <v>1237231.3400000001</v>
      </c>
      <c r="AP223" s="46"/>
      <c r="AQ223" s="46">
        <v>1852890.8599999999</v>
      </c>
      <c r="AR223" s="46"/>
      <c r="AS223" s="46">
        <v>156826.38</v>
      </c>
      <c r="AT223" s="108"/>
      <c r="AU223">
        <v>12060.17</v>
      </c>
      <c r="AV223">
        <v>164918.59</v>
      </c>
      <c r="AW223">
        <v>-176978.76</v>
      </c>
      <c r="AX223">
        <v>43081.81</v>
      </c>
    </row>
    <row r="224" spans="2:50" x14ac:dyDescent="0.25">
      <c r="B224" s="47" t="s">
        <v>346</v>
      </c>
      <c r="C224" s="47" t="s">
        <v>345</v>
      </c>
      <c r="D224" s="46">
        <v>1831847.7499999998</v>
      </c>
      <c r="E224" s="46">
        <v>5182.12</v>
      </c>
      <c r="F224" s="46">
        <v>39899.96</v>
      </c>
      <c r="G224" s="46">
        <v>151623.55000000002</v>
      </c>
      <c r="H224" s="46">
        <v>15005</v>
      </c>
      <c r="I224" s="46"/>
      <c r="J224" s="46">
        <v>98660.56</v>
      </c>
      <c r="K224" s="46"/>
      <c r="L224" s="46">
        <v>68062.31</v>
      </c>
      <c r="M224" s="46">
        <v>16260.05</v>
      </c>
      <c r="N224" s="46"/>
      <c r="O224" s="46">
        <v>15496.89</v>
      </c>
      <c r="P224" s="46">
        <v>777524.96</v>
      </c>
      <c r="Q224" s="46">
        <v>140</v>
      </c>
      <c r="R224" s="46">
        <v>119085.25</v>
      </c>
      <c r="S224" s="46">
        <v>21218.04</v>
      </c>
      <c r="T224" s="46">
        <v>1348.07</v>
      </c>
      <c r="U224" s="46">
        <v>17049.98</v>
      </c>
      <c r="V224" s="46">
        <v>10399.35</v>
      </c>
      <c r="W224" s="46"/>
      <c r="X224" s="46"/>
      <c r="Y224" s="46">
        <v>25885.95</v>
      </c>
      <c r="Z224" s="46">
        <v>78440.259999999995</v>
      </c>
      <c r="AA224" s="46"/>
      <c r="AB224" s="46">
        <v>13792.26</v>
      </c>
      <c r="AC224" s="46">
        <v>81968.72</v>
      </c>
      <c r="AD224" s="108">
        <v>22124.379999999997</v>
      </c>
      <c r="AE224" s="46"/>
      <c r="AF224" s="46"/>
      <c r="AG224" s="46">
        <v>-817.44</v>
      </c>
      <c r="AH224" s="46"/>
      <c r="AI224" s="46"/>
      <c r="AJ224" s="46">
        <v>68853.69</v>
      </c>
      <c r="AK224" s="46">
        <v>41400.46</v>
      </c>
      <c r="AL224" s="46">
        <v>45029.13</v>
      </c>
      <c r="AM224" s="46"/>
      <c r="AN224" s="46"/>
      <c r="AO224" s="46">
        <v>13654</v>
      </c>
      <c r="AP224" s="46"/>
      <c r="AQ224" s="46">
        <v>18622.5</v>
      </c>
      <c r="AR224" s="46"/>
      <c r="AS224" s="46"/>
      <c r="AT224" s="46">
        <v>24.75</v>
      </c>
      <c r="AV224">
        <v>9213</v>
      </c>
      <c r="AW224">
        <v>56700</v>
      </c>
    </row>
    <row r="225" spans="2:50" x14ac:dyDescent="0.25">
      <c r="B225" s="47" t="s">
        <v>344</v>
      </c>
      <c r="C225" s="47" t="s">
        <v>343</v>
      </c>
      <c r="D225" s="46">
        <v>1195683.8199999998</v>
      </c>
      <c r="E225" s="46">
        <v>7203.55</v>
      </c>
      <c r="F225" s="46">
        <v>111071.43000000001</v>
      </c>
      <c r="G225" s="46">
        <v>31944.199999999997</v>
      </c>
      <c r="H225" s="46"/>
      <c r="I225" s="46">
        <v>5492</v>
      </c>
      <c r="J225" s="46"/>
      <c r="K225" s="46">
        <v>1000</v>
      </c>
      <c r="L225" s="46"/>
      <c r="M225" s="46">
        <v>14104.84</v>
      </c>
      <c r="N225" s="46">
        <v>839.16</v>
      </c>
      <c r="O225" s="46">
        <v>22852.420000000002</v>
      </c>
      <c r="P225" s="46">
        <v>747571.52</v>
      </c>
      <c r="Q225" s="46">
        <v>496.57</v>
      </c>
      <c r="R225" s="46">
        <v>21519.88</v>
      </c>
      <c r="S225" s="46">
        <v>14758.82</v>
      </c>
      <c r="T225" s="46">
        <v>4162.7699999999995</v>
      </c>
      <c r="U225" s="46">
        <v>14001.57</v>
      </c>
      <c r="V225" s="46">
        <v>8626</v>
      </c>
      <c r="W225" s="46"/>
      <c r="X225" s="46"/>
      <c r="Y225" s="46">
        <v>1233.1300000000001</v>
      </c>
      <c r="Z225" s="46">
        <v>764.22</v>
      </c>
      <c r="AA225" s="46"/>
      <c r="AB225" s="46">
        <v>22829.59</v>
      </c>
      <c r="AC225" s="46">
        <v>41902.020000000004</v>
      </c>
      <c r="AD225" s="108">
        <v>2941.7</v>
      </c>
      <c r="AE225" s="46">
        <v>10875</v>
      </c>
      <c r="AF225" s="46"/>
      <c r="AG225" s="46">
        <v>-4276.3500000000004</v>
      </c>
      <c r="AH225" s="46"/>
      <c r="AI225" s="46">
        <v>4880.1900000000005</v>
      </c>
      <c r="AJ225" s="46">
        <v>44396.549999999996</v>
      </c>
      <c r="AK225" s="46">
        <v>10230.549999999999</v>
      </c>
      <c r="AL225" s="46">
        <v>26378.41</v>
      </c>
      <c r="AM225" s="46"/>
      <c r="AN225" s="46">
        <v>2689.53</v>
      </c>
      <c r="AO225" s="46"/>
      <c r="AP225" s="46"/>
      <c r="AQ225" s="46">
        <v>12890.75</v>
      </c>
      <c r="AR225" s="46"/>
      <c r="AS225" s="46"/>
      <c r="AT225" s="46"/>
      <c r="AV225">
        <v>5750.5</v>
      </c>
      <c r="AW225">
        <v>6553.3</v>
      </c>
    </row>
    <row r="226" spans="2:50" x14ac:dyDescent="0.25">
      <c r="B226" s="47" t="s">
        <v>342</v>
      </c>
      <c r="C226" s="47" t="s">
        <v>341</v>
      </c>
      <c r="D226" s="46">
        <v>2383583.86</v>
      </c>
      <c r="E226" s="46">
        <v>54222.11</v>
      </c>
      <c r="F226" s="46">
        <v>261293.56</v>
      </c>
      <c r="G226" s="46">
        <v>52851.61</v>
      </c>
      <c r="H226" s="46"/>
      <c r="I226" s="46"/>
      <c r="J226" s="46">
        <v>10199.19</v>
      </c>
      <c r="K226" s="46">
        <v>6699.9399999999987</v>
      </c>
      <c r="L226" s="46">
        <v>82878.509999999995</v>
      </c>
      <c r="M226" s="46">
        <v>84198.83</v>
      </c>
      <c r="N226" s="46">
        <v>4918.8599999999997</v>
      </c>
      <c r="O226" s="46"/>
      <c r="P226" s="46">
        <v>1262937.79</v>
      </c>
      <c r="Q226" s="46">
        <v>17392.43</v>
      </c>
      <c r="R226" s="46">
        <v>7779.72</v>
      </c>
      <c r="S226" s="46">
        <v>8503.66</v>
      </c>
      <c r="T226" s="46">
        <v>39429.78</v>
      </c>
      <c r="U226" s="46">
        <v>19874.54</v>
      </c>
      <c r="V226" s="46">
        <v>11171.199999999999</v>
      </c>
      <c r="W226" s="46"/>
      <c r="X226" s="46">
        <v>25014.83</v>
      </c>
      <c r="Y226" s="46">
        <v>43360.4</v>
      </c>
      <c r="Z226" s="46">
        <v>35825.509999999995</v>
      </c>
      <c r="AA226" s="46"/>
      <c r="AB226" s="46">
        <v>30279.71</v>
      </c>
      <c r="AC226" s="46">
        <v>70788.86</v>
      </c>
      <c r="AD226" s="108">
        <v>29929.19</v>
      </c>
      <c r="AE226" s="46"/>
      <c r="AF226" s="46"/>
      <c r="AG226" s="46">
        <v>-2218.17</v>
      </c>
      <c r="AH226" s="46"/>
      <c r="AI226" s="46">
        <v>14381.89</v>
      </c>
      <c r="AJ226" s="46">
        <v>38527.71</v>
      </c>
      <c r="AK226" s="46">
        <v>44460.38</v>
      </c>
      <c r="AL226" s="46">
        <v>25966.79</v>
      </c>
      <c r="AM226" s="46"/>
      <c r="AN226" s="46">
        <v>18876.77</v>
      </c>
      <c r="AO226" s="108">
        <v>14037</v>
      </c>
      <c r="AP226" s="46"/>
      <c r="AQ226" s="46">
        <v>34548.020000000004</v>
      </c>
      <c r="AR226" s="46">
        <v>2690.68</v>
      </c>
      <c r="AS226" s="46"/>
      <c r="AT226" s="46"/>
      <c r="AV226">
        <v>5040.16</v>
      </c>
      <c r="AW226">
        <v>27722.400000000001</v>
      </c>
    </row>
    <row r="227" spans="2:50" x14ac:dyDescent="0.25">
      <c r="B227" s="47" t="s">
        <v>340</v>
      </c>
      <c r="C227" s="47" t="s">
        <v>339</v>
      </c>
      <c r="D227" s="46">
        <v>16023431.050000019</v>
      </c>
      <c r="E227" s="46">
        <v>83520.12</v>
      </c>
      <c r="F227" s="46">
        <v>249322.40000000002</v>
      </c>
      <c r="G227" s="46">
        <v>205992.44000000003</v>
      </c>
      <c r="H227" s="46">
        <v>79224.36</v>
      </c>
      <c r="I227" s="46">
        <v>14216.15</v>
      </c>
      <c r="J227" s="46">
        <v>204234.15</v>
      </c>
      <c r="K227" s="46"/>
      <c r="L227" s="46">
        <v>782469.98</v>
      </c>
      <c r="M227" s="46">
        <v>432069.23999999993</v>
      </c>
      <c r="N227" s="46">
        <v>81047.41</v>
      </c>
      <c r="O227" s="46">
        <v>39816.239999999998</v>
      </c>
      <c r="P227" s="46">
        <v>9357743.9800000004</v>
      </c>
      <c r="Q227" s="46">
        <v>470851.73</v>
      </c>
      <c r="R227" s="46"/>
      <c r="S227" s="46">
        <v>187254.96999999997</v>
      </c>
      <c r="T227" s="46">
        <v>70771.39</v>
      </c>
      <c r="U227" s="46">
        <v>100954.01999999999</v>
      </c>
      <c r="V227" s="46">
        <v>88553.05</v>
      </c>
      <c r="W227" s="46">
        <v>55492.87</v>
      </c>
      <c r="X227" s="46">
        <v>65874.41</v>
      </c>
      <c r="Y227" s="46">
        <v>236998.26</v>
      </c>
      <c r="Z227" s="46">
        <v>296973.48</v>
      </c>
      <c r="AA227" s="46"/>
      <c r="AB227" s="46">
        <v>124085.92</v>
      </c>
      <c r="AC227" s="46">
        <v>557286.39999999991</v>
      </c>
      <c r="AD227" s="108">
        <v>184066.07</v>
      </c>
      <c r="AE227" s="46">
        <v>23935</v>
      </c>
      <c r="AF227" s="46"/>
      <c r="AG227" s="46">
        <v>-103795.58</v>
      </c>
      <c r="AH227" s="46">
        <v>43849.759999999995</v>
      </c>
      <c r="AI227" s="46">
        <v>190470.87</v>
      </c>
      <c r="AJ227" s="46">
        <v>728338.97</v>
      </c>
      <c r="AK227" s="46">
        <v>138376.26</v>
      </c>
      <c r="AL227" s="46">
        <v>489978.95</v>
      </c>
      <c r="AM227" s="46"/>
      <c r="AN227" s="46">
        <v>58904</v>
      </c>
      <c r="AO227" s="46">
        <v>147599</v>
      </c>
      <c r="AP227" s="46"/>
      <c r="AQ227" s="46">
        <v>228359.36</v>
      </c>
      <c r="AR227" s="46"/>
      <c r="AS227" s="108">
        <v>11600.2</v>
      </c>
      <c r="AT227" s="46">
        <v>16656.54</v>
      </c>
      <c r="AU227">
        <v>32.15</v>
      </c>
      <c r="AV227">
        <v>80306.53</v>
      </c>
    </row>
    <row r="228" spans="2:50" x14ac:dyDescent="0.25">
      <c r="B228" s="47" t="s">
        <v>338</v>
      </c>
      <c r="C228" s="47" t="s">
        <v>337</v>
      </c>
      <c r="D228" s="46">
        <v>387499917.74999988</v>
      </c>
      <c r="E228" s="46">
        <v>988988.91</v>
      </c>
      <c r="F228" s="46">
        <v>867929.99</v>
      </c>
      <c r="G228" s="46">
        <v>3659731.6700000004</v>
      </c>
      <c r="H228" s="46">
        <v>2499824.4900000002</v>
      </c>
      <c r="I228" s="46">
        <v>674866.14999999991</v>
      </c>
      <c r="J228" s="46">
        <v>9609786.2600000016</v>
      </c>
      <c r="K228" s="46">
        <v>3417455.1599999992</v>
      </c>
      <c r="L228" s="46">
        <v>20444488.920000006</v>
      </c>
      <c r="M228" s="46">
        <v>13174152.709999997</v>
      </c>
      <c r="N228" s="46">
        <v>5153781.5000000009</v>
      </c>
      <c r="O228" s="46">
        <v>19994161.250000004</v>
      </c>
      <c r="P228" s="46">
        <v>224710780.63</v>
      </c>
      <c r="Q228" s="46">
        <v>4574878.3699999992</v>
      </c>
      <c r="R228" s="46">
        <v>894343.91</v>
      </c>
      <c r="S228" s="46">
        <v>5463115.6900000013</v>
      </c>
      <c r="T228" s="46">
        <v>849179.61999999988</v>
      </c>
      <c r="U228" s="46">
        <v>3585579.6399999997</v>
      </c>
      <c r="V228" s="46">
        <v>2084228.6600000001</v>
      </c>
      <c r="W228" s="46">
        <v>998446.33</v>
      </c>
      <c r="X228" s="46">
        <v>782136.47</v>
      </c>
      <c r="Y228" s="46">
        <v>4165491.38</v>
      </c>
      <c r="Z228" s="46">
        <v>5551193.5399999991</v>
      </c>
      <c r="AA228" s="46">
        <v>-17761.310000000001</v>
      </c>
      <c r="AB228" s="46">
        <v>955021.64000000013</v>
      </c>
      <c r="AC228" s="46">
        <v>16022933.800000001</v>
      </c>
      <c r="AD228" s="108">
        <v>105973.73999999999</v>
      </c>
      <c r="AE228" s="46">
        <v>60587</v>
      </c>
      <c r="AF228" s="46"/>
      <c r="AG228" s="46">
        <v>-975362.85</v>
      </c>
      <c r="AH228" s="46">
        <v>1464153.6199999999</v>
      </c>
      <c r="AI228" s="46">
        <v>1546727.59</v>
      </c>
      <c r="AJ228" s="46">
        <v>8984644.3599999994</v>
      </c>
      <c r="AK228" s="46">
        <v>4661633.74</v>
      </c>
      <c r="AL228" s="46">
        <v>5447453.5200000005</v>
      </c>
      <c r="AM228" s="46">
        <v>150419.31</v>
      </c>
      <c r="AN228" s="108">
        <v>935558.51</v>
      </c>
      <c r="AO228" s="108">
        <v>3518086</v>
      </c>
      <c r="AP228" s="46"/>
      <c r="AQ228" s="46">
        <v>6527000.1200000001</v>
      </c>
      <c r="AR228" s="46">
        <v>14641.35</v>
      </c>
      <c r="AS228" s="46">
        <v>256905.78</v>
      </c>
      <c r="AT228" s="46">
        <v>546281.51</v>
      </c>
      <c r="AU228">
        <v>52893.68</v>
      </c>
      <c r="AV228">
        <v>1310218.3700000001</v>
      </c>
      <c r="AW228">
        <v>1717501.5000000002</v>
      </c>
      <c r="AX228">
        <v>69865.52</v>
      </c>
    </row>
    <row r="229" spans="2:50" x14ac:dyDescent="0.25">
      <c r="B229" s="47" t="s">
        <v>336</v>
      </c>
      <c r="C229" s="47" t="s">
        <v>335</v>
      </c>
      <c r="D229" s="46">
        <v>167022571.96000007</v>
      </c>
      <c r="E229" s="46">
        <v>201284.2</v>
      </c>
      <c r="F229" s="46">
        <v>780742.99</v>
      </c>
      <c r="G229" s="46">
        <v>1564654.35</v>
      </c>
      <c r="H229" s="46">
        <v>975749.64</v>
      </c>
      <c r="I229" s="46">
        <v>541590.15</v>
      </c>
      <c r="J229" s="46">
        <v>3007865.37</v>
      </c>
      <c r="K229" s="46">
        <v>1032413.99</v>
      </c>
      <c r="L229" s="46">
        <v>8209297.1100000003</v>
      </c>
      <c r="M229" s="46">
        <v>4428057.29</v>
      </c>
      <c r="N229" s="46">
        <v>322999.25</v>
      </c>
      <c r="O229" s="46">
        <v>9312962.2400000021</v>
      </c>
      <c r="P229" s="46">
        <v>99705097.999999985</v>
      </c>
      <c r="Q229" s="46">
        <v>2173771.56</v>
      </c>
      <c r="R229" s="46">
        <v>150233.68</v>
      </c>
      <c r="S229" s="46">
        <v>1473552.5500000003</v>
      </c>
      <c r="T229" s="46">
        <v>676122.35000000009</v>
      </c>
      <c r="U229" s="46">
        <v>751332.46000000008</v>
      </c>
      <c r="V229" s="46">
        <v>1167899.3700000001</v>
      </c>
      <c r="W229" s="46">
        <v>451231.74</v>
      </c>
      <c r="X229" s="46">
        <v>364708.8</v>
      </c>
      <c r="Y229" s="46">
        <v>2089729.56</v>
      </c>
      <c r="Z229" s="46">
        <v>2658294.37</v>
      </c>
      <c r="AA229" s="46">
        <v>-24830.75</v>
      </c>
      <c r="AB229" s="46">
        <v>1266830.5599999998</v>
      </c>
      <c r="AC229" s="46">
        <v>6736574.4500000002</v>
      </c>
      <c r="AD229" s="108">
        <v>781998.92</v>
      </c>
      <c r="AE229" s="46">
        <v>247101</v>
      </c>
      <c r="AF229" s="46"/>
      <c r="AG229" s="46">
        <v>-256847.35999999999</v>
      </c>
      <c r="AH229" s="46">
        <v>692602.94000000006</v>
      </c>
      <c r="AI229" s="46">
        <v>745942.46</v>
      </c>
      <c r="AJ229" s="46">
        <v>4950031.05</v>
      </c>
      <c r="AK229" s="46">
        <v>1779947.4000000001</v>
      </c>
      <c r="AL229" s="46">
        <v>2471914.88</v>
      </c>
      <c r="AM229" s="46"/>
      <c r="AN229" s="46">
        <v>135849.57999999999</v>
      </c>
      <c r="AO229" s="46">
        <v>1779508</v>
      </c>
      <c r="AP229" s="46"/>
      <c r="AQ229" s="46">
        <v>2589896.89</v>
      </c>
      <c r="AR229" s="46">
        <v>33382.76</v>
      </c>
      <c r="AS229" s="108">
        <v>112609.24</v>
      </c>
      <c r="AT229" s="46">
        <v>5814.08</v>
      </c>
      <c r="AU229">
        <v>38374.92</v>
      </c>
      <c r="AV229">
        <v>213941.35</v>
      </c>
      <c r="AW229">
        <v>549364.69999999995</v>
      </c>
      <c r="AX229">
        <v>132973.87</v>
      </c>
    </row>
    <row r="230" spans="2:50" x14ac:dyDescent="0.25">
      <c r="B230" s="47" t="s">
        <v>334</v>
      </c>
      <c r="C230" s="47" t="s">
        <v>333</v>
      </c>
      <c r="D230" s="46">
        <v>303850288.22000021</v>
      </c>
      <c r="E230" s="46">
        <v>405351.47</v>
      </c>
      <c r="F230" s="46">
        <v>685169.76000000013</v>
      </c>
      <c r="G230" s="108">
        <v>2326972.23</v>
      </c>
      <c r="H230" s="108">
        <v>1719610.28</v>
      </c>
      <c r="I230" s="108">
        <v>495425.9</v>
      </c>
      <c r="J230" s="46">
        <v>6370951.7400000021</v>
      </c>
      <c r="K230" s="46">
        <v>3515412.9800000004</v>
      </c>
      <c r="L230" s="108">
        <v>15385651.75</v>
      </c>
      <c r="M230" s="108">
        <v>7608139.6299999999</v>
      </c>
      <c r="N230" s="46">
        <v>1076797.04</v>
      </c>
      <c r="O230" s="46">
        <v>17374516.409999996</v>
      </c>
      <c r="P230" s="46">
        <v>191759474.15000004</v>
      </c>
      <c r="Q230" s="46">
        <v>3188503.6499999994</v>
      </c>
      <c r="R230" s="46">
        <v>379814.5</v>
      </c>
      <c r="S230" s="108">
        <v>2255010.0799999996</v>
      </c>
      <c r="T230" s="46">
        <v>229830.53999999998</v>
      </c>
      <c r="U230" s="46">
        <v>70863.600000000006</v>
      </c>
      <c r="V230" s="108">
        <v>2169455.11</v>
      </c>
      <c r="W230" s="46">
        <v>938012.92999999993</v>
      </c>
      <c r="X230" s="46">
        <v>417467.07</v>
      </c>
      <c r="Y230" s="108">
        <v>3157454.82</v>
      </c>
      <c r="Z230" s="46">
        <v>4422736.2899999991</v>
      </c>
      <c r="AA230" s="46">
        <v>-4950</v>
      </c>
      <c r="AB230" s="46">
        <v>852045.26</v>
      </c>
      <c r="AC230" s="46">
        <v>9489998.8399999999</v>
      </c>
      <c r="AD230" s="108">
        <v>1181527.54</v>
      </c>
      <c r="AE230" s="46">
        <v>320753.03000000003</v>
      </c>
      <c r="AF230" s="108"/>
      <c r="AG230" s="46">
        <v>-372898.81</v>
      </c>
      <c r="AH230" s="46">
        <v>1093801.79</v>
      </c>
      <c r="AI230" s="46">
        <v>1057179.23</v>
      </c>
      <c r="AJ230" s="46">
        <v>7779076.79</v>
      </c>
      <c r="AK230" s="46">
        <v>2768535.9699999997</v>
      </c>
      <c r="AL230" s="46">
        <v>4038661.84</v>
      </c>
      <c r="AM230" s="46"/>
      <c r="AN230" s="108">
        <v>232078.16</v>
      </c>
      <c r="AO230" s="108">
        <v>2788212</v>
      </c>
      <c r="AP230" s="108"/>
      <c r="AQ230" s="108">
        <v>5599123.7799999993</v>
      </c>
      <c r="AR230" s="108">
        <v>297731.52999999997</v>
      </c>
      <c r="AS230" s="108"/>
      <c r="AT230" s="108">
        <v>603727.63</v>
      </c>
      <c r="AU230">
        <v>22343.599999999999</v>
      </c>
      <c r="AV230">
        <v>120995.4</v>
      </c>
      <c r="AW230">
        <v>6451.1900000000023</v>
      </c>
      <c r="AX230">
        <v>23271.52</v>
      </c>
    </row>
    <row r="231" spans="2:50" x14ac:dyDescent="0.25">
      <c r="B231" s="47" t="s">
        <v>332</v>
      </c>
      <c r="C231" s="47" t="s">
        <v>331</v>
      </c>
      <c r="D231" s="46">
        <v>398773721.0999999</v>
      </c>
      <c r="E231" s="46">
        <v>462634.16000000003</v>
      </c>
      <c r="F231" s="46">
        <v>674992.79999999993</v>
      </c>
      <c r="G231" s="46">
        <v>3622312.9899999998</v>
      </c>
      <c r="H231" s="46">
        <v>2534938.2600000002</v>
      </c>
      <c r="I231" s="46">
        <v>1236052.1400000001</v>
      </c>
      <c r="J231" s="46">
        <v>8867818.9199999962</v>
      </c>
      <c r="K231" s="46">
        <v>2342735.419999999</v>
      </c>
      <c r="L231" s="46">
        <v>18448190.48</v>
      </c>
      <c r="M231" s="46">
        <v>15107427.559999997</v>
      </c>
      <c r="N231" s="46">
        <v>3517038.2500000005</v>
      </c>
      <c r="O231" s="46">
        <v>19056875.460000005</v>
      </c>
      <c r="P231" s="46">
        <v>238402735.87000009</v>
      </c>
      <c r="Q231" s="46">
        <v>4282385.49</v>
      </c>
      <c r="R231" s="46">
        <v>2500</v>
      </c>
      <c r="S231" s="46">
        <v>8236872.75</v>
      </c>
      <c r="T231" s="46">
        <v>2611616.8700000006</v>
      </c>
      <c r="U231" s="46">
        <v>1758144.5500000003</v>
      </c>
      <c r="V231" s="46">
        <v>2412924.04</v>
      </c>
      <c r="W231" s="46">
        <v>171655.50999999998</v>
      </c>
      <c r="X231" s="46">
        <v>799485.67999999993</v>
      </c>
      <c r="Y231" s="108">
        <v>3423895.25</v>
      </c>
      <c r="Z231" s="46">
        <v>4670523.3899999997</v>
      </c>
      <c r="AA231" s="46">
        <v>-48753.94</v>
      </c>
      <c r="AB231" s="46">
        <v>1826284.3</v>
      </c>
      <c r="AC231" s="46">
        <v>12603802.459999999</v>
      </c>
      <c r="AD231" s="108">
        <v>3202986.6900000009</v>
      </c>
      <c r="AE231" s="46">
        <v>251524</v>
      </c>
      <c r="AF231" s="46"/>
      <c r="AG231" s="46">
        <v>-682477.83</v>
      </c>
      <c r="AH231" s="46">
        <v>1291892.3199999998</v>
      </c>
      <c r="AI231" s="46">
        <v>1610090.23</v>
      </c>
      <c r="AJ231" s="46">
        <v>13530554.199999999</v>
      </c>
      <c r="AK231" s="46">
        <v>4256323.0999999996</v>
      </c>
      <c r="AL231" s="46">
        <v>5990969.6799999997</v>
      </c>
      <c r="AM231" s="46">
        <v>166280.4</v>
      </c>
      <c r="AN231" s="108">
        <v>281464.96999999997</v>
      </c>
      <c r="AO231" s="108">
        <v>3730365</v>
      </c>
      <c r="AP231" s="46"/>
      <c r="AQ231" s="46">
        <v>5822315.6499999994</v>
      </c>
      <c r="AR231" s="46">
        <v>-134595.47</v>
      </c>
      <c r="AS231" s="46">
        <v>551566.47</v>
      </c>
      <c r="AT231" s="108">
        <v>118483.37</v>
      </c>
      <c r="AU231">
        <v>90581.95</v>
      </c>
      <c r="AV231">
        <v>949749.05</v>
      </c>
      <c r="AX231">
        <v>720558.66</v>
      </c>
    </row>
    <row r="232" spans="2:50" x14ac:dyDescent="0.25">
      <c r="B232" s="47" t="s">
        <v>330</v>
      </c>
      <c r="C232" s="47" t="s">
        <v>329</v>
      </c>
      <c r="D232" s="46">
        <v>97933630.969999939</v>
      </c>
      <c r="E232" s="46">
        <v>214381.18000000002</v>
      </c>
      <c r="F232" s="46">
        <v>531147.82000000007</v>
      </c>
      <c r="G232" s="46">
        <v>994412.53</v>
      </c>
      <c r="H232" s="46">
        <v>896074.23</v>
      </c>
      <c r="I232" s="46">
        <v>296622.32999999996</v>
      </c>
      <c r="J232" s="46">
        <v>2524891.96</v>
      </c>
      <c r="K232" s="46">
        <v>228323.83999999997</v>
      </c>
      <c r="L232" s="46">
        <v>6533535.7599999998</v>
      </c>
      <c r="M232" s="46">
        <v>2260007.1700000004</v>
      </c>
      <c r="N232" s="46">
        <v>167639.84999999998</v>
      </c>
      <c r="O232" s="46">
        <v>4533744.4800000004</v>
      </c>
      <c r="P232" s="46">
        <v>58591498.74000001</v>
      </c>
      <c r="Q232" s="46">
        <v>972900.15</v>
      </c>
      <c r="R232" s="46">
        <v>327016</v>
      </c>
      <c r="S232" s="46">
        <v>314644.77000000008</v>
      </c>
      <c r="T232" s="46">
        <v>435210.64</v>
      </c>
      <c r="U232" s="46">
        <v>454914.42</v>
      </c>
      <c r="V232" s="46">
        <v>637070.47000000009</v>
      </c>
      <c r="W232" s="46">
        <v>122610.18</v>
      </c>
      <c r="X232" s="46">
        <v>341374.12</v>
      </c>
      <c r="Y232" s="46">
        <v>1049618.8899999999</v>
      </c>
      <c r="Z232" s="46">
        <v>1387042.54</v>
      </c>
      <c r="AA232" s="46">
        <v>-790.63</v>
      </c>
      <c r="AB232" s="46">
        <v>431505.37</v>
      </c>
      <c r="AC232" s="46">
        <v>3570111.1500000004</v>
      </c>
      <c r="AD232" s="108">
        <v>538959.42999999993</v>
      </c>
      <c r="AE232" s="46">
        <v>157144</v>
      </c>
      <c r="AF232" s="46"/>
      <c r="AG232" s="46">
        <v>-197508.26</v>
      </c>
      <c r="AH232" s="46">
        <v>400428.19999999995</v>
      </c>
      <c r="AI232" s="46">
        <v>634467.98</v>
      </c>
      <c r="AJ232" s="46">
        <v>2540172.7799999998</v>
      </c>
      <c r="AK232" s="46">
        <v>1200216.8499999999</v>
      </c>
      <c r="AL232" s="46">
        <v>1052008.1299999999</v>
      </c>
      <c r="AM232" s="46">
        <v>33611.729999999996</v>
      </c>
      <c r="AN232" s="108">
        <v>97190.76</v>
      </c>
      <c r="AO232" s="46">
        <v>1000525</v>
      </c>
      <c r="AP232" s="46"/>
      <c r="AQ232" s="46">
        <v>484706.92000000004</v>
      </c>
      <c r="AR232" s="46"/>
      <c r="AS232" s="46"/>
      <c r="AT232" s="46">
        <v>11442.310000000005</v>
      </c>
      <c r="AU232">
        <v>20305.3</v>
      </c>
      <c r="AV232">
        <v>551450.06999999995</v>
      </c>
      <c r="AW232">
        <v>1563966.76</v>
      </c>
      <c r="AX232">
        <v>29035.05</v>
      </c>
    </row>
    <row r="233" spans="2:50" x14ac:dyDescent="0.25">
      <c r="B233" s="47" t="s">
        <v>328</v>
      </c>
      <c r="C233" s="47" t="s">
        <v>327</v>
      </c>
      <c r="D233" s="46">
        <v>189957747.51000014</v>
      </c>
      <c r="E233" s="46">
        <v>538808.78999999992</v>
      </c>
      <c r="F233" s="46">
        <v>689738.32</v>
      </c>
      <c r="G233" s="46">
        <v>2100090.0100000002</v>
      </c>
      <c r="H233" s="46">
        <v>1596858.44</v>
      </c>
      <c r="I233" s="46">
        <v>519368.76999999996</v>
      </c>
      <c r="J233" s="46">
        <v>7285781.8400000008</v>
      </c>
      <c r="K233" s="46">
        <v>2138183.8200000003</v>
      </c>
      <c r="L233" s="46">
        <v>10639006.48</v>
      </c>
      <c r="M233" s="46">
        <v>7937833.0999999996</v>
      </c>
      <c r="N233" s="46">
        <v>1816254.4600000002</v>
      </c>
      <c r="O233" s="46">
        <v>9486315.5300000012</v>
      </c>
      <c r="P233" s="46">
        <v>106756588.72</v>
      </c>
      <c r="Q233" s="108">
        <v>2385083.2000000002</v>
      </c>
      <c r="R233" s="46">
        <v>16982.73</v>
      </c>
      <c r="S233" s="46">
        <v>1676443</v>
      </c>
      <c r="T233" s="46">
        <v>619747.54</v>
      </c>
      <c r="U233" s="46">
        <v>439973.56</v>
      </c>
      <c r="V233" s="46">
        <v>1232384.2099999995</v>
      </c>
      <c r="W233" s="46"/>
      <c r="X233" s="46">
        <v>106060.41</v>
      </c>
      <c r="Y233" s="108">
        <v>2770327.56</v>
      </c>
      <c r="Z233" s="46">
        <v>3187417.5900000003</v>
      </c>
      <c r="AA233" s="46">
        <v>-4580</v>
      </c>
      <c r="AB233" s="46">
        <v>989653.46</v>
      </c>
      <c r="AC233" s="46">
        <v>6592486.8399999999</v>
      </c>
      <c r="AD233" s="108">
        <v>1142818.6299999999</v>
      </c>
      <c r="AE233" s="46">
        <v>287974</v>
      </c>
      <c r="AF233" s="46"/>
      <c r="AG233" s="46">
        <v>-558336.63</v>
      </c>
      <c r="AH233" s="46">
        <v>382627.17</v>
      </c>
      <c r="AI233" s="46">
        <v>514885.83999999997</v>
      </c>
      <c r="AJ233" s="46">
        <v>5140911.43</v>
      </c>
      <c r="AK233" s="46">
        <v>2543047.67</v>
      </c>
      <c r="AL233" s="46">
        <v>2453310.14</v>
      </c>
      <c r="AM233" s="46">
        <v>1523.62</v>
      </c>
      <c r="AN233" s="108">
        <v>1013718.75</v>
      </c>
      <c r="AO233" s="108">
        <v>1911490</v>
      </c>
      <c r="AP233" s="46"/>
      <c r="AQ233" s="108">
        <v>1717281.22</v>
      </c>
      <c r="AR233" s="108">
        <v>605009.51</v>
      </c>
      <c r="AS233" s="108">
        <v>452973.05000000005</v>
      </c>
      <c r="AT233" s="108">
        <v>190772.1</v>
      </c>
      <c r="AU233">
        <v>34067.980000000003</v>
      </c>
      <c r="AV233">
        <v>348530.8</v>
      </c>
      <c r="AX233">
        <v>258333.85</v>
      </c>
    </row>
    <row r="234" spans="2:50" x14ac:dyDescent="0.25">
      <c r="B234" s="47" t="s">
        <v>326</v>
      </c>
      <c r="C234" s="47" t="s">
        <v>325</v>
      </c>
      <c r="D234" s="46">
        <v>967322.37000000011</v>
      </c>
      <c r="E234" s="46">
        <v>7550.9000000000005</v>
      </c>
      <c r="F234" s="46">
        <v>79948.52</v>
      </c>
      <c r="G234" s="46">
        <v>161561.31</v>
      </c>
      <c r="H234" s="46"/>
      <c r="I234" s="46"/>
      <c r="J234" s="46"/>
      <c r="K234" s="46">
        <v>3283.7999999999997</v>
      </c>
      <c r="L234" s="46">
        <v>80413.279999999999</v>
      </c>
      <c r="M234" s="46"/>
      <c r="N234" s="46"/>
      <c r="O234" s="46">
        <v>30090.639999999999</v>
      </c>
      <c r="P234" s="46">
        <v>415911.07</v>
      </c>
      <c r="Q234" s="46">
        <v>2762.79</v>
      </c>
      <c r="R234" s="46"/>
      <c r="S234" s="46">
        <v>217.66</v>
      </c>
      <c r="T234" s="46"/>
      <c r="U234" s="46">
        <v>87.21</v>
      </c>
      <c r="V234" s="46">
        <v>6777.3600000000006</v>
      </c>
      <c r="W234" s="46"/>
      <c r="X234" s="46"/>
      <c r="Y234" s="108">
        <v>14907.65</v>
      </c>
      <c r="Z234" s="46">
        <v>7731.86</v>
      </c>
      <c r="AA234" s="46"/>
      <c r="AB234" s="46">
        <v>17380.18</v>
      </c>
      <c r="AC234" s="46">
        <v>43039.770000000004</v>
      </c>
      <c r="AD234" s="108">
        <v>19040.22</v>
      </c>
      <c r="AE234" s="46">
        <v>13454</v>
      </c>
      <c r="AF234" s="46"/>
      <c r="AG234" s="46">
        <v>-1574</v>
      </c>
      <c r="AH234" s="46"/>
      <c r="AI234" s="46">
        <v>82.9</v>
      </c>
      <c r="AJ234" s="46">
        <v>15565.02</v>
      </c>
      <c r="AK234" s="46">
        <v>1181.94</v>
      </c>
      <c r="AL234" s="46">
        <v>31618.52</v>
      </c>
      <c r="AM234" s="46">
        <v>3032.98</v>
      </c>
      <c r="AN234" s="108">
        <v>1505.23</v>
      </c>
      <c r="AO234" s="108">
        <v>6533</v>
      </c>
      <c r="AP234" s="46"/>
      <c r="AQ234" s="46">
        <v>5218.5600000000004</v>
      </c>
      <c r="AR234" s="46"/>
      <c r="AS234" s="108"/>
      <c r="AT234" s="108"/>
    </row>
    <row r="235" spans="2:50" x14ac:dyDescent="0.25">
      <c r="B235" s="47" t="s">
        <v>324</v>
      </c>
      <c r="C235" s="47" t="s">
        <v>323</v>
      </c>
      <c r="D235" s="46">
        <v>105388038.41</v>
      </c>
      <c r="E235" s="46">
        <v>464117.13</v>
      </c>
      <c r="F235" s="46">
        <v>602546.97</v>
      </c>
      <c r="G235" s="46">
        <v>1266188.55</v>
      </c>
      <c r="H235" s="46">
        <v>1021670.78</v>
      </c>
      <c r="I235" s="46">
        <v>729120.95</v>
      </c>
      <c r="J235" s="46">
        <v>2134177.0900000008</v>
      </c>
      <c r="K235" s="46">
        <v>818861.1</v>
      </c>
      <c r="L235" s="46">
        <v>6521796.3899999997</v>
      </c>
      <c r="M235" s="46">
        <v>2845392.1500000004</v>
      </c>
      <c r="N235" s="46">
        <v>966505.73</v>
      </c>
      <c r="O235" s="46">
        <v>5279221.26</v>
      </c>
      <c r="P235" s="46">
        <v>58978538.04999999</v>
      </c>
      <c r="Q235" s="108">
        <v>1464665.77</v>
      </c>
      <c r="R235" s="46">
        <v>632673.19999999995</v>
      </c>
      <c r="S235" s="46">
        <v>1396765.8800000004</v>
      </c>
      <c r="T235" s="46">
        <v>199759.87</v>
      </c>
      <c r="U235" s="46">
        <v>361220.81</v>
      </c>
      <c r="V235" s="46">
        <v>636726.75999999989</v>
      </c>
      <c r="W235" s="46"/>
      <c r="X235" s="46">
        <v>28642.329999999998</v>
      </c>
      <c r="Y235" s="46">
        <v>140849.20000000001</v>
      </c>
      <c r="Z235" s="46">
        <v>1843327.16</v>
      </c>
      <c r="AA235" s="46"/>
      <c r="AB235" s="46">
        <v>703444.91999999993</v>
      </c>
      <c r="AC235" s="46">
        <v>3785145.2199999997</v>
      </c>
      <c r="AD235" s="108">
        <v>608612.98</v>
      </c>
      <c r="AE235" s="46">
        <v>267029.98</v>
      </c>
      <c r="AF235" s="108">
        <v>5319.8499999999995</v>
      </c>
      <c r="AG235" s="46">
        <v>-244168.31</v>
      </c>
      <c r="AH235" s="46">
        <v>522496.19999999995</v>
      </c>
      <c r="AI235" s="46">
        <v>556330.22</v>
      </c>
      <c r="AJ235" s="46">
        <v>3411710.2399999998</v>
      </c>
      <c r="AK235" s="46">
        <v>1391084.0699999998</v>
      </c>
      <c r="AL235" s="46">
        <v>1919996.3800000001</v>
      </c>
      <c r="AM235" s="46">
        <v>27227.3</v>
      </c>
      <c r="AN235" s="108">
        <v>173441.21</v>
      </c>
      <c r="AO235" s="108">
        <v>1162781.6499999999</v>
      </c>
      <c r="AP235" s="46"/>
      <c r="AQ235" s="46">
        <v>1694320.46</v>
      </c>
      <c r="AR235" s="46"/>
      <c r="AS235" s="108"/>
      <c r="AT235" s="108">
        <v>6530.21</v>
      </c>
      <c r="AU235">
        <v>23120.53</v>
      </c>
      <c r="AV235">
        <v>838577.58</v>
      </c>
      <c r="AW235">
        <v>202270.59</v>
      </c>
    </row>
    <row r="236" spans="2:50" x14ac:dyDescent="0.25">
      <c r="B236" s="47" t="s">
        <v>322</v>
      </c>
      <c r="C236" s="47" t="s">
        <v>321</v>
      </c>
      <c r="D236" s="46">
        <v>178323435.04999989</v>
      </c>
      <c r="E236" s="46">
        <v>276515.56999999995</v>
      </c>
      <c r="F236" s="46">
        <v>694773.98999999987</v>
      </c>
      <c r="G236" s="46">
        <v>2406894.7600000007</v>
      </c>
      <c r="H236" s="46">
        <v>1969087.49</v>
      </c>
      <c r="I236" s="46">
        <v>611634.40999999992</v>
      </c>
      <c r="J236" s="46">
        <v>4836562.9900000012</v>
      </c>
      <c r="K236" s="46">
        <v>1916531.32</v>
      </c>
      <c r="L236" s="46">
        <v>10254183.15</v>
      </c>
      <c r="M236" s="46">
        <v>4897595.2500000009</v>
      </c>
      <c r="N236" s="46">
        <v>167167.42000000001</v>
      </c>
      <c r="O236" s="46">
        <v>8709527.2699999996</v>
      </c>
      <c r="P236" s="46">
        <v>97414519.13000001</v>
      </c>
      <c r="Q236" s="46">
        <v>2334587.1599999997</v>
      </c>
      <c r="R236" s="46">
        <v>488010.08</v>
      </c>
      <c r="S236" s="46">
        <v>1083733.1000000001</v>
      </c>
      <c r="T236" s="46">
        <v>2477357.5500000003</v>
      </c>
      <c r="U236" s="46">
        <v>1081173.57</v>
      </c>
      <c r="V236" s="46">
        <v>1133443.3900000001</v>
      </c>
      <c r="W236" s="46">
        <v>421487.31</v>
      </c>
      <c r="X236" s="46">
        <v>22453.22</v>
      </c>
      <c r="Y236" s="108">
        <v>-22750.1</v>
      </c>
      <c r="Z236" s="108">
        <v>2967998.86</v>
      </c>
      <c r="AA236" s="46"/>
      <c r="AB236" s="46">
        <v>1090539.67</v>
      </c>
      <c r="AC236" s="46">
        <v>4789523.4400000013</v>
      </c>
      <c r="AD236" s="108">
        <v>845815.36</v>
      </c>
      <c r="AE236" s="46">
        <v>220935.66</v>
      </c>
      <c r="AF236" s="46"/>
      <c r="AG236" s="46">
        <v>-102286.29</v>
      </c>
      <c r="AH236" s="46">
        <v>971946.51</v>
      </c>
      <c r="AI236" s="46">
        <v>774780.81999999983</v>
      </c>
      <c r="AJ236" s="46">
        <v>5416824.3700000001</v>
      </c>
      <c r="AK236" s="46">
        <v>2690594.6300000004</v>
      </c>
      <c r="AL236" s="46">
        <v>2798792.66</v>
      </c>
      <c r="AM236" s="46"/>
      <c r="AN236" s="46">
        <v>465205.27</v>
      </c>
      <c r="AO236" s="108">
        <v>2136968.4499999997</v>
      </c>
      <c r="AP236" s="46"/>
      <c r="AQ236" s="108">
        <v>3397598.67</v>
      </c>
      <c r="AR236" s="108"/>
      <c r="AS236" s="108">
        <v>94715.150000000009</v>
      </c>
      <c r="AT236" s="108">
        <v>238402.26</v>
      </c>
      <c r="AU236">
        <v>123812.92</v>
      </c>
      <c r="AV236">
        <v>1075047.57</v>
      </c>
      <c r="AW236">
        <v>2463863.42</v>
      </c>
      <c r="AX236">
        <v>2687867.62</v>
      </c>
    </row>
    <row r="237" spans="2:50" x14ac:dyDescent="0.25">
      <c r="B237" s="47" t="s">
        <v>320</v>
      </c>
      <c r="C237" s="47" t="s">
        <v>319</v>
      </c>
      <c r="D237" s="46">
        <v>48439196.80999998</v>
      </c>
      <c r="E237" s="46">
        <v>227675.85</v>
      </c>
      <c r="F237" s="46">
        <v>605544.35999999987</v>
      </c>
      <c r="G237" s="46">
        <v>658676.28</v>
      </c>
      <c r="H237" s="46">
        <v>416201.53</v>
      </c>
      <c r="I237" s="46">
        <v>315754.98</v>
      </c>
      <c r="J237" s="46">
        <v>1862776.85</v>
      </c>
      <c r="K237" s="46">
        <v>305238.30999999994</v>
      </c>
      <c r="L237" s="46">
        <v>2509200.0300000003</v>
      </c>
      <c r="M237" s="46">
        <v>1381117.26</v>
      </c>
      <c r="N237" s="46">
        <v>335295.74</v>
      </c>
      <c r="O237" s="46">
        <v>1697339.5699999998</v>
      </c>
      <c r="P237" s="46">
        <v>26481570.019999996</v>
      </c>
      <c r="Q237" s="108">
        <v>860822.58</v>
      </c>
      <c r="R237" s="46"/>
      <c r="S237" s="46">
        <v>1427694.24</v>
      </c>
      <c r="T237" s="46">
        <v>24993.71</v>
      </c>
      <c r="U237" s="46">
        <v>352645.67000000004</v>
      </c>
      <c r="V237" s="46">
        <v>379867.68</v>
      </c>
      <c r="W237" s="46"/>
      <c r="X237" s="46">
        <v>545254.34000000008</v>
      </c>
      <c r="Y237" s="108">
        <v>193559.42</v>
      </c>
      <c r="Z237" s="46">
        <v>776062.24</v>
      </c>
      <c r="AA237" s="46"/>
      <c r="AB237" s="46">
        <v>387827.06</v>
      </c>
      <c r="AC237" s="46">
        <v>1738050.99</v>
      </c>
      <c r="AD237" s="108">
        <v>454507.63</v>
      </c>
      <c r="AE237" s="46">
        <v>73083.649999999994</v>
      </c>
      <c r="AF237" s="46"/>
      <c r="AG237" s="46">
        <v>-117059.65</v>
      </c>
      <c r="AH237" s="46">
        <v>218919.92</v>
      </c>
      <c r="AI237" s="46">
        <v>225467.25</v>
      </c>
      <c r="AJ237" s="46">
        <v>1509162</v>
      </c>
      <c r="AK237" s="46">
        <v>756306.42</v>
      </c>
      <c r="AL237" s="46">
        <v>654793.07999999996</v>
      </c>
      <c r="AM237" s="46"/>
      <c r="AN237" s="108">
        <v>41445.96</v>
      </c>
      <c r="AO237" s="108">
        <v>521178.05</v>
      </c>
      <c r="AP237" s="46"/>
      <c r="AQ237" s="46">
        <v>515783.06</v>
      </c>
      <c r="AR237" s="46"/>
      <c r="AS237" s="46"/>
      <c r="AT237" s="108">
        <v>56075.62</v>
      </c>
      <c r="AX237">
        <v>46365.11</v>
      </c>
    </row>
    <row r="238" spans="2:50" x14ac:dyDescent="0.25">
      <c r="B238" s="47" t="s">
        <v>318</v>
      </c>
      <c r="C238" s="47" t="s">
        <v>317</v>
      </c>
      <c r="D238" s="46">
        <v>39006793.54999999</v>
      </c>
      <c r="E238" s="46">
        <v>173563.46</v>
      </c>
      <c r="F238" s="46">
        <v>447902.01000000007</v>
      </c>
      <c r="G238" s="46">
        <v>951633.14000000013</v>
      </c>
      <c r="H238" s="46">
        <v>244038.43</v>
      </c>
      <c r="I238" s="46">
        <v>24102.28</v>
      </c>
      <c r="J238" s="46">
        <v>754710.39</v>
      </c>
      <c r="K238" s="46">
        <v>164454.37</v>
      </c>
      <c r="L238" s="46">
        <v>2300149.9499999997</v>
      </c>
      <c r="M238" s="46">
        <v>896717.84999999986</v>
      </c>
      <c r="N238" s="46">
        <v>35797.96</v>
      </c>
      <c r="O238" s="46">
        <v>1052396.7800000003</v>
      </c>
      <c r="P238" s="46">
        <v>22900758.739999995</v>
      </c>
      <c r="Q238" s="108">
        <v>717355.46000000008</v>
      </c>
      <c r="R238" s="46">
        <v>266215.49</v>
      </c>
      <c r="S238" s="46">
        <v>253224.54</v>
      </c>
      <c r="T238" s="46"/>
      <c r="U238" s="46">
        <v>106344.43</v>
      </c>
      <c r="V238" s="46">
        <v>248132.65999999997</v>
      </c>
      <c r="W238" s="46">
        <v>160318.43</v>
      </c>
      <c r="X238" s="46">
        <v>2417.44</v>
      </c>
      <c r="Y238" s="46">
        <v>690268.09</v>
      </c>
      <c r="Z238" s="46">
        <v>498988.22000000003</v>
      </c>
      <c r="AA238" s="46"/>
      <c r="AB238" s="108">
        <v>25274.37</v>
      </c>
      <c r="AC238" s="108">
        <v>1642885.1099999999</v>
      </c>
      <c r="AD238" s="108">
        <v>278179.61</v>
      </c>
      <c r="AE238" s="108">
        <v>83643</v>
      </c>
      <c r="AF238" s="46"/>
      <c r="AG238" s="46">
        <v>-77584</v>
      </c>
      <c r="AH238" s="46">
        <v>255058.31</v>
      </c>
      <c r="AI238" s="46">
        <v>139475.59000000003</v>
      </c>
      <c r="AJ238" s="46">
        <v>1230899.08</v>
      </c>
      <c r="AK238" s="46">
        <v>841343.26</v>
      </c>
      <c r="AL238" s="46">
        <v>749244.7</v>
      </c>
      <c r="AM238" s="46"/>
      <c r="AN238" s="46">
        <v>45236.87</v>
      </c>
      <c r="AO238" s="46">
        <v>424469.94</v>
      </c>
      <c r="AP238" s="46"/>
      <c r="AQ238" s="46">
        <v>312310.75</v>
      </c>
      <c r="AR238" s="46"/>
      <c r="AS238" s="46"/>
      <c r="AT238" s="46">
        <v>115331.26000000001</v>
      </c>
      <c r="AU238">
        <v>934.61</v>
      </c>
      <c r="AV238">
        <v>50600.97</v>
      </c>
    </row>
    <row r="239" spans="2:50" x14ac:dyDescent="0.25">
      <c r="B239" s="47" t="s">
        <v>316</v>
      </c>
      <c r="C239" s="47" t="s">
        <v>315</v>
      </c>
      <c r="D239" s="46">
        <v>9508734.3000000007</v>
      </c>
      <c r="E239" s="46">
        <v>82072.630000000019</v>
      </c>
      <c r="F239" s="46">
        <v>121762.17000000001</v>
      </c>
      <c r="G239" s="46">
        <v>259295.16999999998</v>
      </c>
      <c r="H239" s="108">
        <v>126051.77</v>
      </c>
      <c r="I239" s="46">
        <v>4470.33</v>
      </c>
      <c r="J239" s="108">
        <v>169600.08000000002</v>
      </c>
      <c r="K239" s="46">
        <v>73633.8</v>
      </c>
      <c r="L239" s="46">
        <v>453219.58000000007</v>
      </c>
      <c r="M239" s="46">
        <v>13166.46</v>
      </c>
      <c r="N239" s="46">
        <v>174984.83</v>
      </c>
      <c r="O239" s="46">
        <v>562973.55000000005</v>
      </c>
      <c r="P239" s="46">
        <v>4722446.3999999985</v>
      </c>
      <c r="Q239" s="46">
        <v>319669.99999999994</v>
      </c>
      <c r="R239" s="46"/>
      <c r="S239" s="108">
        <v>62213.590000000004</v>
      </c>
      <c r="T239" s="46">
        <v>5532.2300000000005</v>
      </c>
      <c r="U239" s="46">
        <v>65256.200000000004</v>
      </c>
      <c r="V239" s="108">
        <v>59854.80999999999</v>
      </c>
      <c r="W239" s="46"/>
      <c r="X239" s="46">
        <v>17064.349999999999</v>
      </c>
      <c r="Y239" s="108">
        <v>287999.11</v>
      </c>
      <c r="Z239" s="46">
        <v>269569.48</v>
      </c>
      <c r="AA239" s="46"/>
      <c r="AB239" s="46">
        <v>25500.799999999999</v>
      </c>
      <c r="AC239" s="46">
        <v>365272.92000000004</v>
      </c>
      <c r="AD239" s="108">
        <v>94770.15</v>
      </c>
      <c r="AE239" s="46">
        <v>36887.480000000003</v>
      </c>
      <c r="AF239" s="108"/>
      <c r="AG239" s="46">
        <v>-54127.3</v>
      </c>
      <c r="AH239" s="46"/>
      <c r="AI239" s="46">
        <v>94861.1</v>
      </c>
      <c r="AJ239" s="46">
        <v>253653.88</v>
      </c>
      <c r="AK239" s="46">
        <v>314811.58</v>
      </c>
      <c r="AL239" s="46">
        <v>257286.47</v>
      </c>
      <c r="AM239" s="46">
        <v>652.32000000000005</v>
      </c>
      <c r="AN239" s="108">
        <v>3199.47</v>
      </c>
      <c r="AO239" s="108">
        <v>87129.85</v>
      </c>
      <c r="AP239" s="46"/>
      <c r="AQ239" s="108">
        <v>150647.84999999998</v>
      </c>
      <c r="AR239" s="108"/>
      <c r="AS239" s="108"/>
      <c r="AT239" s="108">
        <v>20607.189999999999</v>
      </c>
      <c r="AU239">
        <v>91.73</v>
      </c>
      <c r="AV239">
        <v>6652.27</v>
      </c>
    </row>
    <row r="240" spans="2:50" x14ac:dyDescent="0.25">
      <c r="B240" s="47" t="s">
        <v>314</v>
      </c>
      <c r="C240" s="47" t="s">
        <v>313</v>
      </c>
      <c r="D240" s="46">
        <v>41305626.11999999</v>
      </c>
      <c r="E240" s="46">
        <v>107872.39000000001</v>
      </c>
      <c r="F240" s="46">
        <v>522828.83</v>
      </c>
      <c r="G240" s="46">
        <v>508477.01</v>
      </c>
      <c r="H240" s="108">
        <v>390343.28</v>
      </c>
      <c r="I240" s="108">
        <v>90131.75</v>
      </c>
      <c r="J240" s="108">
        <v>990120.8</v>
      </c>
      <c r="K240" s="108">
        <v>204779.47</v>
      </c>
      <c r="L240" s="108">
        <v>2799157.55</v>
      </c>
      <c r="M240" s="108">
        <v>1589105.2400000002</v>
      </c>
      <c r="N240" s="46">
        <v>654910.77</v>
      </c>
      <c r="O240" s="46">
        <v>1832119.5800000003</v>
      </c>
      <c r="P240" s="108">
        <v>21268645.959999997</v>
      </c>
      <c r="Q240" s="46">
        <v>667260.39000000013</v>
      </c>
      <c r="R240" s="46">
        <v>1144286.0900000001</v>
      </c>
      <c r="S240" s="46">
        <v>466875.08000000007</v>
      </c>
      <c r="T240" s="46">
        <v>41934.31</v>
      </c>
      <c r="U240" s="46">
        <v>200765.68</v>
      </c>
      <c r="V240" s="46">
        <v>274725.81</v>
      </c>
      <c r="W240" s="108"/>
      <c r="X240" s="46">
        <v>198342.87</v>
      </c>
      <c r="Y240" s="108">
        <v>447649.33</v>
      </c>
      <c r="Z240" s="46">
        <v>637889.45000000007</v>
      </c>
      <c r="AA240" s="46"/>
      <c r="AB240" s="46"/>
      <c r="AC240" s="46">
        <v>2064696.04</v>
      </c>
      <c r="AD240" s="108">
        <v>13542.18</v>
      </c>
      <c r="AE240" s="46">
        <v>110303.1</v>
      </c>
      <c r="AF240" s="108"/>
      <c r="AG240" s="46">
        <v>-49513.73</v>
      </c>
      <c r="AH240" s="46">
        <v>201407.63</v>
      </c>
      <c r="AI240" s="46">
        <v>115813.86000000002</v>
      </c>
      <c r="AJ240" s="46">
        <v>1135470.33</v>
      </c>
      <c r="AK240" s="46">
        <v>680929.76</v>
      </c>
      <c r="AL240" s="46">
        <v>803275.6</v>
      </c>
      <c r="AM240" s="46"/>
      <c r="AN240" s="46"/>
      <c r="AO240" s="108">
        <v>590927</v>
      </c>
      <c r="AP240" s="46"/>
      <c r="AQ240" s="108">
        <v>520143.45</v>
      </c>
      <c r="AR240" s="108">
        <v>83108.070000000007</v>
      </c>
      <c r="AS240" s="46"/>
      <c r="AT240" s="108">
        <v>-2698.81</v>
      </c>
    </row>
    <row r="241" spans="2:50" x14ac:dyDescent="0.25">
      <c r="B241" s="47" t="s">
        <v>312</v>
      </c>
      <c r="C241" s="47" t="s">
        <v>311</v>
      </c>
      <c r="D241" s="46">
        <v>88410445.909999996</v>
      </c>
      <c r="E241" s="46">
        <v>201292.75</v>
      </c>
      <c r="F241" s="46">
        <v>470289.82</v>
      </c>
      <c r="G241" s="46">
        <v>1293035.56</v>
      </c>
      <c r="H241" s="46">
        <v>985189.41999999993</v>
      </c>
      <c r="I241" s="46">
        <v>313400.98</v>
      </c>
      <c r="J241" s="46">
        <v>2349103.1</v>
      </c>
      <c r="K241" s="46">
        <v>401579.68</v>
      </c>
      <c r="L241" s="46">
        <v>5017080.92</v>
      </c>
      <c r="M241" s="46">
        <v>2194643.0699999998</v>
      </c>
      <c r="N241" s="46">
        <v>1356780.85</v>
      </c>
      <c r="O241" s="46">
        <v>5226895.16</v>
      </c>
      <c r="P241" s="46">
        <v>49678883.640000008</v>
      </c>
      <c r="Q241" s="108">
        <v>780771.23</v>
      </c>
      <c r="R241" s="46"/>
      <c r="S241" s="46">
        <v>984675.77999999991</v>
      </c>
      <c r="T241" s="46">
        <v>225583.25</v>
      </c>
      <c r="U241" s="46">
        <v>1022998.4300000002</v>
      </c>
      <c r="V241" s="46">
        <v>542547</v>
      </c>
      <c r="W241" s="46">
        <v>221330.00999999998</v>
      </c>
      <c r="X241" s="46">
        <v>219021</v>
      </c>
      <c r="Y241" s="46">
        <v>793435.27999999991</v>
      </c>
      <c r="Z241" s="108">
        <v>1409216.99</v>
      </c>
      <c r="AA241" s="46">
        <v>-61.5</v>
      </c>
      <c r="AB241" s="46">
        <v>569044.88</v>
      </c>
      <c r="AC241" s="108">
        <v>3225574.06</v>
      </c>
      <c r="AD241" s="108">
        <v>580250.43000000005</v>
      </c>
      <c r="AE241" s="108">
        <v>116635</v>
      </c>
      <c r="AF241" s="46"/>
      <c r="AG241" s="46">
        <v>-175371.12</v>
      </c>
      <c r="AH241" s="46">
        <v>339889.37</v>
      </c>
      <c r="AI241" s="46">
        <v>363408.71</v>
      </c>
      <c r="AJ241" s="46">
        <v>2617576.6199999996</v>
      </c>
      <c r="AK241" s="46">
        <v>945654.35</v>
      </c>
      <c r="AL241" s="46">
        <v>1292999.3700000001</v>
      </c>
      <c r="AM241" s="46">
        <v>88367.4</v>
      </c>
      <c r="AN241" s="108">
        <v>69546.320000000007</v>
      </c>
      <c r="AO241" s="108">
        <v>1062613</v>
      </c>
      <c r="AP241" s="46"/>
      <c r="AQ241" s="46">
        <v>1302512.1199999999</v>
      </c>
      <c r="AR241" s="46"/>
      <c r="AS241" s="46"/>
      <c r="AT241" s="46">
        <v>56058.850000000006</v>
      </c>
      <c r="AU241">
        <v>6019.04</v>
      </c>
      <c r="AV241">
        <v>114112.49</v>
      </c>
      <c r="AW241">
        <v>117473.29000000001</v>
      </c>
      <c r="AX241">
        <v>30389.309999999998</v>
      </c>
    </row>
    <row r="242" spans="2:50" x14ac:dyDescent="0.25">
      <c r="B242" s="47" t="s">
        <v>310</v>
      </c>
      <c r="C242" s="47" t="s">
        <v>309</v>
      </c>
      <c r="D242" s="46">
        <v>567456286.46999979</v>
      </c>
      <c r="E242" s="46">
        <v>1202905.6299999999</v>
      </c>
      <c r="F242" s="46">
        <v>555820.08000000007</v>
      </c>
      <c r="G242" s="46">
        <v>3549180.1199999996</v>
      </c>
      <c r="H242" s="46">
        <v>4382449.71</v>
      </c>
      <c r="I242" s="46">
        <v>1311735.74</v>
      </c>
      <c r="J242" s="46">
        <v>12193364.539999997</v>
      </c>
      <c r="K242" s="46">
        <v>1562634.84</v>
      </c>
      <c r="L242" s="46">
        <v>34753859.18</v>
      </c>
      <c r="M242" s="46">
        <v>21540433.559999991</v>
      </c>
      <c r="N242" s="46">
        <v>2356880.1500000004</v>
      </c>
      <c r="O242" s="46">
        <v>20742625.259999998</v>
      </c>
      <c r="P242" s="46">
        <v>308713206.94000036</v>
      </c>
      <c r="Q242" s="46">
        <v>9927756.7300000004</v>
      </c>
      <c r="R242" s="46"/>
      <c r="S242" s="108">
        <v>18021494.620000008</v>
      </c>
      <c r="T242" s="108">
        <v>11161831.229999999</v>
      </c>
      <c r="U242" s="46">
        <v>8539970.3599999994</v>
      </c>
      <c r="V242" s="46">
        <v>3448875.68</v>
      </c>
      <c r="W242" s="46">
        <v>1699226.73</v>
      </c>
      <c r="X242" s="46">
        <v>1133486.3999999997</v>
      </c>
      <c r="Y242" s="108">
        <v>9666199.4000000004</v>
      </c>
      <c r="Z242" s="46">
        <v>9986236.0099999998</v>
      </c>
      <c r="AA242" s="46">
        <v>-188645.22</v>
      </c>
      <c r="AB242" s="46">
        <v>553494.40000000014</v>
      </c>
      <c r="AC242" s="46">
        <v>16100726.67</v>
      </c>
      <c r="AD242" s="108"/>
      <c r="AE242" s="46"/>
      <c r="AF242" s="46"/>
      <c r="AG242" s="46"/>
      <c r="AH242" s="46">
        <v>1863051.4100000001</v>
      </c>
      <c r="AI242" s="46">
        <v>1824971.2899999998</v>
      </c>
      <c r="AJ242" s="46">
        <v>17135523.97000001</v>
      </c>
      <c r="AK242" s="108">
        <v>10758317.689999999</v>
      </c>
      <c r="AL242" s="46">
        <v>8836513.2400000002</v>
      </c>
      <c r="AM242" s="46">
        <v>85199.2</v>
      </c>
      <c r="AN242" s="108">
        <v>1108122.08</v>
      </c>
      <c r="AO242" s="108">
        <v>2847505.68</v>
      </c>
      <c r="AP242" s="46"/>
      <c r="AQ242" s="108">
        <v>5634083.0499999989</v>
      </c>
      <c r="AR242" s="108">
        <v>362326.95000000007</v>
      </c>
      <c r="AS242" s="108">
        <v>872781.83</v>
      </c>
      <c r="AT242" s="46">
        <v>-2.9103830456733704E-11</v>
      </c>
      <c r="AU242">
        <v>593238.71</v>
      </c>
      <c r="AV242">
        <v>6802493.3899999997</v>
      </c>
      <c r="AW242">
        <v>-2798455.4400000004</v>
      </c>
      <c r="AX242">
        <v>8614864.6600000001</v>
      </c>
    </row>
    <row r="243" spans="2:50" x14ac:dyDescent="0.25">
      <c r="B243" s="47" t="s">
        <v>308</v>
      </c>
      <c r="C243" s="47" t="s">
        <v>307</v>
      </c>
      <c r="D243" s="46">
        <v>1323174.6299999999</v>
      </c>
      <c r="E243" s="46">
        <v>11188.76</v>
      </c>
      <c r="F243" s="46">
        <v>135981.46</v>
      </c>
      <c r="G243" s="46">
        <v>47134.549999999996</v>
      </c>
      <c r="H243" s="46">
        <v>204.95</v>
      </c>
      <c r="I243" s="46"/>
      <c r="J243" s="46">
        <v>825</v>
      </c>
      <c r="K243" s="46">
        <v>10227.200000000001</v>
      </c>
      <c r="L243" s="46">
        <v>68221.58</v>
      </c>
      <c r="M243" s="46">
        <v>16121.56</v>
      </c>
      <c r="N243" s="46">
        <v>787.66</v>
      </c>
      <c r="O243" s="46">
        <v>24505.71</v>
      </c>
      <c r="P243" s="46">
        <v>758875.09000000008</v>
      </c>
      <c r="Q243" s="108">
        <v>4209.92</v>
      </c>
      <c r="R243" s="46">
        <v>9802</v>
      </c>
      <c r="S243" s="46">
        <v>260</v>
      </c>
      <c r="T243" s="46">
        <v>28142.39</v>
      </c>
      <c r="U243" s="46">
        <v>13911.44</v>
      </c>
      <c r="V243" s="46">
        <v>5677.54</v>
      </c>
      <c r="W243" s="46"/>
      <c r="X243" s="46">
        <v>600</v>
      </c>
      <c r="Y243" s="46">
        <v>2580.5100000000002</v>
      </c>
      <c r="Z243" s="46">
        <v>189.55</v>
      </c>
      <c r="AA243" s="46"/>
      <c r="AB243" s="46">
        <v>225</v>
      </c>
      <c r="AC243" s="46">
        <v>42144.34</v>
      </c>
      <c r="AD243" s="108"/>
      <c r="AE243" s="46">
        <v>1939.07</v>
      </c>
      <c r="AF243" s="46"/>
      <c r="AG243" s="46">
        <v>-5209.78</v>
      </c>
      <c r="AH243" s="46"/>
      <c r="AI243" s="46">
        <v>11856.92</v>
      </c>
      <c r="AJ243" s="46">
        <v>36963.300000000003</v>
      </c>
      <c r="AK243" s="46">
        <v>15183.43</v>
      </c>
      <c r="AL243" s="46">
        <v>20299.169999999998</v>
      </c>
      <c r="AM243" s="46"/>
      <c r="AN243" s="108">
        <v>10789.2</v>
      </c>
      <c r="AO243" s="46">
        <v>16959.79</v>
      </c>
      <c r="AP243" s="46"/>
      <c r="AQ243" s="46">
        <v>30818.29</v>
      </c>
      <c r="AR243" s="46"/>
      <c r="AS243" s="46"/>
      <c r="AT243" s="46">
        <v>1759.03</v>
      </c>
    </row>
    <row r="244" spans="2:50" x14ac:dyDescent="0.25">
      <c r="B244" s="47" t="s">
        <v>306</v>
      </c>
      <c r="C244" s="47" t="s">
        <v>305</v>
      </c>
      <c r="D244" s="46">
        <v>915143.40999999992</v>
      </c>
      <c r="E244" s="46">
        <v>8502.7900000000009</v>
      </c>
      <c r="F244" s="46">
        <v>72284.76999999999</v>
      </c>
      <c r="G244" s="46">
        <v>69844.56</v>
      </c>
      <c r="H244" s="46">
        <v>2021.3799999999999</v>
      </c>
      <c r="I244" s="46"/>
      <c r="J244" s="46"/>
      <c r="K244" s="46"/>
      <c r="L244" s="46">
        <v>183.73</v>
      </c>
      <c r="M244" s="46"/>
      <c r="N244" s="46"/>
      <c r="O244" s="46">
        <v>37208.289999999994</v>
      </c>
      <c r="P244" s="46">
        <v>449795.48</v>
      </c>
      <c r="Q244" s="46"/>
      <c r="R244" s="46">
        <v>31584.6</v>
      </c>
      <c r="S244" s="46">
        <v>40</v>
      </c>
      <c r="T244" s="46"/>
      <c r="U244" s="46">
        <v>1312.97</v>
      </c>
      <c r="V244" s="46">
        <v>578.37</v>
      </c>
      <c r="W244" s="46"/>
      <c r="X244" s="46">
        <v>1686.5</v>
      </c>
      <c r="Y244" s="46"/>
      <c r="Z244" s="46">
        <v>20839.75</v>
      </c>
      <c r="AA244" s="46"/>
      <c r="AB244" s="46">
        <v>40185</v>
      </c>
      <c r="AC244" s="46">
        <v>57565.270000000004</v>
      </c>
      <c r="AD244" s="108">
        <v>9940.92</v>
      </c>
      <c r="AE244" s="46">
        <v>8432.67</v>
      </c>
      <c r="AF244" s="46"/>
      <c r="AG244" s="46">
        <v>-1101.78</v>
      </c>
      <c r="AH244" s="46"/>
      <c r="AI244" s="46">
        <v>1091.57</v>
      </c>
      <c r="AJ244" s="46">
        <v>17602.48</v>
      </c>
      <c r="AK244" s="108">
        <v>11711.2</v>
      </c>
      <c r="AL244" s="46">
        <v>18640.7</v>
      </c>
      <c r="AM244" s="46"/>
      <c r="AN244" s="46">
        <v>519.95000000000005</v>
      </c>
      <c r="AO244" s="46">
        <v>19888.439999999999</v>
      </c>
      <c r="AP244" s="46"/>
      <c r="AQ244" s="108">
        <v>31605.03</v>
      </c>
      <c r="AR244" s="108">
        <v>2188.81</v>
      </c>
      <c r="AS244" s="108"/>
      <c r="AT244" s="46">
        <v>989.96</v>
      </c>
    </row>
    <row r="245" spans="2:50" x14ac:dyDescent="0.25">
      <c r="B245" s="47" t="s">
        <v>304</v>
      </c>
      <c r="C245" s="47" t="s">
        <v>303</v>
      </c>
      <c r="D245" s="46">
        <v>23545095.16</v>
      </c>
      <c r="E245" s="46">
        <v>128361.27</v>
      </c>
      <c r="F245" s="46">
        <v>251339.4</v>
      </c>
      <c r="G245" s="46">
        <v>315951.21000000002</v>
      </c>
      <c r="H245" s="46">
        <v>233588.89</v>
      </c>
      <c r="I245" s="46">
        <v>34512.399999999994</v>
      </c>
      <c r="J245" s="46">
        <v>557593.87</v>
      </c>
      <c r="K245" s="46">
        <v>162253.30000000002</v>
      </c>
      <c r="L245" s="46">
        <v>1444803.44</v>
      </c>
      <c r="M245" s="46">
        <v>726840.70000000007</v>
      </c>
      <c r="N245" s="46">
        <v>172489.58000000002</v>
      </c>
      <c r="O245" s="46">
        <v>904590.82</v>
      </c>
      <c r="P245" s="46">
        <v>12082082.280000005</v>
      </c>
      <c r="Q245" s="108">
        <v>883968.80999999994</v>
      </c>
      <c r="R245" s="46"/>
      <c r="S245" s="46">
        <v>180777.95000000004</v>
      </c>
      <c r="T245" s="46">
        <v>219170.11000000002</v>
      </c>
      <c r="U245" s="46">
        <v>83652.08</v>
      </c>
      <c r="V245" s="46">
        <v>163114.16</v>
      </c>
      <c r="W245" s="46">
        <v>53002</v>
      </c>
      <c r="X245" s="46">
        <v>102034.11000000002</v>
      </c>
      <c r="Y245" s="108">
        <v>200307.76</v>
      </c>
      <c r="Z245" s="46">
        <v>348580.30000000005</v>
      </c>
      <c r="AA245" s="46">
        <v>-2570.33</v>
      </c>
      <c r="AB245" s="46"/>
      <c r="AC245" s="46">
        <v>1407970.94</v>
      </c>
      <c r="AD245" s="108">
        <v>4496.62</v>
      </c>
      <c r="AE245" s="46"/>
      <c r="AF245" s="108"/>
      <c r="AG245" s="46"/>
      <c r="AH245" s="46">
        <v>86886.56</v>
      </c>
      <c r="AI245" s="46">
        <v>293669.59999999998</v>
      </c>
      <c r="AJ245" s="46">
        <v>531428.34</v>
      </c>
      <c r="AK245" s="46">
        <v>492535.02999999997</v>
      </c>
      <c r="AL245" s="46">
        <v>528108.91</v>
      </c>
      <c r="AM245" s="46">
        <v>60042.74</v>
      </c>
      <c r="AN245" s="108">
        <v>58435.74</v>
      </c>
      <c r="AO245" s="108">
        <v>480075.6</v>
      </c>
      <c r="AP245" s="46"/>
      <c r="AQ245" s="108">
        <v>239053.4</v>
      </c>
      <c r="AR245" s="108"/>
      <c r="AS245" s="108"/>
      <c r="AT245" s="108">
        <v>16626.27</v>
      </c>
      <c r="AU245">
        <v>104.9</v>
      </c>
      <c r="AV245">
        <v>13393.27</v>
      </c>
      <c r="AW245">
        <v>3574.3</v>
      </c>
      <c r="AX245">
        <v>82248.83</v>
      </c>
    </row>
    <row r="246" spans="2:50" x14ac:dyDescent="0.25">
      <c r="B246" s="47" t="s">
        <v>302</v>
      </c>
      <c r="C246" s="47" t="s">
        <v>301</v>
      </c>
      <c r="D246" s="46">
        <v>31224838.020000003</v>
      </c>
      <c r="E246" s="46">
        <v>195897.98</v>
      </c>
      <c r="F246" s="46">
        <v>387132.72000000009</v>
      </c>
      <c r="G246" s="46">
        <v>895781.42</v>
      </c>
      <c r="H246" s="46">
        <v>150787.87</v>
      </c>
      <c r="I246" s="46">
        <v>82605.919999999998</v>
      </c>
      <c r="J246" s="46">
        <v>607771.65000000026</v>
      </c>
      <c r="K246" s="46">
        <v>427247.25</v>
      </c>
      <c r="L246" s="46">
        <v>2067299.5700000003</v>
      </c>
      <c r="M246" s="46">
        <v>787866.99</v>
      </c>
      <c r="N246" s="46">
        <v>260860.44</v>
      </c>
      <c r="O246" s="46">
        <v>1302049.0499999998</v>
      </c>
      <c r="P246" s="46">
        <v>16071017.020000007</v>
      </c>
      <c r="Q246" s="108">
        <v>765509.67</v>
      </c>
      <c r="R246" s="46">
        <v>490992.15</v>
      </c>
      <c r="S246" s="46">
        <v>106662.68</v>
      </c>
      <c r="T246" s="46">
        <v>1650</v>
      </c>
      <c r="U246" s="46"/>
      <c r="V246" s="46">
        <v>193909.09999999998</v>
      </c>
      <c r="W246" s="46"/>
      <c r="X246" s="46">
        <v>115745.99</v>
      </c>
      <c r="Y246" s="46">
        <v>631200.52</v>
      </c>
      <c r="Z246" s="46">
        <v>656348.71999999986</v>
      </c>
      <c r="AA246" s="46"/>
      <c r="AB246" s="46">
        <v>198927.31</v>
      </c>
      <c r="AC246" s="46">
        <v>928656.95</v>
      </c>
      <c r="AD246" s="108">
        <v>196783.52</v>
      </c>
      <c r="AE246" s="46">
        <v>62043.06</v>
      </c>
      <c r="AF246" s="46"/>
      <c r="AG246" s="46">
        <v>-146855.35999999999</v>
      </c>
      <c r="AH246" s="46"/>
      <c r="AI246" s="46">
        <v>89479.34</v>
      </c>
      <c r="AJ246" s="46">
        <v>1107398.5600000003</v>
      </c>
      <c r="AK246" s="108">
        <v>638343.3600000001</v>
      </c>
      <c r="AL246" s="46">
        <v>664795.9</v>
      </c>
      <c r="AM246" s="46">
        <v>20101.75</v>
      </c>
      <c r="AN246" s="46"/>
      <c r="AO246" s="46">
        <v>548264.51</v>
      </c>
      <c r="AP246" s="46"/>
      <c r="AQ246" s="46">
        <v>689603.8899999999</v>
      </c>
      <c r="AR246" s="46"/>
      <c r="AS246" s="46"/>
      <c r="AT246" s="46">
        <v>27950.52</v>
      </c>
      <c r="AX246">
        <v>1008</v>
      </c>
    </row>
    <row r="247" spans="2:50" x14ac:dyDescent="0.25">
      <c r="B247" s="47" t="s">
        <v>300</v>
      </c>
      <c r="C247" s="47" t="s">
        <v>299</v>
      </c>
      <c r="D247" s="46">
        <v>164359202.34999976</v>
      </c>
      <c r="E247" s="46">
        <v>336170.58999999997</v>
      </c>
      <c r="F247" s="46">
        <v>447069.57</v>
      </c>
      <c r="G247" s="46">
        <v>1547216.98</v>
      </c>
      <c r="H247" s="46">
        <v>951468.58000000007</v>
      </c>
      <c r="I247" s="46">
        <v>298346.70999999996</v>
      </c>
      <c r="J247" s="46">
        <v>2915134.76</v>
      </c>
      <c r="K247" s="46">
        <v>282292.03999999998</v>
      </c>
      <c r="L247" s="46">
        <v>8917024.3800000008</v>
      </c>
      <c r="M247" s="46">
        <v>4315097.82</v>
      </c>
      <c r="N247" s="46">
        <v>1055617.7</v>
      </c>
      <c r="O247" s="46">
        <v>8215042.3999999994</v>
      </c>
      <c r="P247" s="46">
        <v>97249176.389999956</v>
      </c>
      <c r="Q247" s="46">
        <v>4052425.59</v>
      </c>
      <c r="R247" s="46"/>
      <c r="S247" s="46">
        <v>747011.13</v>
      </c>
      <c r="T247" s="46">
        <v>1414699.74</v>
      </c>
      <c r="U247" s="46">
        <v>817499.33999999973</v>
      </c>
      <c r="V247" s="46">
        <v>1156714.51</v>
      </c>
      <c r="W247" s="46"/>
      <c r="X247" s="46">
        <v>453870.93</v>
      </c>
      <c r="Y247" s="108">
        <v>2093007.77</v>
      </c>
      <c r="Z247" s="46">
        <v>2692368.27</v>
      </c>
      <c r="AA247" s="46">
        <v>-7348.29</v>
      </c>
      <c r="AB247" s="46">
        <v>724631.37</v>
      </c>
      <c r="AC247" s="46">
        <v>5036992.3899999997</v>
      </c>
      <c r="AD247" s="108">
        <v>1185932.42</v>
      </c>
      <c r="AE247" s="46">
        <v>157910.43</v>
      </c>
      <c r="AF247" s="46"/>
      <c r="AG247" s="46">
        <v>-455963.15</v>
      </c>
      <c r="AH247" s="46">
        <v>328725.71999999997</v>
      </c>
      <c r="AI247" s="46">
        <v>583628.02</v>
      </c>
      <c r="AJ247" s="46">
        <v>5200201.3699999992</v>
      </c>
      <c r="AK247" s="46">
        <v>3210439.41</v>
      </c>
      <c r="AL247" s="46">
        <v>2781940.66</v>
      </c>
      <c r="AM247" s="46">
        <v>5351.64</v>
      </c>
      <c r="AN247" s="46">
        <v>262206.51</v>
      </c>
      <c r="AO247" s="46">
        <v>1824313.31</v>
      </c>
      <c r="AP247" s="46"/>
      <c r="AQ247" s="46">
        <v>2170085.0100000002</v>
      </c>
      <c r="AR247" s="46">
        <v>48801.479999999996</v>
      </c>
      <c r="AS247" s="46">
        <v>360900.17000000004</v>
      </c>
      <c r="AT247" s="108">
        <v>-5805.5599999999977</v>
      </c>
      <c r="AU247">
        <v>13789.06</v>
      </c>
      <c r="AV247">
        <v>658850.31000000006</v>
      </c>
      <c r="AX247">
        <v>316364.87</v>
      </c>
    </row>
    <row r="248" spans="2:50" x14ac:dyDescent="0.25">
      <c r="B248" s="47" t="s">
        <v>298</v>
      </c>
      <c r="C248" s="47" t="s">
        <v>297</v>
      </c>
      <c r="D248" s="46">
        <v>236646123.52999979</v>
      </c>
      <c r="E248" s="46">
        <v>980740.84000000008</v>
      </c>
      <c r="F248" s="46">
        <v>802401.87</v>
      </c>
      <c r="G248" s="46">
        <v>2068635.6199999999</v>
      </c>
      <c r="H248" s="108">
        <v>1357459.0899999999</v>
      </c>
      <c r="I248" s="46">
        <v>567583.49</v>
      </c>
      <c r="J248" s="46">
        <v>4577522.8099999987</v>
      </c>
      <c r="K248" s="46">
        <v>862965</v>
      </c>
      <c r="L248" s="46">
        <v>14547061.830000004</v>
      </c>
      <c r="M248" s="46">
        <v>7617447.8099999996</v>
      </c>
      <c r="N248" s="46">
        <v>3440306.13</v>
      </c>
      <c r="O248" s="46">
        <v>10241850.770000001</v>
      </c>
      <c r="P248" s="46">
        <v>138145656.48999992</v>
      </c>
      <c r="Q248" s="108">
        <v>5175055.99</v>
      </c>
      <c r="R248" s="46">
        <v>47082.39</v>
      </c>
      <c r="S248" s="46">
        <v>2922806.36</v>
      </c>
      <c r="T248" s="46">
        <v>226402.49999999997</v>
      </c>
      <c r="U248" s="46">
        <v>1105800.8199999998</v>
      </c>
      <c r="V248" s="46">
        <v>1056773.0499999998</v>
      </c>
      <c r="W248" s="46">
        <v>469855.75</v>
      </c>
      <c r="X248" s="46">
        <v>565119.90999999992</v>
      </c>
      <c r="Y248" s="108">
        <v>3974686.22</v>
      </c>
      <c r="Z248" s="46">
        <v>4105712.68</v>
      </c>
      <c r="AA248" s="46">
        <v>-15057.12</v>
      </c>
      <c r="AB248" s="46">
        <v>927657.13</v>
      </c>
      <c r="AC248" s="46">
        <v>5484141.54</v>
      </c>
      <c r="AD248" s="108">
        <v>1067874.46</v>
      </c>
      <c r="AE248" s="46">
        <v>196069.51</v>
      </c>
      <c r="AF248" s="46"/>
      <c r="AG248" s="46">
        <v>-548043.43000000005</v>
      </c>
      <c r="AH248" s="46">
        <v>576342.14</v>
      </c>
      <c r="AI248" s="46">
        <v>643208.22</v>
      </c>
      <c r="AJ248" s="46">
        <v>8062374.3299999991</v>
      </c>
      <c r="AK248" s="46">
        <v>4995436.8499999996</v>
      </c>
      <c r="AL248" s="46">
        <v>3367087.93</v>
      </c>
      <c r="AM248" s="46">
        <v>8982.74</v>
      </c>
      <c r="AN248" s="46"/>
      <c r="AO248" s="108">
        <v>2585785.36</v>
      </c>
      <c r="AP248" s="46"/>
      <c r="AQ248" s="108">
        <v>3971108.0100000002</v>
      </c>
      <c r="AR248" s="108">
        <v>62907.41</v>
      </c>
      <c r="AS248" s="108">
        <v>122998.98999999999</v>
      </c>
      <c r="AT248" s="108"/>
      <c r="AU248">
        <v>205855</v>
      </c>
      <c r="AX248">
        <v>72467.039999999994</v>
      </c>
    </row>
    <row r="249" spans="2:50" x14ac:dyDescent="0.25">
      <c r="B249" s="47" t="s">
        <v>296</v>
      </c>
      <c r="C249" s="47" t="s">
        <v>295</v>
      </c>
      <c r="D249" s="46">
        <v>13976162.289999995</v>
      </c>
      <c r="E249" s="46">
        <v>66152.87000000001</v>
      </c>
      <c r="F249" s="46">
        <v>365525.52</v>
      </c>
      <c r="G249" s="46">
        <v>225767.30000000002</v>
      </c>
      <c r="H249" s="46">
        <v>99827.209999999992</v>
      </c>
      <c r="I249" s="46"/>
      <c r="J249" s="46">
        <v>219305.21999999997</v>
      </c>
      <c r="K249" s="46">
        <v>101989.25000000001</v>
      </c>
      <c r="L249" s="46">
        <v>742462.89</v>
      </c>
      <c r="M249" s="46">
        <v>334914.34000000008</v>
      </c>
      <c r="N249" s="46">
        <v>52846.33</v>
      </c>
      <c r="O249" s="46">
        <v>386757.1</v>
      </c>
      <c r="P249" s="46">
        <v>7631294.7000000002</v>
      </c>
      <c r="Q249" s="108">
        <v>507674.88</v>
      </c>
      <c r="R249" s="46"/>
      <c r="S249" s="46">
        <v>46137.120000000003</v>
      </c>
      <c r="T249" s="46">
        <v>144649.68</v>
      </c>
      <c r="U249" s="46">
        <v>6174.19</v>
      </c>
      <c r="V249" s="46">
        <v>98296.700000000012</v>
      </c>
      <c r="W249" s="46">
        <v>3885.57</v>
      </c>
      <c r="X249" s="46">
        <v>86607.69</v>
      </c>
      <c r="Y249" s="108">
        <v>144485.95000000001</v>
      </c>
      <c r="Z249" s="46">
        <v>178769.75999999998</v>
      </c>
      <c r="AA249" s="46"/>
      <c r="AB249" s="46">
        <v>142724.96000000002</v>
      </c>
      <c r="AC249" s="46">
        <v>748946.84</v>
      </c>
      <c r="AD249" s="108">
        <v>129907.31</v>
      </c>
      <c r="AE249" s="46">
        <v>55787.55</v>
      </c>
      <c r="AF249" s="46"/>
      <c r="AG249" s="46">
        <v>-82186</v>
      </c>
      <c r="AH249" s="46"/>
      <c r="AI249" s="46">
        <v>37718.189999999995</v>
      </c>
      <c r="AJ249" s="46">
        <v>407490.71</v>
      </c>
      <c r="AK249" s="46">
        <v>333664.88</v>
      </c>
      <c r="AL249" s="46">
        <v>277170.5</v>
      </c>
      <c r="AM249" s="46"/>
      <c r="AN249" s="46"/>
      <c r="AO249" s="46">
        <v>291209.34999999998</v>
      </c>
      <c r="AP249" s="46"/>
      <c r="AQ249" s="46">
        <v>173890.37</v>
      </c>
      <c r="AR249" s="46"/>
      <c r="AS249" s="46"/>
      <c r="AT249" s="108">
        <v>16313.359999999999</v>
      </c>
    </row>
    <row r="250" spans="2:50" x14ac:dyDescent="0.25">
      <c r="B250" s="47" t="s">
        <v>294</v>
      </c>
      <c r="C250" s="47" t="s">
        <v>293</v>
      </c>
      <c r="D250" s="46">
        <v>87818097.290000007</v>
      </c>
      <c r="E250" s="46">
        <v>509741.89</v>
      </c>
      <c r="F250" s="46">
        <v>679115.02</v>
      </c>
      <c r="G250" s="46">
        <v>973469.33000000007</v>
      </c>
      <c r="H250" s="46">
        <v>752822.28</v>
      </c>
      <c r="I250" s="46">
        <v>93003.22</v>
      </c>
      <c r="J250" s="46">
        <v>1832505.6600000001</v>
      </c>
      <c r="K250" s="46">
        <v>436370.27000000008</v>
      </c>
      <c r="L250" s="46">
        <v>4596825.95</v>
      </c>
      <c r="M250" s="46">
        <v>2366862.0400000005</v>
      </c>
      <c r="N250" s="46">
        <v>1155168.03</v>
      </c>
      <c r="O250" s="46">
        <v>4105729.69</v>
      </c>
      <c r="P250" s="46">
        <v>47758764.079999998</v>
      </c>
      <c r="Q250" s="108">
        <v>2156251.4699999997</v>
      </c>
      <c r="R250" s="46"/>
      <c r="S250" s="46">
        <v>851640.73000000021</v>
      </c>
      <c r="T250" s="46">
        <v>70607.489999999991</v>
      </c>
      <c r="U250" s="46">
        <v>415571.22</v>
      </c>
      <c r="V250" s="46">
        <v>530558.25</v>
      </c>
      <c r="W250" s="46"/>
      <c r="X250" s="46">
        <v>232119.19</v>
      </c>
      <c r="Y250" s="108">
        <v>1941154.73</v>
      </c>
      <c r="Z250" s="46">
        <v>2163668.9500000002</v>
      </c>
      <c r="AA250" s="46"/>
      <c r="AB250" s="46">
        <v>483232.8</v>
      </c>
      <c r="AC250" s="46">
        <v>3504858.82</v>
      </c>
      <c r="AD250" s="108">
        <v>407782.98</v>
      </c>
      <c r="AE250" s="46">
        <v>113493.53</v>
      </c>
      <c r="AF250" s="46"/>
      <c r="AG250" s="46">
        <v>-540504.89</v>
      </c>
      <c r="AH250" s="46">
        <v>426078.19</v>
      </c>
      <c r="AI250" s="46">
        <v>856810.67999999993</v>
      </c>
      <c r="AJ250" s="46">
        <v>2834819.73</v>
      </c>
      <c r="AK250" s="46">
        <v>1733735.4599999997</v>
      </c>
      <c r="AL250" s="46">
        <v>1506957.97</v>
      </c>
      <c r="AM250" s="46">
        <v>16241.02</v>
      </c>
      <c r="AN250" s="46"/>
      <c r="AO250" s="108">
        <v>1263619.93</v>
      </c>
      <c r="AP250" s="108"/>
      <c r="AQ250" s="108">
        <v>1481474.27</v>
      </c>
      <c r="AR250" s="108">
        <v>36945.279999999999</v>
      </c>
      <c r="AS250" s="46">
        <v>1508.69</v>
      </c>
      <c r="AT250" s="108">
        <v>59093.340000000004</v>
      </c>
      <c r="AX250">
        <v>10000</v>
      </c>
    </row>
    <row r="251" spans="2:50" x14ac:dyDescent="0.25">
      <c r="B251" s="47" t="s">
        <v>292</v>
      </c>
      <c r="C251" s="47" t="s">
        <v>291</v>
      </c>
      <c r="D251" s="46">
        <v>68726945.489999965</v>
      </c>
      <c r="E251" s="46">
        <v>313260.04000000004</v>
      </c>
      <c r="F251" s="46">
        <v>700767.65999999992</v>
      </c>
      <c r="G251" s="46">
        <v>595372.53</v>
      </c>
      <c r="H251" s="46">
        <v>450080.76000000007</v>
      </c>
      <c r="I251" s="46">
        <v>1360</v>
      </c>
      <c r="J251" s="46">
        <v>1437485.9999999998</v>
      </c>
      <c r="K251" s="46">
        <v>253333.93000000002</v>
      </c>
      <c r="L251" s="46">
        <v>3621550.6999999997</v>
      </c>
      <c r="M251" s="46">
        <v>1814104.7099999997</v>
      </c>
      <c r="N251" s="46">
        <v>1003065.5500000002</v>
      </c>
      <c r="O251" s="46">
        <v>3643894.7</v>
      </c>
      <c r="P251" s="46">
        <v>36856855.669999987</v>
      </c>
      <c r="Q251" s="108">
        <v>1173536.31</v>
      </c>
      <c r="R251" s="46">
        <v>16811.900000000001</v>
      </c>
      <c r="S251" s="46">
        <v>938254.28000000014</v>
      </c>
      <c r="T251" s="46">
        <v>626795.14</v>
      </c>
      <c r="U251" s="46">
        <v>535282.03</v>
      </c>
      <c r="V251" s="46">
        <v>393644.99</v>
      </c>
      <c r="W251" s="46"/>
      <c r="X251" s="46">
        <v>223480.38</v>
      </c>
      <c r="Y251" s="108">
        <v>1300685.1399999999</v>
      </c>
      <c r="Z251" s="46">
        <v>1376895.21</v>
      </c>
      <c r="AA251" s="46"/>
      <c r="AB251" s="108">
        <v>403167.99</v>
      </c>
      <c r="AC251" s="108">
        <v>2433846.5</v>
      </c>
      <c r="AD251" s="108">
        <v>289966.89</v>
      </c>
      <c r="AE251" s="108">
        <v>86431.72</v>
      </c>
      <c r="AF251" s="46"/>
      <c r="AG251" s="46">
        <v>-234151.96</v>
      </c>
      <c r="AH251" s="46">
        <v>477404.48000000004</v>
      </c>
      <c r="AI251" s="46">
        <v>520185.31</v>
      </c>
      <c r="AJ251" s="46">
        <v>2371045.58</v>
      </c>
      <c r="AK251" s="46">
        <v>1383035.7999999998</v>
      </c>
      <c r="AL251" s="46">
        <v>1097069.77</v>
      </c>
      <c r="AM251" s="46">
        <v>103868.53</v>
      </c>
      <c r="AN251" s="46">
        <v>5567</v>
      </c>
      <c r="AO251" s="108">
        <v>988585.61</v>
      </c>
      <c r="AP251" s="46"/>
      <c r="AQ251" s="46">
        <v>896384.27</v>
      </c>
      <c r="AR251" s="46">
        <v>88158.16</v>
      </c>
      <c r="AS251" s="46">
        <v>70474.37</v>
      </c>
      <c r="AT251" s="46"/>
      <c r="AU251">
        <v>20972.3</v>
      </c>
      <c r="AV251">
        <v>293059.44</v>
      </c>
      <c r="AW251">
        <v>155356.09999999998</v>
      </c>
    </row>
    <row r="252" spans="2:50" x14ac:dyDescent="0.25">
      <c r="B252" s="47" t="s">
        <v>290</v>
      </c>
      <c r="C252" s="47" t="s">
        <v>289</v>
      </c>
      <c r="D252" s="46">
        <v>10506488.369999997</v>
      </c>
      <c r="E252" s="46">
        <v>26257.19</v>
      </c>
      <c r="F252" s="46">
        <v>264191.74</v>
      </c>
      <c r="G252" s="46">
        <v>163644.98000000001</v>
      </c>
      <c r="H252" s="108">
        <v>67888.34</v>
      </c>
      <c r="I252" s="46"/>
      <c r="J252" s="46">
        <v>148473.39000000001</v>
      </c>
      <c r="K252" s="46">
        <v>3210.7299999999996</v>
      </c>
      <c r="L252" s="46">
        <v>494302.31999999995</v>
      </c>
      <c r="M252" s="46">
        <v>246737.84999999998</v>
      </c>
      <c r="N252" s="46">
        <v>96436.64</v>
      </c>
      <c r="O252" s="46">
        <v>304252.55000000005</v>
      </c>
      <c r="P252" s="46">
        <v>5319922.7300000004</v>
      </c>
      <c r="Q252" s="108">
        <v>415306.62000000005</v>
      </c>
      <c r="R252" s="46"/>
      <c r="S252" s="46">
        <v>115007.18</v>
      </c>
      <c r="T252" s="46">
        <v>40009.300000000003</v>
      </c>
      <c r="U252" s="46">
        <v>5798.74</v>
      </c>
      <c r="V252" s="46">
        <v>6846.7</v>
      </c>
      <c r="W252" s="46">
        <v>45513</v>
      </c>
      <c r="X252" s="46">
        <v>64696</v>
      </c>
      <c r="Y252" s="108">
        <v>169924</v>
      </c>
      <c r="Z252" s="46">
        <v>142350.46000000002</v>
      </c>
      <c r="AA252" s="46"/>
      <c r="AB252" s="108">
        <v>145290.93999999997</v>
      </c>
      <c r="AC252" s="108">
        <v>521713.99</v>
      </c>
      <c r="AD252" s="108">
        <v>112206.36</v>
      </c>
      <c r="AE252" s="108">
        <v>39642.75</v>
      </c>
      <c r="AF252" s="46"/>
      <c r="AG252" s="46">
        <v>-51673.51</v>
      </c>
      <c r="AH252" s="46">
        <v>34335.599999999999</v>
      </c>
      <c r="AI252" s="46">
        <v>215295.58</v>
      </c>
      <c r="AJ252" s="46">
        <v>369535.58999999997</v>
      </c>
      <c r="AK252" s="46">
        <v>188422.92</v>
      </c>
      <c r="AL252" s="46">
        <v>239839.85</v>
      </c>
      <c r="AM252" s="46"/>
      <c r="AN252" s="46">
        <v>26066.760000000002</v>
      </c>
      <c r="AO252" s="108">
        <v>330620.11</v>
      </c>
      <c r="AP252" s="108"/>
      <c r="AQ252" s="108">
        <v>128720.92000000001</v>
      </c>
      <c r="AR252" s="46">
        <v>7291.9</v>
      </c>
      <c r="AS252" s="108"/>
      <c r="AT252" s="46">
        <v>58408.150000000009</v>
      </c>
    </row>
    <row r="253" spans="2:50" x14ac:dyDescent="0.25">
      <c r="B253" s="47" t="s">
        <v>288</v>
      </c>
      <c r="C253" s="47" t="s">
        <v>287</v>
      </c>
      <c r="D253" s="46">
        <v>58205252.390000001</v>
      </c>
      <c r="E253" s="46">
        <v>266861.05</v>
      </c>
      <c r="F253" s="46">
        <v>571892.47999999998</v>
      </c>
      <c r="G253" s="46">
        <v>851646.46</v>
      </c>
      <c r="H253" s="108">
        <v>444784.52</v>
      </c>
      <c r="I253" s="46">
        <v>180821.09</v>
      </c>
      <c r="J253" s="108">
        <v>1177285.8300000003</v>
      </c>
      <c r="K253" s="46">
        <v>120967.65000000001</v>
      </c>
      <c r="L253" s="46">
        <v>4003029.2800000003</v>
      </c>
      <c r="M253" s="108">
        <v>2049434.33</v>
      </c>
      <c r="N253" s="46">
        <v>168449.37</v>
      </c>
      <c r="O253" s="46">
        <v>2393483.34</v>
      </c>
      <c r="P253" s="46">
        <v>31037469.919999998</v>
      </c>
      <c r="Q253" s="108">
        <v>1220632.24</v>
      </c>
      <c r="R253" s="46">
        <v>20690.39</v>
      </c>
      <c r="S253" s="46">
        <v>677017.49000000011</v>
      </c>
      <c r="T253" s="46">
        <v>440977.81</v>
      </c>
      <c r="U253" s="46">
        <v>398882.99</v>
      </c>
      <c r="V253" s="108">
        <v>259378.59999999998</v>
      </c>
      <c r="W253" s="46">
        <v>197940.8</v>
      </c>
      <c r="X253" s="46">
        <v>141354.1</v>
      </c>
      <c r="Y253" s="108">
        <v>1127692.1599999999</v>
      </c>
      <c r="Z253" s="46">
        <v>1241008.68</v>
      </c>
      <c r="AA253" s="46"/>
      <c r="AB253" s="108">
        <v>353442.95999999996</v>
      </c>
      <c r="AC253" s="108">
        <v>1352754.4900000002</v>
      </c>
      <c r="AD253" s="108">
        <v>287168.57999999996</v>
      </c>
      <c r="AE253" s="108">
        <v>100355.64</v>
      </c>
      <c r="AF253" s="108"/>
      <c r="AG253" s="108">
        <v>-154210.6</v>
      </c>
      <c r="AH253" s="46">
        <v>328581.09999999998</v>
      </c>
      <c r="AI253" s="46">
        <v>364440.61</v>
      </c>
      <c r="AJ253" s="46">
        <v>2180588.2999999998</v>
      </c>
      <c r="AK253" s="108">
        <v>1093217.8900000001</v>
      </c>
      <c r="AL253" s="46">
        <v>1165317.92</v>
      </c>
      <c r="AM253" s="46">
        <v>329010.25</v>
      </c>
      <c r="AN253" s="108">
        <v>13747.84</v>
      </c>
      <c r="AO253" s="108">
        <v>608657.46</v>
      </c>
      <c r="AP253" s="108"/>
      <c r="AQ253" s="46">
        <v>898201.97</v>
      </c>
      <c r="AR253" s="46"/>
      <c r="AS253" s="46">
        <v>74745.040000000008</v>
      </c>
      <c r="AT253" s="108">
        <v>7669.16</v>
      </c>
      <c r="AU253">
        <v>11200.35</v>
      </c>
      <c r="AV253">
        <v>198662.85</v>
      </c>
    </row>
    <row r="254" spans="2:50" x14ac:dyDescent="0.25">
      <c r="B254" s="47" t="s">
        <v>286</v>
      </c>
      <c r="C254" s="47" t="s">
        <v>285</v>
      </c>
      <c r="D254" s="46">
        <v>40777287.900000036</v>
      </c>
      <c r="E254" s="46">
        <v>171218.59</v>
      </c>
      <c r="F254" s="46">
        <v>493918.42000000004</v>
      </c>
      <c r="G254" s="46">
        <v>473655.18</v>
      </c>
      <c r="H254" s="46">
        <v>170714.2</v>
      </c>
      <c r="I254" s="46">
        <v>32235.5</v>
      </c>
      <c r="J254" s="108">
        <v>466402.36999999988</v>
      </c>
      <c r="K254" s="46">
        <v>293354.89999999997</v>
      </c>
      <c r="L254" s="46">
        <v>2357131.6399999992</v>
      </c>
      <c r="M254" s="46">
        <v>777208.38</v>
      </c>
      <c r="N254" s="46">
        <v>225723.05</v>
      </c>
      <c r="O254" s="46">
        <v>1430192.1099999999</v>
      </c>
      <c r="P254" s="46">
        <v>23309683.890000001</v>
      </c>
      <c r="Q254" s="108">
        <v>1048967.8400000001</v>
      </c>
      <c r="R254" s="46"/>
      <c r="S254" s="46">
        <v>303520.71999999991</v>
      </c>
      <c r="T254" s="46">
        <v>85064.23</v>
      </c>
      <c r="U254" s="46">
        <v>746656.38</v>
      </c>
      <c r="V254" s="108">
        <v>163144.35</v>
      </c>
      <c r="W254" s="46"/>
      <c r="X254" s="46">
        <v>125755.74</v>
      </c>
      <c r="Y254" s="108">
        <v>525973.42000000004</v>
      </c>
      <c r="Z254" s="108">
        <v>554041.7699999999</v>
      </c>
      <c r="AA254" s="46"/>
      <c r="AB254" s="108">
        <v>101848.82999999999</v>
      </c>
      <c r="AC254" s="108">
        <v>1446055.79</v>
      </c>
      <c r="AD254" s="108">
        <v>237363.86000000002</v>
      </c>
      <c r="AE254" s="108">
        <v>54174.71</v>
      </c>
      <c r="AF254" s="108"/>
      <c r="AG254" s="108">
        <v>-163186.41</v>
      </c>
      <c r="AH254" s="46">
        <v>131.85</v>
      </c>
      <c r="AI254" s="46">
        <v>370299.24</v>
      </c>
      <c r="AJ254" s="46">
        <v>1224052.8900000001</v>
      </c>
      <c r="AK254" s="108">
        <v>1438805.6</v>
      </c>
      <c r="AL254" s="46">
        <v>713644.95</v>
      </c>
      <c r="AM254" s="46">
        <v>7162.49</v>
      </c>
      <c r="AN254" s="46">
        <v>14074.78</v>
      </c>
      <c r="AO254" s="108">
        <v>578840.80000000005</v>
      </c>
      <c r="AP254" s="108"/>
      <c r="AQ254" s="46">
        <v>897249.98</v>
      </c>
      <c r="AR254" s="46">
        <v>19998.62</v>
      </c>
      <c r="AS254" s="46"/>
      <c r="AT254" s="108"/>
      <c r="AW254">
        <v>82207.240000000005</v>
      </c>
    </row>
    <row r="255" spans="2:50" x14ac:dyDescent="0.25">
      <c r="B255" s="47" t="s">
        <v>284</v>
      </c>
      <c r="C255" s="47" t="s">
        <v>283</v>
      </c>
      <c r="D255" s="46">
        <v>25050911.370000005</v>
      </c>
      <c r="E255" s="46">
        <v>101659.2</v>
      </c>
      <c r="F255" s="46">
        <v>448544.86</v>
      </c>
      <c r="G255" s="46">
        <v>408430.23000000004</v>
      </c>
      <c r="H255" s="46">
        <v>119611.81000000003</v>
      </c>
      <c r="I255" s="46">
        <v>36875.21</v>
      </c>
      <c r="J255" s="108">
        <v>598828.63000000012</v>
      </c>
      <c r="K255" s="46">
        <v>74283.170000000013</v>
      </c>
      <c r="L255" s="108">
        <v>1351964.0799999998</v>
      </c>
      <c r="M255" s="108">
        <v>505911.11</v>
      </c>
      <c r="N255" s="46">
        <v>354126.05</v>
      </c>
      <c r="O255" s="46">
        <v>1013486.17</v>
      </c>
      <c r="P255" s="108">
        <v>12942282.68</v>
      </c>
      <c r="Q255" s="46">
        <v>554863.8899999999</v>
      </c>
      <c r="R255" s="46"/>
      <c r="S255" s="46">
        <v>131860.23000000001</v>
      </c>
      <c r="T255" s="46">
        <v>20888.989999999998</v>
      </c>
      <c r="U255" s="46">
        <v>129490.18</v>
      </c>
      <c r="V255" s="46">
        <v>139043.09999999998</v>
      </c>
      <c r="W255" s="46"/>
      <c r="X255" s="46">
        <v>73576.52</v>
      </c>
      <c r="Y255" s="108">
        <v>331444.61</v>
      </c>
      <c r="Z255" s="46">
        <v>559282.70000000007</v>
      </c>
      <c r="AA255" s="46"/>
      <c r="AB255" s="46">
        <v>2344.71</v>
      </c>
      <c r="AC255" s="46">
        <v>1616425.76</v>
      </c>
      <c r="AD255" s="108"/>
      <c r="AE255" s="46"/>
      <c r="AF255" s="108"/>
      <c r="AG255" s="46"/>
      <c r="AH255" s="46">
        <v>32690.77</v>
      </c>
      <c r="AI255" s="46">
        <v>261423.06</v>
      </c>
      <c r="AJ255" s="46">
        <v>784385.7699999999</v>
      </c>
      <c r="AK255" s="46">
        <v>784616.08</v>
      </c>
      <c r="AL255" s="46">
        <v>558320.54</v>
      </c>
      <c r="AM255" s="46">
        <v>6773.72</v>
      </c>
      <c r="AN255" s="108">
        <v>76703.47</v>
      </c>
      <c r="AO255" s="108">
        <v>456685.12</v>
      </c>
      <c r="AP255" s="46"/>
      <c r="AQ255" s="108">
        <v>518112.50000000006</v>
      </c>
      <c r="AR255" s="108">
        <v>13396.18</v>
      </c>
      <c r="AS255" s="108"/>
      <c r="AT255" s="108">
        <v>21493.93</v>
      </c>
      <c r="AU255">
        <v>853.33</v>
      </c>
      <c r="AV255">
        <v>20132.09</v>
      </c>
      <c r="AX255">
        <v>100.92</v>
      </c>
    </row>
    <row r="256" spans="2:50" x14ac:dyDescent="0.25">
      <c r="B256" s="47" t="s">
        <v>282</v>
      </c>
      <c r="C256" s="47" t="s">
        <v>281</v>
      </c>
      <c r="D256" s="46">
        <v>13498705.609999998</v>
      </c>
      <c r="E256" s="46">
        <v>347331.54</v>
      </c>
      <c r="F256" s="46">
        <v>176561.45</v>
      </c>
      <c r="G256" s="46">
        <v>320980.31000000006</v>
      </c>
      <c r="H256" s="46">
        <v>82599.520000000004</v>
      </c>
      <c r="I256" s="46">
        <v>5835.9699999999993</v>
      </c>
      <c r="J256" s="46">
        <v>224976.09999999998</v>
      </c>
      <c r="K256" s="46">
        <v>9473.89</v>
      </c>
      <c r="L256" s="46">
        <v>612164.89</v>
      </c>
      <c r="M256" s="46">
        <v>291251.99</v>
      </c>
      <c r="N256" s="46">
        <v>163690.87</v>
      </c>
      <c r="O256" s="46">
        <v>399497.18999999994</v>
      </c>
      <c r="P256" s="46">
        <v>5945142.5499999998</v>
      </c>
      <c r="Q256" s="108">
        <v>29455.45</v>
      </c>
      <c r="R256" s="46"/>
      <c r="S256" s="46">
        <v>23309.119999999999</v>
      </c>
      <c r="T256" s="46">
        <v>61867.41</v>
      </c>
      <c r="U256" s="46">
        <v>65857.2</v>
      </c>
      <c r="V256" s="46">
        <v>129812.31</v>
      </c>
      <c r="W256" s="46"/>
      <c r="X256" s="46">
        <v>70764.14</v>
      </c>
      <c r="Y256" s="46">
        <v>342390.62</v>
      </c>
      <c r="Z256" s="46">
        <v>325838.58</v>
      </c>
      <c r="AA256" s="46"/>
      <c r="AB256" s="46">
        <v>12413.61</v>
      </c>
      <c r="AC256" s="46">
        <v>649591.36</v>
      </c>
      <c r="AD256" s="108"/>
      <c r="AE256" s="46"/>
      <c r="AF256" s="46"/>
      <c r="AG256" s="46"/>
      <c r="AH256" s="46">
        <v>163054.19</v>
      </c>
      <c r="AI256" s="46">
        <v>34213.89</v>
      </c>
      <c r="AJ256" s="46">
        <v>1242821.8999999999</v>
      </c>
      <c r="AK256" s="108">
        <v>1196876.5</v>
      </c>
      <c r="AL256" s="46">
        <v>218525.98</v>
      </c>
      <c r="AM256" s="46"/>
      <c r="AN256" s="108">
        <v>58917.16</v>
      </c>
      <c r="AO256" s="108">
        <v>76180.59</v>
      </c>
      <c r="AP256" s="46"/>
      <c r="AQ256" s="46">
        <v>200587.88</v>
      </c>
      <c r="AR256" s="46">
        <v>1425.4</v>
      </c>
      <c r="AS256" s="46"/>
      <c r="AT256" s="46"/>
      <c r="AV256">
        <v>15296.05</v>
      </c>
    </row>
    <row r="257" spans="2:50" x14ac:dyDescent="0.25">
      <c r="B257" s="47" t="s">
        <v>280</v>
      </c>
      <c r="C257" s="47" t="s">
        <v>279</v>
      </c>
      <c r="D257" s="46">
        <v>2299634.9799999995</v>
      </c>
      <c r="E257" s="46">
        <v>60547.96</v>
      </c>
      <c r="F257" s="46">
        <v>198667.62</v>
      </c>
      <c r="G257" s="108">
        <v>35011.579999999994</v>
      </c>
      <c r="H257" s="108">
        <v>52.5</v>
      </c>
      <c r="I257" s="46"/>
      <c r="J257" s="108">
        <v>31611.7</v>
      </c>
      <c r="K257" s="46"/>
      <c r="L257" s="46">
        <v>280911.8</v>
      </c>
      <c r="M257" s="108">
        <v>271141.12999999995</v>
      </c>
      <c r="N257" s="46"/>
      <c r="O257" s="46">
        <v>21488.2</v>
      </c>
      <c r="P257" s="46">
        <v>682389.33999999973</v>
      </c>
      <c r="Q257" s="108">
        <v>128</v>
      </c>
      <c r="R257" s="46"/>
      <c r="S257" s="46">
        <v>53852.579999999994</v>
      </c>
      <c r="T257" s="46">
        <v>5161.8500000000004</v>
      </c>
      <c r="U257" s="46">
        <v>3531.86</v>
      </c>
      <c r="V257" s="108">
        <v>14257.45</v>
      </c>
      <c r="W257" s="46"/>
      <c r="X257" s="46"/>
      <c r="Y257" s="108">
        <v>48194.05</v>
      </c>
      <c r="Z257" s="108">
        <v>50973.14</v>
      </c>
      <c r="AA257" s="46"/>
      <c r="AB257" s="46">
        <v>2311.56</v>
      </c>
      <c r="AC257" s="46">
        <v>358</v>
      </c>
      <c r="AD257" s="108"/>
      <c r="AE257" s="46"/>
      <c r="AF257" s="108"/>
      <c r="AG257" s="46"/>
      <c r="AH257" s="46"/>
      <c r="AI257" s="46"/>
      <c r="AJ257" s="46">
        <v>440674.24</v>
      </c>
      <c r="AK257" s="46">
        <v>18263.580000000002</v>
      </c>
      <c r="AL257" s="46">
        <v>16563.39</v>
      </c>
      <c r="AM257" s="46">
        <v>15067.96</v>
      </c>
      <c r="AN257" s="108"/>
      <c r="AO257" s="108">
        <v>37225.589999999997</v>
      </c>
      <c r="AP257" s="46"/>
      <c r="AQ257" s="108">
        <v>11249.9</v>
      </c>
      <c r="AR257" s="108"/>
      <c r="AS257" s="108"/>
      <c r="AT257" s="108"/>
      <c r="AU257">
        <v>239467.66</v>
      </c>
      <c r="AV257">
        <v>123129.32</v>
      </c>
      <c r="AW257">
        <v>-362596.98</v>
      </c>
    </row>
    <row r="258" spans="2:50" x14ac:dyDescent="0.25">
      <c r="B258" s="47" t="s">
        <v>278</v>
      </c>
      <c r="C258" s="47" t="s">
        <v>930</v>
      </c>
      <c r="D258" s="46">
        <v>7826360.9099999992</v>
      </c>
      <c r="E258" s="46">
        <v>31239.61</v>
      </c>
      <c r="F258" s="46">
        <v>320360.82</v>
      </c>
      <c r="G258" s="46">
        <v>435751.86</v>
      </c>
      <c r="H258" s="46"/>
      <c r="I258" s="46">
        <v>21940.43</v>
      </c>
      <c r="J258" s="46">
        <v>291478.05</v>
      </c>
      <c r="K258" s="46"/>
      <c r="L258" s="46">
        <v>179280.09999999998</v>
      </c>
      <c r="M258" s="46">
        <v>204138.69</v>
      </c>
      <c r="N258" s="46"/>
      <c r="O258" s="46">
        <v>273289.91000000003</v>
      </c>
      <c r="P258" s="46">
        <v>3362884.6599999997</v>
      </c>
      <c r="Q258" s="46">
        <v>46936.52</v>
      </c>
      <c r="R258" s="46"/>
      <c r="S258" s="46">
        <v>48757.05</v>
      </c>
      <c r="T258" s="46">
        <v>180696.46000000002</v>
      </c>
      <c r="U258" s="46"/>
      <c r="V258" s="46">
        <v>56716.78</v>
      </c>
      <c r="W258" s="46"/>
      <c r="X258" s="46"/>
      <c r="Y258" s="108">
        <v>147498.51999999999</v>
      </c>
      <c r="Z258" s="46">
        <v>141511.98000000001</v>
      </c>
      <c r="AA258" s="46"/>
      <c r="AB258" s="46"/>
      <c r="AC258" s="46">
        <v>813187.2</v>
      </c>
      <c r="AD258" s="108"/>
      <c r="AE258" s="46"/>
      <c r="AF258" s="46"/>
      <c r="AG258" s="46"/>
      <c r="AH258" s="46"/>
      <c r="AI258" s="46"/>
      <c r="AJ258" s="46">
        <v>984575.75000000012</v>
      </c>
      <c r="AK258" s="46">
        <v>14312.75</v>
      </c>
      <c r="AL258" s="46">
        <v>156560.9</v>
      </c>
      <c r="AM258" s="46"/>
      <c r="AN258" s="108"/>
      <c r="AO258" s="108">
        <v>49317.42</v>
      </c>
      <c r="AP258" s="46"/>
      <c r="AQ258" s="46">
        <v>45923.55</v>
      </c>
      <c r="AR258" s="46">
        <v>20001.900000000001</v>
      </c>
      <c r="AS258" s="46"/>
      <c r="AT258" s="46"/>
      <c r="AU258">
        <v>412133.6</v>
      </c>
      <c r="AV258">
        <v>401911.21</v>
      </c>
      <c r="AW258">
        <v>-814044.81</v>
      </c>
    </row>
    <row r="259" spans="2:50" x14ac:dyDescent="0.25">
      <c r="B259" s="47" t="s">
        <v>277</v>
      </c>
      <c r="C259" s="47" t="s">
        <v>276</v>
      </c>
      <c r="D259" s="46">
        <v>1204371.7</v>
      </c>
      <c r="E259" s="46">
        <v>7506.0300000000007</v>
      </c>
      <c r="F259" s="46">
        <v>13272.43</v>
      </c>
      <c r="G259" s="46">
        <v>53955.9</v>
      </c>
      <c r="H259" s="46">
        <v>151.25</v>
      </c>
      <c r="I259" s="46"/>
      <c r="J259" s="46">
        <v>5491.01</v>
      </c>
      <c r="K259" s="46"/>
      <c r="L259" s="46">
        <v>133442.53999999998</v>
      </c>
      <c r="M259" s="46">
        <v>318.77</v>
      </c>
      <c r="N259" s="46">
        <v>897.5</v>
      </c>
      <c r="O259" s="46">
        <v>37852.080000000002</v>
      </c>
      <c r="P259" s="46">
        <v>501462.30000000005</v>
      </c>
      <c r="Q259" s="108"/>
      <c r="R259" s="46">
        <v>9908.7999999999993</v>
      </c>
      <c r="S259" s="46">
        <v>460.91999999999996</v>
      </c>
      <c r="T259" s="46">
        <v>25463.68</v>
      </c>
      <c r="U259" s="46">
        <v>34825.68</v>
      </c>
      <c r="V259" s="46">
        <v>6800.2000000000007</v>
      </c>
      <c r="W259" s="46"/>
      <c r="X259" s="46">
        <v>22085.339999999997</v>
      </c>
      <c r="Y259" s="108">
        <v>43709.51</v>
      </c>
      <c r="Z259" s="108">
        <v>56203.159999999996</v>
      </c>
      <c r="AA259" s="46"/>
      <c r="AB259" s="108">
        <v>18035.72</v>
      </c>
      <c r="AC259" s="108">
        <v>61799.819999999992</v>
      </c>
      <c r="AD259" s="108">
        <v>15056.31</v>
      </c>
      <c r="AE259" s="108">
        <v>4667.03</v>
      </c>
      <c r="AF259" s="46"/>
      <c r="AG259" s="46">
        <v>-1060</v>
      </c>
      <c r="AH259" s="46"/>
      <c r="AI259" s="46">
        <v>19143.93</v>
      </c>
      <c r="AJ259" s="46">
        <v>28705.370000000003</v>
      </c>
      <c r="AK259" s="46">
        <v>23379.91</v>
      </c>
      <c r="AL259" s="46">
        <v>25761.55</v>
      </c>
      <c r="AM259" s="46"/>
      <c r="AN259" s="46">
        <v>1186.93</v>
      </c>
      <c r="AO259" s="108">
        <v>15427.39</v>
      </c>
      <c r="AP259" s="46"/>
      <c r="AQ259" s="46">
        <v>33101.07</v>
      </c>
      <c r="AR259" s="46"/>
      <c r="AS259" s="46"/>
      <c r="AT259" s="108">
        <v>5359.57</v>
      </c>
    </row>
    <row r="260" spans="2:50" x14ac:dyDescent="0.25">
      <c r="B260" s="47" t="s">
        <v>275</v>
      </c>
      <c r="C260" s="47" t="s">
        <v>274</v>
      </c>
      <c r="D260" s="46">
        <v>14439772.210000003</v>
      </c>
      <c r="E260" s="46">
        <v>95272.6</v>
      </c>
      <c r="F260" s="46">
        <v>282339.17000000004</v>
      </c>
      <c r="G260" s="46">
        <v>290296.57</v>
      </c>
      <c r="H260" s="46">
        <v>29950.909999999996</v>
      </c>
      <c r="I260" s="108">
        <v>11244.42</v>
      </c>
      <c r="J260" s="46">
        <v>326555.9800000001</v>
      </c>
      <c r="K260" s="46">
        <v>96065.19</v>
      </c>
      <c r="L260" s="46">
        <v>854848.53999999992</v>
      </c>
      <c r="M260" s="108">
        <v>505445.91999999993</v>
      </c>
      <c r="N260" s="46">
        <v>45538.530000000006</v>
      </c>
      <c r="O260" s="46">
        <v>588183.89</v>
      </c>
      <c r="P260" s="108">
        <v>7178746</v>
      </c>
      <c r="Q260" s="46">
        <v>508899.58</v>
      </c>
      <c r="R260" s="46"/>
      <c r="S260" s="46">
        <v>298161.8000000001</v>
      </c>
      <c r="T260" s="46">
        <v>170089.93999999997</v>
      </c>
      <c r="U260" s="46">
        <v>142744.79999999999</v>
      </c>
      <c r="V260" s="46">
        <v>72224.23</v>
      </c>
      <c r="W260" s="46">
        <v>60000</v>
      </c>
      <c r="X260" s="46">
        <v>13617.01</v>
      </c>
      <c r="Y260" s="108">
        <v>238934.19</v>
      </c>
      <c r="Z260" s="108">
        <v>234427</v>
      </c>
      <c r="AA260" s="108">
        <v>-5682.48</v>
      </c>
      <c r="AB260" s="108">
        <v>41294.65</v>
      </c>
      <c r="AC260" s="108">
        <v>459685.39</v>
      </c>
      <c r="AD260" s="108">
        <v>192990.56000000003</v>
      </c>
      <c r="AE260" s="108">
        <v>26875.86</v>
      </c>
      <c r="AF260" s="46"/>
      <c r="AG260" s="46">
        <v>-63098</v>
      </c>
      <c r="AH260" s="46">
        <v>61756.159999999996</v>
      </c>
      <c r="AI260" s="46">
        <v>110744.66999999998</v>
      </c>
      <c r="AJ260" s="46">
        <v>389191.18</v>
      </c>
      <c r="AK260" s="46">
        <v>391679.13999999996</v>
      </c>
      <c r="AL260" s="46">
        <v>271107.74</v>
      </c>
      <c r="AM260" s="46">
        <v>23513.45</v>
      </c>
      <c r="AN260" s="108"/>
      <c r="AO260" s="108">
        <v>185506.26</v>
      </c>
      <c r="AP260" s="108"/>
      <c r="AQ260" s="108">
        <v>239253.51</v>
      </c>
      <c r="AR260" s="108"/>
      <c r="AS260" s="108"/>
      <c r="AT260" s="108">
        <v>5982.3100000000013</v>
      </c>
      <c r="AU260">
        <v>1372.59</v>
      </c>
      <c r="AV260">
        <v>14024.91</v>
      </c>
      <c r="AW260">
        <v>41645.75</v>
      </c>
      <c r="AX260">
        <v>8342.2900000000009</v>
      </c>
    </row>
    <row r="261" spans="2:50" x14ac:dyDescent="0.25">
      <c r="B261" s="47" t="s">
        <v>273</v>
      </c>
      <c r="C261" s="47" t="s">
        <v>272</v>
      </c>
      <c r="D261" s="46">
        <v>13931425.1</v>
      </c>
      <c r="E261" s="46">
        <v>69593.09</v>
      </c>
      <c r="F261" s="46">
        <v>538448.92000000004</v>
      </c>
      <c r="G261" s="46">
        <v>464563.77</v>
      </c>
      <c r="H261" s="46"/>
      <c r="I261" s="46"/>
      <c r="J261" s="46">
        <v>106108.4</v>
      </c>
      <c r="K261" s="46"/>
      <c r="L261" s="46">
        <v>810870.5</v>
      </c>
      <c r="M261" s="46">
        <v>328734.88</v>
      </c>
      <c r="N261" s="46"/>
      <c r="O261" s="46">
        <v>311442.49</v>
      </c>
      <c r="P261" s="108">
        <v>7028991.2000000002</v>
      </c>
      <c r="Q261" s="46">
        <v>115766.59</v>
      </c>
      <c r="R261" s="46"/>
      <c r="S261" s="46">
        <v>191115.04000000004</v>
      </c>
      <c r="T261" s="46">
        <v>157654.17000000001</v>
      </c>
      <c r="U261" s="46">
        <v>44531.56</v>
      </c>
      <c r="V261" s="108">
        <v>43535.09</v>
      </c>
      <c r="W261" s="46"/>
      <c r="X261" s="46"/>
      <c r="Y261" s="108">
        <v>165371.15</v>
      </c>
      <c r="Z261" s="108">
        <v>257077.6</v>
      </c>
      <c r="AA261" s="108"/>
      <c r="AB261" s="108"/>
      <c r="AC261" s="108">
        <v>340636.83999999997</v>
      </c>
      <c r="AD261" s="108">
        <v>154436.96</v>
      </c>
      <c r="AE261" s="108">
        <v>34943.949999999997</v>
      </c>
      <c r="AF261" s="108"/>
      <c r="AG261" s="46">
        <v>-107381.63</v>
      </c>
      <c r="AH261" s="46"/>
      <c r="AI261" s="46">
        <v>151229.37</v>
      </c>
      <c r="AJ261" s="46">
        <v>338122.43</v>
      </c>
      <c r="AK261" s="46">
        <v>1185979.8700000001</v>
      </c>
      <c r="AL261" s="46">
        <v>305739.67000000004</v>
      </c>
      <c r="AM261" s="46">
        <v>65259.06</v>
      </c>
      <c r="AN261" s="108">
        <v>63595.83</v>
      </c>
      <c r="AO261" s="108">
        <v>253778.69</v>
      </c>
      <c r="AP261" s="108"/>
      <c r="AQ261" s="108">
        <v>123207.7</v>
      </c>
      <c r="AR261" s="108"/>
      <c r="AS261" s="46"/>
      <c r="AT261" s="108">
        <v>388071.91</v>
      </c>
    </row>
    <row r="262" spans="2:50" x14ac:dyDescent="0.25">
      <c r="B262" s="47" t="s">
        <v>271</v>
      </c>
      <c r="C262" s="47" t="s">
        <v>270</v>
      </c>
      <c r="D262" s="46">
        <v>16703266.869999986</v>
      </c>
      <c r="E262" s="46">
        <v>80512.97</v>
      </c>
      <c r="F262" s="46">
        <v>411336.03</v>
      </c>
      <c r="G262" s="108">
        <v>537767.04</v>
      </c>
      <c r="H262" s="108">
        <v>176012.54</v>
      </c>
      <c r="I262" s="46">
        <v>27458.260000000002</v>
      </c>
      <c r="J262" s="108">
        <v>343972.12999999995</v>
      </c>
      <c r="K262" s="46">
        <v>123612.92</v>
      </c>
      <c r="L262" s="46">
        <v>1487798.3</v>
      </c>
      <c r="M262" s="46">
        <v>176671.72</v>
      </c>
      <c r="N262" s="46">
        <v>108310.55</v>
      </c>
      <c r="O262" s="46">
        <v>507604.67000000004</v>
      </c>
      <c r="P262" s="108">
        <v>6669337.1200000001</v>
      </c>
      <c r="Q262" s="46">
        <v>69112.87</v>
      </c>
      <c r="R262" s="46">
        <v>3633.26</v>
      </c>
      <c r="S262" s="46">
        <v>237847.21000000008</v>
      </c>
      <c r="T262" s="46">
        <v>268196.94000000006</v>
      </c>
      <c r="U262" s="46">
        <v>1026968.65</v>
      </c>
      <c r="V262" s="108">
        <v>42935.310000000005</v>
      </c>
      <c r="W262" s="46"/>
      <c r="X262" s="46">
        <v>78334.290000000008</v>
      </c>
      <c r="Y262" s="108">
        <v>169485.68</v>
      </c>
      <c r="Z262" s="108">
        <v>213680.81999999998</v>
      </c>
      <c r="AA262" s="108"/>
      <c r="AB262" s="108">
        <v>161034.04999999999</v>
      </c>
      <c r="AC262" s="108">
        <v>809941.57</v>
      </c>
      <c r="AD262" s="108">
        <v>299107.46999999997</v>
      </c>
      <c r="AE262" s="108">
        <v>51526.63</v>
      </c>
      <c r="AF262" s="108"/>
      <c r="AG262" s="46">
        <v>-27096.83</v>
      </c>
      <c r="AH262" s="46">
        <v>145406.93</v>
      </c>
      <c r="AI262" s="46">
        <v>222082.53000000003</v>
      </c>
      <c r="AJ262" s="46">
        <v>333613.40000000002</v>
      </c>
      <c r="AK262" s="108">
        <v>873544.01000000013</v>
      </c>
      <c r="AL262" s="46">
        <v>227785</v>
      </c>
      <c r="AM262" s="46">
        <v>7713.02</v>
      </c>
      <c r="AN262" s="108">
        <v>7315.27</v>
      </c>
      <c r="AO262" s="108">
        <v>236627.34</v>
      </c>
      <c r="AP262" s="108"/>
      <c r="AQ262" s="108">
        <v>321906.73</v>
      </c>
      <c r="AR262" s="108"/>
      <c r="AS262" s="108"/>
      <c r="AT262" s="108">
        <v>474.46000000000004</v>
      </c>
      <c r="AU262">
        <v>377.51</v>
      </c>
      <c r="AV262">
        <v>6277.9</v>
      </c>
      <c r="AX262">
        <v>265040.60000000003</v>
      </c>
    </row>
    <row r="263" spans="2:50" x14ac:dyDescent="0.25">
      <c r="B263" s="47" t="s">
        <v>269</v>
      </c>
      <c r="C263" s="47" t="s">
        <v>268</v>
      </c>
      <c r="D263" s="46">
        <v>30416475.280000009</v>
      </c>
      <c r="E263" s="46">
        <v>91873.709999999992</v>
      </c>
      <c r="F263" s="46">
        <v>340250.02</v>
      </c>
      <c r="G263" s="46">
        <v>237701.71</v>
      </c>
      <c r="H263" s="46">
        <v>235223.62</v>
      </c>
      <c r="I263" s="108">
        <v>45384.49</v>
      </c>
      <c r="J263" s="46">
        <v>549091.35999999987</v>
      </c>
      <c r="K263" s="46">
        <v>406377.51</v>
      </c>
      <c r="L263" s="46">
        <v>1585105.1400000004</v>
      </c>
      <c r="M263" s="108">
        <v>624103.29</v>
      </c>
      <c r="N263" s="46">
        <v>31425.879999999997</v>
      </c>
      <c r="O263" s="46">
        <v>1438801.5699999998</v>
      </c>
      <c r="P263" s="46">
        <v>14956992.219999993</v>
      </c>
      <c r="Q263" s="108">
        <v>647048.87</v>
      </c>
      <c r="R263" s="46">
        <v>611.74</v>
      </c>
      <c r="S263" s="46">
        <v>199008.71999999997</v>
      </c>
      <c r="T263" s="46">
        <v>159602.42000000001</v>
      </c>
      <c r="U263" s="46">
        <v>222558.34</v>
      </c>
      <c r="V263" s="108">
        <v>207026.25</v>
      </c>
      <c r="W263" s="46">
        <v>115097.9</v>
      </c>
      <c r="X263" s="46">
        <v>106966.03999999998</v>
      </c>
      <c r="Y263" s="108">
        <v>570312.87</v>
      </c>
      <c r="Z263" s="46">
        <v>703418.54</v>
      </c>
      <c r="AA263" s="46"/>
      <c r="AB263" s="46"/>
      <c r="AC263" s="46">
        <v>2040772.5</v>
      </c>
      <c r="AD263" s="108"/>
      <c r="AE263" s="46"/>
      <c r="AF263" s="46"/>
      <c r="AG263" s="46"/>
      <c r="AH263" s="46">
        <v>4578.3100000000004</v>
      </c>
      <c r="AI263" s="46">
        <v>17872.419999999998</v>
      </c>
      <c r="AJ263" s="46">
        <v>943880.65</v>
      </c>
      <c r="AK263" s="46">
        <v>940003.13</v>
      </c>
      <c r="AL263" s="46">
        <v>797222.76</v>
      </c>
      <c r="AM263" s="46">
        <v>1079.78</v>
      </c>
      <c r="AN263" s="46">
        <v>38383.29</v>
      </c>
      <c r="AO263" s="108">
        <v>450908.15</v>
      </c>
      <c r="AP263" s="46"/>
      <c r="AQ263" s="108">
        <v>1425696.53</v>
      </c>
      <c r="AR263" s="46">
        <v>124886.09</v>
      </c>
      <c r="AS263" s="108"/>
      <c r="AT263" s="108">
        <v>42014.02</v>
      </c>
      <c r="AU263">
        <v>2123.79</v>
      </c>
      <c r="AV263">
        <v>51507.08</v>
      </c>
      <c r="AW263">
        <v>61564.57</v>
      </c>
    </row>
    <row r="264" spans="2:50" x14ac:dyDescent="0.25">
      <c r="B264" s="47" t="s">
        <v>267</v>
      </c>
      <c r="C264" s="47" t="s">
        <v>266</v>
      </c>
      <c r="D264" s="46">
        <v>3570378.3500000006</v>
      </c>
      <c r="E264" s="46">
        <v>21903.239999999998</v>
      </c>
      <c r="F264" s="46">
        <v>111543.73</v>
      </c>
      <c r="G264" s="46">
        <v>281650.13</v>
      </c>
      <c r="H264" s="108">
        <v>2996.31</v>
      </c>
      <c r="I264" s="46">
        <v>2810.56</v>
      </c>
      <c r="J264" s="46"/>
      <c r="K264" s="46">
        <v>26450.57</v>
      </c>
      <c r="L264" s="46">
        <v>108957.84</v>
      </c>
      <c r="M264" s="108">
        <v>47195.15</v>
      </c>
      <c r="N264" s="46"/>
      <c r="O264" s="46">
        <v>115273.22999999998</v>
      </c>
      <c r="P264" s="46">
        <v>1916586.6200000003</v>
      </c>
      <c r="Q264" s="46"/>
      <c r="R264" s="46">
        <v>80934.55</v>
      </c>
      <c r="S264" s="46">
        <v>4639.92</v>
      </c>
      <c r="T264" s="46">
        <v>9502.64</v>
      </c>
      <c r="U264" s="46">
        <v>67343.649999999994</v>
      </c>
      <c r="V264" s="46">
        <v>13097.61</v>
      </c>
      <c r="W264" s="46">
        <v>329.79999999999995</v>
      </c>
      <c r="X264" s="46">
        <v>15626.11</v>
      </c>
      <c r="Y264" s="108">
        <v>98661.43</v>
      </c>
      <c r="Z264" s="46">
        <v>198179.87000000002</v>
      </c>
      <c r="AA264" s="46"/>
      <c r="AB264" s="46"/>
      <c r="AC264" s="46"/>
      <c r="AD264" s="108"/>
      <c r="AE264" s="46"/>
      <c r="AF264" s="46"/>
      <c r="AG264" s="46"/>
      <c r="AH264" s="46">
        <v>87533.239999999991</v>
      </c>
      <c r="AI264" s="46">
        <v>52434.02</v>
      </c>
      <c r="AJ264" s="46">
        <v>96532.209999999992</v>
      </c>
      <c r="AK264" s="46">
        <v>28837.27</v>
      </c>
      <c r="AL264" s="46">
        <v>74193.42</v>
      </c>
      <c r="AM264" s="46"/>
      <c r="AN264" s="108">
        <v>2102.02</v>
      </c>
      <c r="AO264" s="108">
        <v>46705.599999999999</v>
      </c>
      <c r="AP264" s="108"/>
      <c r="AQ264" s="108">
        <v>58357.61</v>
      </c>
      <c r="AR264" s="46"/>
      <c r="AS264" s="46"/>
      <c r="AT264" s="108"/>
    </row>
    <row r="265" spans="2:50" x14ac:dyDescent="0.25">
      <c r="B265" s="47" t="s">
        <v>265</v>
      </c>
      <c r="C265" s="47" t="s">
        <v>264</v>
      </c>
      <c r="D265" s="46">
        <v>1430137.14</v>
      </c>
      <c r="E265" s="46">
        <v>5124.58</v>
      </c>
      <c r="F265" s="46">
        <v>17320.849999999999</v>
      </c>
      <c r="G265" s="108">
        <v>53699.219999999994</v>
      </c>
      <c r="H265" s="108">
        <v>323.22000000000003</v>
      </c>
      <c r="I265" s="46">
        <v>112.35</v>
      </c>
      <c r="J265" s="46">
        <v>19555.739999999998</v>
      </c>
      <c r="K265" s="46">
        <v>1229.1199999999999</v>
      </c>
      <c r="L265" s="46">
        <v>22877.95</v>
      </c>
      <c r="M265" s="46">
        <v>73589.570000000007</v>
      </c>
      <c r="N265" s="46"/>
      <c r="O265" s="46">
        <v>46189.2</v>
      </c>
      <c r="P265" s="46">
        <v>811194.04</v>
      </c>
      <c r="Q265" s="108"/>
      <c r="R265" s="46">
        <v>19679.439999999999</v>
      </c>
      <c r="S265" s="46">
        <v>12709.84</v>
      </c>
      <c r="T265" s="46">
        <v>10010.73</v>
      </c>
      <c r="U265" s="46">
        <v>22050.41</v>
      </c>
      <c r="V265" s="108">
        <v>12403.060000000001</v>
      </c>
      <c r="W265" s="46">
        <v>75.8</v>
      </c>
      <c r="X265" s="46"/>
      <c r="Y265" s="108">
        <v>54102.36</v>
      </c>
      <c r="Z265" s="46">
        <v>59334.7</v>
      </c>
      <c r="AA265" s="46"/>
      <c r="AB265" s="46"/>
      <c r="AC265" s="46"/>
      <c r="AD265" s="108"/>
      <c r="AE265" s="108"/>
      <c r="AF265" s="46"/>
      <c r="AG265" s="46"/>
      <c r="AH265" s="46"/>
      <c r="AI265" s="46">
        <v>30599.559999999998</v>
      </c>
      <c r="AJ265" s="46">
        <v>24641.200000000001</v>
      </c>
      <c r="AK265" s="46">
        <v>39388.289999999994</v>
      </c>
      <c r="AL265" s="46">
        <v>26753.280000000002</v>
      </c>
      <c r="AM265" s="46"/>
      <c r="AN265" s="46">
        <v>330</v>
      </c>
      <c r="AO265" s="108">
        <v>31764.240000000002</v>
      </c>
      <c r="AP265" s="108"/>
      <c r="AQ265" s="108">
        <v>35078.39</v>
      </c>
      <c r="AR265" s="108"/>
      <c r="AS265" s="108"/>
      <c r="AT265" s="108"/>
    </row>
    <row r="266" spans="2:50" x14ac:dyDescent="0.25">
      <c r="B266" s="47" t="s">
        <v>263</v>
      </c>
      <c r="C266" s="47" t="s">
        <v>262</v>
      </c>
      <c r="D266" s="46">
        <v>690484.16999999993</v>
      </c>
      <c r="E266" s="46">
        <v>3121.56</v>
      </c>
      <c r="F266" s="46">
        <v>23935.11</v>
      </c>
      <c r="G266" s="46">
        <v>54629.56</v>
      </c>
      <c r="H266" s="46">
        <v>19.25</v>
      </c>
      <c r="I266" s="46"/>
      <c r="J266" s="46">
        <v>19816.189999999999</v>
      </c>
      <c r="K266" s="46"/>
      <c r="L266" s="46">
        <v>21894.95</v>
      </c>
      <c r="M266" s="46">
        <v>27330.3</v>
      </c>
      <c r="N266" s="46"/>
      <c r="O266" s="46">
        <v>27387.61</v>
      </c>
      <c r="P266" s="46">
        <v>327841.98000000004</v>
      </c>
      <c r="Q266" s="108"/>
      <c r="R266" s="46">
        <v>6244.2</v>
      </c>
      <c r="S266" s="46">
        <v>1130</v>
      </c>
      <c r="T266" s="46">
        <v>14426.32</v>
      </c>
      <c r="U266" s="46">
        <v>6331.17</v>
      </c>
      <c r="V266" s="46">
        <v>4669.87</v>
      </c>
      <c r="W266" s="46">
        <v>32.6</v>
      </c>
      <c r="X266" s="46"/>
      <c r="Y266" s="46">
        <v>23611.3</v>
      </c>
      <c r="Z266" s="46">
        <v>57148.71</v>
      </c>
      <c r="AA266" s="46"/>
      <c r="AB266" s="46"/>
      <c r="AC266" s="46"/>
      <c r="AD266" s="108"/>
      <c r="AE266" s="46"/>
      <c r="AF266" s="108"/>
      <c r="AG266" s="46"/>
      <c r="AH266" s="46"/>
      <c r="AI266" s="46">
        <v>450</v>
      </c>
      <c r="AJ266" s="46">
        <v>30601.149999999998</v>
      </c>
      <c r="AK266" s="46">
        <v>-19886.929999999997</v>
      </c>
      <c r="AL266" s="46">
        <v>10250.33</v>
      </c>
      <c r="AM266" s="46"/>
      <c r="AN266" s="108"/>
      <c r="AO266" s="108">
        <v>13088.92</v>
      </c>
      <c r="AP266" s="46"/>
      <c r="AQ266" s="46">
        <v>21130</v>
      </c>
      <c r="AR266" s="46"/>
      <c r="AS266" s="108"/>
      <c r="AT266" s="108"/>
      <c r="AW266">
        <v>15280.02</v>
      </c>
    </row>
    <row r="267" spans="2:50" x14ac:dyDescent="0.25">
      <c r="B267" s="47" t="s">
        <v>261</v>
      </c>
      <c r="C267" s="47" t="s">
        <v>260</v>
      </c>
      <c r="D267" s="46">
        <v>3792776.4099999988</v>
      </c>
      <c r="E267" s="46">
        <v>39424.129999999997</v>
      </c>
      <c r="F267" s="46">
        <v>106853.74</v>
      </c>
      <c r="G267" s="46">
        <v>82325.55</v>
      </c>
      <c r="H267" s="46">
        <v>394.3</v>
      </c>
      <c r="I267" s="46">
        <v>3405.63</v>
      </c>
      <c r="J267" s="46"/>
      <c r="K267" s="46">
        <v>889.4</v>
      </c>
      <c r="L267" s="46">
        <v>204964.22000000003</v>
      </c>
      <c r="M267" s="46">
        <v>38386.959999999999</v>
      </c>
      <c r="N267" s="46">
        <v>11448.77</v>
      </c>
      <c r="O267" s="46">
        <v>164697.60000000001</v>
      </c>
      <c r="P267" s="46">
        <v>1570941.1700000004</v>
      </c>
      <c r="Q267" s="108">
        <v>131532.28</v>
      </c>
      <c r="R267" s="46"/>
      <c r="S267" s="46">
        <v>25040.77</v>
      </c>
      <c r="T267" s="46">
        <v>25981.87</v>
      </c>
      <c r="U267" s="46">
        <v>16186.93</v>
      </c>
      <c r="V267" s="46">
        <v>23856.5</v>
      </c>
      <c r="W267" s="46"/>
      <c r="X267" s="46"/>
      <c r="Y267" s="46">
        <v>56780.3</v>
      </c>
      <c r="Z267" s="46">
        <v>106976.65</v>
      </c>
      <c r="AA267" s="46"/>
      <c r="AB267" s="46">
        <v>13761.43</v>
      </c>
      <c r="AC267" s="46">
        <v>179371.45</v>
      </c>
      <c r="AD267" s="108">
        <v>78247.039999999994</v>
      </c>
      <c r="AE267" s="46">
        <v>22638.62</v>
      </c>
      <c r="AF267" s="46"/>
      <c r="AG267" s="46">
        <v>-37497.71</v>
      </c>
      <c r="AH267" s="46">
        <v>85477.38</v>
      </c>
      <c r="AI267" s="46">
        <v>5136.3500000000004</v>
      </c>
      <c r="AJ267" s="46">
        <v>168765.24</v>
      </c>
      <c r="AK267" s="108">
        <v>297725.57</v>
      </c>
      <c r="AL267" s="46">
        <v>142592.99000000002</v>
      </c>
      <c r="AM267" s="46">
        <v>159.1</v>
      </c>
      <c r="AN267" s="46">
        <v>6056.5599999999995</v>
      </c>
      <c r="AO267" s="46">
        <v>119853.63</v>
      </c>
      <c r="AP267" s="46"/>
      <c r="AQ267" s="108">
        <v>34387.46</v>
      </c>
      <c r="AR267" s="108"/>
      <c r="AS267" s="46"/>
      <c r="AT267" s="108">
        <v>63075.06</v>
      </c>
      <c r="AV267">
        <v>2939.47</v>
      </c>
    </row>
    <row r="268" spans="2:50" x14ac:dyDescent="0.25">
      <c r="B268" s="47" t="s">
        <v>259</v>
      </c>
      <c r="C268" s="47" t="s">
        <v>258</v>
      </c>
      <c r="D268" s="46">
        <v>9265374.8500000015</v>
      </c>
      <c r="E268" s="46">
        <v>67155.62</v>
      </c>
      <c r="F268" s="46">
        <v>215464.90999999997</v>
      </c>
      <c r="G268" s="46">
        <v>155686.35999999999</v>
      </c>
      <c r="H268" s="46">
        <v>19710.199999999997</v>
      </c>
      <c r="I268" s="46"/>
      <c r="J268" s="46">
        <v>13441.09</v>
      </c>
      <c r="K268" s="46">
        <v>13755.85</v>
      </c>
      <c r="L268" s="46">
        <v>357470.97</v>
      </c>
      <c r="M268" s="46">
        <v>128675.83</v>
      </c>
      <c r="N268" s="46"/>
      <c r="O268" s="46">
        <v>614949.68000000005</v>
      </c>
      <c r="P268" s="46">
        <v>4589334.9900000012</v>
      </c>
      <c r="Q268" s="108">
        <v>690180.21000000008</v>
      </c>
      <c r="R268" s="46">
        <v>60193.590000000004</v>
      </c>
      <c r="S268" s="46">
        <v>116633.07</v>
      </c>
      <c r="T268" s="46">
        <v>40197.380000000005</v>
      </c>
      <c r="U268" s="46">
        <v>54364.66</v>
      </c>
      <c r="V268" s="46">
        <v>53144.999999999993</v>
      </c>
      <c r="W268" s="46"/>
      <c r="X268" s="46">
        <v>18340.93</v>
      </c>
      <c r="Y268" s="46">
        <v>173759.11</v>
      </c>
      <c r="Z268" s="46">
        <v>190290.06</v>
      </c>
      <c r="AA268" s="46"/>
      <c r="AB268" s="46">
        <v>13794.310000000001</v>
      </c>
      <c r="AC268" s="46">
        <v>286513.2</v>
      </c>
      <c r="AD268" s="108">
        <v>135067.54999999999</v>
      </c>
      <c r="AE268" s="46">
        <v>42065.52</v>
      </c>
      <c r="AF268" s="46"/>
      <c r="AG268" s="46">
        <v>-68959</v>
      </c>
      <c r="AH268" s="46">
        <v>39429.1</v>
      </c>
      <c r="AI268" s="46">
        <v>27494.239999999998</v>
      </c>
      <c r="AJ268" s="46">
        <v>124419.70999999999</v>
      </c>
      <c r="AK268" s="46">
        <v>438562.89</v>
      </c>
      <c r="AL268" s="46">
        <v>221966.2</v>
      </c>
      <c r="AM268" s="46"/>
      <c r="AN268" s="108">
        <v>5640.1</v>
      </c>
      <c r="AO268" s="46">
        <v>149141.43</v>
      </c>
      <c r="AP268" s="46"/>
      <c r="AQ268" s="108">
        <v>121020.99</v>
      </c>
      <c r="AR268" s="108"/>
      <c r="AS268" s="108"/>
      <c r="AT268" s="46"/>
      <c r="AV268">
        <v>32112.14</v>
      </c>
      <c r="AW268">
        <v>124356.96</v>
      </c>
    </row>
    <row r="269" spans="2:50" x14ac:dyDescent="0.25">
      <c r="B269" s="47" t="s">
        <v>257</v>
      </c>
      <c r="C269" s="47" t="s">
        <v>256</v>
      </c>
      <c r="D269" s="46">
        <v>5583686.5399999991</v>
      </c>
      <c r="E269" s="46">
        <v>22195.14</v>
      </c>
      <c r="F269" s="46">
        <v>277357.25999999995</v>
      </c>
      <c r="G269" s="46">
        <v>110636.68000000001</v>
      </c>
      <c r="H269" s="46"/>
      <c r="I269" s="46"/>
      <c r="J269" s="46">
        <v>39391.000000000007</v>
      </c>
      <c r="K269" s="46">
        <v>2000</v>
      </c>
      <c r="L269" s="46">
        <v>358182.32</v>
      </c>
      <c r="M269" s="46">
        <v>62000</v>
      </c>
      <c r="N269" s="46">
        <v>51597.819999999992</v>
      </c>
      <c r="O269" s="46">
        <v>151525.03</v>
      </c>
      <c r="P269" s="46">
        <v>2782275.7299999991</v>
      </c>
      <c r="Q269" s="46">
        <v>161442.32999999999</v>
      </c>
      <c r="R269" s="46"/>
      <c r="S269" s="46">
        <v>4142.57</v>
      </c>
      <c r="T269" s="46">
        <v>11520.77</v>
      </c>
      <c r="U269" s="46">
        <v>52</v>
      </c>
      <c r="V269" s="46">
        <v>31149.749999999996</v>
      </c>
      <c r="W269" s="46"/>
      <c r="X269" s="46"/>
      <c r="Y269" s="108">
        <v>89162.22</v>
      </c>
      <c r="Z269" s="46">
        <v>116372.60999999999</v>
      </c>
      <c r="AA269" s="46"/>
      <c r="AB269" s="46">
        <v>12157.939999999999</v>
      </c>
      <c r="AC269" s="46">
        <v>263313.2</v>
      </c>
      <c r="AD269" s="108">
        <v>80288.599999999991</v>
      </c>
      <c r="AE269" s="46">
        <v>32725.42</v>
      </c>
      <c r="AF269" s="46"/>
      <c r="AG269" s="46"/>
      <c r="AH269" s="46"/>
      <c r="AI269" s="46">
        <v>11245.33</v>
      </c>
      <c r="AJ269" s="46">
        <v>410844.45</v>
      </c>
      <c r="AK269" s="46">
        <v>67028.479999999996</v>
      </c>
      <c r="AL269" s="46">
        <v>107494.78</v>
      </c>
      <c r="AM269" s="46"/>
      <c r="AN269" s="46">
        <v>50691.65</v>
      </c>
      <c r="AO269" s="46">
        <v>224170.27</v>
      </c>
      <c r="AP269" s="46"/>
      <c r="AQ269" s="108">
        <v>40974.130000000005</v>
      </c>
      <c r="AR269" s="108">
        <v>11749.06</v>
      </c>
      <c r="AS269" s="108"/>
      <c r="AT269" s="46"/>
    </row>
    <row r="270" spans="2:50" x14ac:dyDescent="0.25">
      <c r="B270" s="47" t="s">
        <v>255</v>
      </c>
      <c r="C270" s="47" t="s">
        <v>254</v>
      </c>
      <c r="D270" s="46">
        <v>17775637.890000001</v>
      </c>
      <c r="E270" s="46">
        <v>129007.86</v>
      </c>
      <c r="F270" s="46">
        <v>409053.51</v>
      </c>
      <c r="G270" s="46">
        <v>240403.9</v>
      </c>
      <c r="H270" s="46">
        <v>165028.76999999999</v>
      </c>
      <c r="I270" s="46">
        <v>33200.57</v>
      </c>
      <c r="J270" s="46">
        <v>355290.96</v>
      </c>
      <c r="K270" s="46">
        <v>82574.69</v>
      </c>
      <c r="L270" s="46">
        <v>1112864.4000000001</v>
      </c>
      <c r="M270" s="46">
        <v>299219.37</v>
      </c>
      <c r="N270" s="46">
        <v>11158.19</v>
      </c>
      <c r="O270" s="46">
        <v>547598.04</v>
      </c>
      <c r="P270" s="46">
        <v>9298554.4700000007</v>
      </c>
      <c r="Q270" s="108">
        <v>494563.87000000005</v>
      </c>
      <c r="R270" s="46"/>
      <c r="S270" s="46">
        <v>255386.37000000002</v>
      </c>
      <c r="T270" s="46">
        <v>9348.9500000000007</v>
      </c>
      <c r="U270" s="46">
        <v>80291.14</v>
      </c>
      <c r="V270" s="46">
        <v>86056.299999999988</v>
      </c>
      <c r="W270" s="46">
        <v>162220.62</v>
      </c>
      <c r="X270" s="46">
        <v>93285.5</v>
      </c>
      <c r="Y270" s="46">
        <v>380686.37</v>
      </c>
      <c r="Z270" s="46">
        <v>223062.93</v>
      </c>
      <c r="AA270" s="46"/>
      <c r="AB270" s="46">
        <v>196673.88</v>
      </c>
      <c r="AC270" s="46">
        <v>498068.69999999995</v>
      </c>
      <c r="AD270" s="108">
        <v>207190</v>
      </c>
      <c r="AE270" s="46">
        <v>79594.23</v>
      </c>
      <c r="AF270" s="46"/>
      <c r="AG270" s="46">
        <v>-103860.5</v>
      </c>
      <c r="AH270" s="46">
        <v>666.54</v>
      </c>
      <c r="AI270" s="46">
        <v>100775.12000000001</v>
      </c>
      <c r="AJ270" s="46">
        <v>406656.15</v>
      </c>
      <c r="AK270" s="46">
        <v>615249.78</v>
      </c>
      <c r="AL270" s="46">
        <v>301455.12</v>
      </c>
      <c r="AM270" s="46">
        <v>22670.36</v>
      </c>
      <c r="AN270" s="108">
        <v>31660.560000000001</v>
      </c>
      <c r="AO270" s="108">
        <v>590168.53</v>
      </c>
      <c r="AP270" s="46"/>
      <c r="AQ270" s="46">
        <v>309443.99</v>
      </c>
      <c r="AR270" s="46"/>
      <c r="AS270" s="46"/>
      <c r="AT270" s="46">
        <v>32801.630000000005</v>
      </c>
      <c r="AU270">
        <v>2206.0100000000002</v>
      </c>
      <c r="AV270">
        <v>15361.01</v>
      </c>
    </row>
    <row r="271" spans="2:50" x14ac:dyDescent="0.25">
      <c r="B271" s="47" t="s">
        <v>253</v>
      </c>
      <c r="C271" s="47" t="s">
        <v>252</v>
      </c>
      <c r="D271" s="46">
        <v>100242473.50000003</v>
      </c>
      <c r="E271" s="46">
        <v>427662.21</v>
      </c>
      <c r="F271" s="46">
        <v>481540.93999999994</v>
      </c>
      <c r="G271" s="46">
        <v>961734.98</v>
      </c>
      <c r="H271" s="46">
        <v>684491.35</v>
      </c>
      <c r="I271" s="46">
        <v>203216.74</v>
      </c>
      <c r="J271" s="46">
        <v>2596939.8299999996</v>
      </c>
      <c r="K271" s="46">
        <v>513143.29</v>
      </c>
      <c r="L271" s="46">
        <v>4906748.71</v>
      </c>
      <c r="M271" s="46">
        <v>2593241.5500000003</v>
      </c>
      <c r="N271" s="46">
        <v>1763991.17</v>
      </c>
      <c r="O271" s="46">
        <v>5453184.9199999999</v>
      </c>
      <c r="P271" s="46">
        <v>55476267.45000001</v>
      </c>
      <c r="Q271" s="108">
        <v>1957525.6400000001</v>
      </c>
      <c r="R271" s="46"/>
      <c r="S271" s="46">
        <v>1514907.7100000002</v>
      </c>
      <c r="T271" s="46">
        <v>874560.33</v>
      </c>
      <c r="U271" s="46">
        <v>797766.71000000008</v>
      </c>
      <c r="V271" s="46">
        <v>653136.05000000005</v>
      </c>
      <c r="W271" s="46">
        <v>439864.70999999996</v>
      </c>
      <c r="X271" s="46">
        <v>245637.77000000002</v>
      </c>
      <c r="Y271" s="108">
        <v>1411800.86</v>
      </c>
      <c r="Z271" s="46">
        <v>1768618.25</v>
      </c>
      <c r="AA271" s="46">
        <v>-2449.0500000000002</v>
      </c>
      <c r="AB271" s="46">
        <v>633414.56000000006</v>
      </c>
      <c r="AC271" s="46">
        <v>3755650.23</v>
      </c>
      <c r="AD271" s="108">
        <v>444557.79000000004</v>
      </c>
      <c r="AE271" s="46">
        <v>133316.53</v>
      </c>
      <c r="AF271" s="46"/>
      <c r="AG271" s="46">
        <v>-88923</v>
      </c>
      <c r="AH271" s="46">
        <v>389042.39000000007</v>
      </c>
      <c r="AI271" s="46">
        <v>545590.74</v>
      </c>
      <c r="AJ271" s="46">
        <v>2820605.67</v>
      </c>
      <c r="AK271" s="46">
        <v>1047582.0800000001</v>
      </c>
      <c r="AL271" s="46">
        <v>1370810.23</v>
      </c>
      <c r="AM271" s="46">
        <v>163731.89000000001</v>
      </c>
      <c r="AN271" s="46"/>
      <c r="AO271" s="108">
        <v>1101553.79</v>
      </c>
      <c r="AP271" s="46"/>
      <c r="AQ271" s="46">
        <v>2094223.5999999999</v>
      </c>
      <c r="AR271" s="46">
        <v>66845.63</v>
      </c>
      <c r="AS271" s="108">
        <v>4121.96</v>
      </c>
      <c r="AT271" s="108">
        <v>36817.29</v>
      </c>
    </row>
    <row r="272" spans="2:50" x14ac:dyDescent="0.25">
      <c r="B272" s="47" t="s">
        <v>251</v>
      </c>
      <c r="C272" s="47" t="s">
        <v>250</v>
      </c>
      <c r="D272" s="46">
        <v>263267785.16</v>
      </c>
      <c r="E272" s="46">
        <v>688640.59</v>
      </c>
      <c r="F272" s="46">
        <v>1011907.81</v>
      </c>
      <c r="G272" s="46">
        <v>3980083.7600000002</v>
      </c>
      <c r="H272" s="46">
        <v>1439694.71</v>
      </c>
      <c r="I272" s="46">
        <v>613399.35</v>
      </c>
      <c r="J272" s="46">
        <v>5123080.42</v>
      </c>
      <c r="K272" s="46">
        <v>2799338.27</v>
      </c>
      <c r="L272" s="46">
        <v>15005765.439999999</v>
      </c>
      <c r="M272" s="46">
        <v>7379584.1400000025</v>
      </c>
      <c r="N272" s="46">
        <v>2848474.85</v>
      </c>
      <c r="O272" s="46">
        <v>17537126.23</v>
      </c>
      <c r="P272" s="46">
        <v>151348421.47999993</v>
      </c>
      <c r="Q272" s="46">
        <v>2648773.1599999997</v>
      </c>
      <c r="R272" s="46"/>
      <c r="S272" s="46">
        <v>4485298.3600000013</v>
      </c>
      <c r="T272" s="46">
        <v>3150986</v>
      </c>
      <c r="U272" s="46">
        <v>843169.10999999987</v>
      </c>
      <c r="V272" s="46">
        <v>1534103.52</v>
      </c>
      <c r="W272" s="46">
        <v>181971.46</v>
      </c>
      <c r="X272" s="46">
        <v>561308.1</v>
      </c>
      <c r="Y272" s="46">
        <v>2982655.17</v>
      </c>
      <c r="Z272" s="46">
        <v>4376468.2700000005</v>
      </c>
      <c r="AA272" s="46">
        <v>-94888.8</v>
      </c>
      <c r="AB272" s="46">
        <v>716227.37</v>
      </c>
      <c r="AC272" s="46">
        <v>9254989.5099999998</v>
      </c>
      <c r="AD272" s="108">
        <v>1285977.3400000001</v>
      </c>
      <c r="AE272" s="46">
        <v>176979.56</v>
      </c>
      <c r="AF272" s="46"/>
      <c r="AG272" s="46">
        <v>-456491.66</v>
      </c>
      <c r="AH272" s="46">
        <v>614724.47</v>
      </c>
      <c r="AI272" s="46">
        <v>1104773.96</v>
      </c>
      <c r="AJ272" s="46">
        <v>6421500.6600000001</v>
      </c>
      <c r="AK272" s="46">
        <v>2874739.17</v>
      </c>
      <c r="AL272" s="46">
        <v>4723986.79</v>
      </c>
      <c r="AM272" s="46"/>
      <c r="AN272" s="108">
        <v>334418.61</v>
      </c>
      <c r="AO272" s="108">
        <v>2470272.5699999998</v>
      </c>
      <c r="AP272" s="46"/>
      <c r="AQ272" s="108">
        <v>2823686.85</v>
      </c>
      <c r="AR272" s="108"/>
      <c r="AS272" s="108">
        <v>147388.31</v>
      </c>
      <c r="AT272" s="108">
        <v>33075.440000000002</v>
      </c>
      <c r="AU272">
        <v>14507.13</v>
      </c>
      <c r="AV272">
        <v>61067.41</v>
      </c>
      <c r="AX272">
        <v>220600.27000000002</v>
      </c>
    </row>
    <row r="273" spans="2:50" x14ac:dyDescent="0.25">
      <c r="B273" s="47" t="s">
        <v>249</v>
      </c>
      <c r="C273" s="47" t="s">
        <v>248</v>
      </c>
      <c r="D273" s="46">
        <v>114500656.87999997</v>
      </c>
      <c r="E273" s="46">
        <v>204320.63999999998</v>
      </c>
      <c r="F273" s="46">
        <v>697504.91</v>
      </c>
      <c r="G273" s="46">
        <v>1405758.73</v>
      </c>
      <c r="H273" s="46">
        <v>927649.30999999994</v>
      </c>
      <c r="I273" s="46">
        <v>273751.58999999997</v>
      </c>
      <c r="J273" s="46">
        <v>2395068.2699999991</v>
      </c>
      <c r="K273" s="46">
        <v>462325.05</v>
      </c>
      <c r="L273" s="46">
        <v>8388936.129999999</v>
      </c>
      <c r="M273" s="46">
        <v>3438626.5500000003</v>
      </c>
      <c r="N273" s="46">
        <v>1801581.07</v>
      </c>
      <c r="O273" s="46">
        <v>5708210.080000001</v>
      </c>
      <c r="P273" s="46">
        <v>62799292.030000009</v>
      </c>
      <c r="Q273" s="46">
        <v>2039719.3399999999</v>
      </c>
      <c r="R273" s="46">
        <v>66118.05</v>
      </c>
      <c r="S273" s="46">
        <v>852563.92999999993</v>
      </c>
      <c r="T273" s="46">
        <v>1122292.1700000002</v>
      </c>
      <c r="U273" s="46">
        <v>237272.57</v>
      </c>
      <c r="V273" s="108">
        <v>601085.84</v>
      </c>
      <c r="W273" s="46"/>
      <c r="X273" s="46">
        <v>292118.11000000004</v>
      </c>
      <c r="Y273" s="108">
        <v>1069124.6100000001</v>
      </c>
      <c r="Z273" s="108">
        <v>1539769.41</v>
      </c>
      <c r="AA273" s="46"/>
      <c r="AB273" s="108">
        <v>737167.99999999988</v>
      </c>
      <c r="AC273" s="108">
        <v>3963909.11</v>
      </c>
      <c r="AD273" s="108">
        <v>675224.63000000012</v>
      </c>
      <c r="AE273" s="108">
        <v>163109.84</v>
      </c>
      <c r="AF273" s="46"/>
      <c r="AG273" s="46">
        <v>-271276.68</v>
      </c>
      <c r="AH273" s="46">
        <v>586694.92999999993</v>
      </c>
      <c r="AI273" s="46">
        <v>615421.12999999989</v>
      </c>
      <c r="AJ273" s="46">
        <v>4091488.31</v>
      </c>
      <c r="AK273" s="46">
        <v>1813501.3099999998</v>
      </c>
      <c r="AL273" s="46">
        <v>2383553.17</v>
      </c>
      <c r="AM273" s="46"/>
      <c r="AN273" s="108">
        <v>22506.63</v>
      </c>
      <c r="AO273" s="108">
        <v>1575725.52</v>
      </c>
      <c r="AP273" s="108"/>
      <c r="AQ273" s="46">
        <v>1326163.08</v>
      </c>
      <c r="AR273" s="46">
        <v>95449.41</v>
      </c>
      <c r="AS273" s="108">
        <v>87788.14</v>
      </c>
      <c r="AT273" s="108">
        <v>50371.41</v>
      </c>
      <c r="AX273">
        <v>260770.55000000002</v>
      </c>
    </row>
    <row r="274" spans="2:50" x14ac:dyDescent="0.25">
      <c r="B274" s="47" t="s">
        <v>247</v>
      </c>
      <c r="C274" s="47" t="s">
        <v>246</v>
      </c>
      <c r="D274" s="46">
        <v>165435891.38</v>
      </c>
      <c r="E274" s="46">
        <v>873927.46</v>
      </c>
      <c r="F274" s="46">
        <v>531682.38</v>
      </c>
      <c r="G274" s="46">
        <v>1380467.1</v>
      </c>
      <c r="H274" s="46">
        <v>1245092.06</v>
      </c>
      <c r="I274" s="46">
        <v>524661.34</v>
      </c>
      <c r="J274" s="46">
        <v>3311119.6499999994</v>
      </c>
      <c r="K274" s="46">
        <v>1925282.1900000002</v>
      </c>
      <c r="L274" s="46">
        <v>10093012.399999999</v>
      </c>
      <c r="M274" s="46">
        <v>3808096.06</v>
      </c>
      <c r="N274" s="46">
        <v>443432.75</v>
      </c>
      <c r="O274" s="46">
        <v>9820499.9699999988</v>
      </c>
      <c r="P274" s="46">
        <v>98021764.5</v>
      </c>
      <c r="Q274" s="46">
        <v>2371881.77</v>
      </c>
      <c r="R274" s="46"/>
      <c r="S274" s="46">
        <v>1591682.19</v>
      </c>
      <c r="T274" s="46">
        <v>40816.89</v>
      </c>
      <c r="U274" s="46">
        <v>391412.02</v>
      </c>
      <c r="V274" s="46">
        <v>967937.89999999991</v>
      </c>
      <c r="W274" s="46">
        <v>89048.299999999988</v>
      </c>
      <c r="X274" s="46">
        <v>316633.98</v>
      </c>
      <c r="Y274" s="108">
        <v>1510208.04</v>
      </c>
      <c r="Z274" s="108">
        <v>2566660.54</v>
      </c>
      <c r="AA274" s="46">
        <v>-46905.03</v>
      </c>
      <c r="AB274" s="108">
        <v>605658.19999999995</v>
      </c>
      <c r="AC274" s="108">
        <v>4594251.8499999996</v>
      </c>
      <c r="AD274" s="108">
        <v>654930.11999999988</v>
      </c>
      <c r="AE274" s="46">
        <v>168950.72</v>
      </c>
      <c r="AF274" s="46"/>
      <c r="AG274" s="46">
        <v>-258389.22</v>
      </c>
      <c r="AH274" s="46">
        <v>315271.98</v>
      </c>
      <c r="AI274" s="46">
        <v>1026334.89</v>
      </c>
      <c r="AJ274" s="46">
        <v>5199368.29</v>
      </c>
      <c r="AK274" s="46">
        <v>2566043.88</v>
      </c>
      <c r="AL274" s="46">
        <v>3534121.55</v>
      </c>
      <c r="AM274" s="46"/>
      <c r="AN274" s="108">
        <v>139025.91999999998</v>
      </c>
      <c r="AO274" s="108">
        <v>2244484.71</v>
      </c>
      <c r="AP274" s="46"/>
      <c r="AQ274" s="108">
        <v>2651866.8699999996</v>
      </c>
      <c r="AR274" s="108"/>
      <c r="AS274" s="108"/>
      <c r="AT274" s="108">
        <v>888.19</v>
      </c>
      <c r="AX274">
        <v>214668.97000000003</v>
      </c>
    </row>
    <row r="275" spans="2:50" x14ac:dyDescent="0.25">
      <c r="B275" s="47" t="s">
        <v>245</v>
      </c>
      <c r="C275" s="47" t="s">
        <v>244</v>
      </c>
      <c r="D275" s="108">
        <v>15283560.130000003</v>
      </c>
      <c r="E275" s="108">
        <v>44719.659999999996</v>
      </c>
      <c r="F275" s="46">
        <v>245173.03</v>
      </c>
      <c r="G275" s="108">
        <v>187571.19999999998</v>
      </c>
      <c r="H275" s="108">
        <v>192260.65</v>
      </c>
      <c r="I275" s="46">
        <v>16734.759999999998</v>
      </c>
      <c r="J275" s="108">
        <v>225941.81000000003</v>
      </c>
      <c r="K275" s="108">
        <v>210780.53999999998</v>
      </c>
      <c r="L275" s="46">
        <v>924851.36999999988</v>
      </c>
      <c r="M275" s="46">
        <v>463244.23999999993</v>
      </c>
      <c r="N275" s="46">
        <v>29459.64</v>
      </c>
      <c r="O275" s="46">
        <v>523021.65</v>
      </c>
      <c r="P275" s="108">
        <v>8117722.5099999979</v>
      </c>
      <c r="Q275" s="108">
        <v>333545.36000000004</v>
      </c>
      <c r="R275" s="46"/>
      <c r="S275" s="46">
        <v>36104.29</v>
      </c>
      <c r="T275" s="46">
        <v>141743.78</v>
      </c>
      <c r="U275" s="46">
        <v>49666.94</v>
      </c>
      <c r="V275" s="108">
        <v>100495.21999999999</v>
      </c>
      <c r="W275" s="108"/>
      <c r="X275" s="108">
        <v>93275.13</v>
      </c>
      <c r="Y275" s="108">
        <v>293364.78999999998</v>
      </c>
      <c r="Z275" s="46">
        <v>243435.09</v>
      </c>
      <c r="AA275" s="46"/>
      <c r="AB275" s="108">
        <v>126779</v>
      </c>
      <c r="AC275" s="108">
        <v>399138.32</v>
      </c>
      <c r="AD275" s="108">
        <v>79954.84</v>
      </c>
      <c r="AE275" s="108">
        <v>21702.720000000001</v>
      </c>
      <c r="AF275" s="108"/>
      <c r="AG275" s="108">
        <v>-40854.5</v>
      </c>
      <c r="AH275" s="108">
        <v>185076.5</v>
      </c>
      <c r="AI275" s="108">
        <v>101815.47</v>
      </c>
      <c r="AJ275" s="108">
        <v>586634.59</v>
      </c>
      <c r="AK275" s="108">
        <v>279796.64</v>
      </c>
      <c r="AL275" s="108">
        <v>397846.18</v>
      </c>
      <c r="AM275" s="46"/>
      <c r="AN275" s="108">
        <v>212010.09999999998</v>
      </c>
      <c r="AO275" s="108">
        <v>359818.76</v>
      </c>
      <c r="AP275" s="108"/>
      <c r="AQ275" s="108">
        <v>90056.209999999992</v>
      </c>
      <c r="AR275" s="108">
        <v>953.64</v>
      </c>
      <c r="AS275" s="108"/>
      <c r="AT275" s="108"/>
      <c r="AU275">
        <v>186</v>
      </c>
      <c r="AV275">
        <v>9534</v>
      </c>
    </row>
    <row r="276" spans="2:50" x14ac:dyDescent="0.25">
      <c r="B276" s="47" t="s">
        <v>243</v>
      </c>
      <c r="C276" s="47" t="s">
        <v>242</v>
      </c>
      <c r="D276" s="46">
        <v>11624409.760000004</v>
      </c>
      <c r="E276" s="46">
        <v>64265.439999999995</v>
      </c>
      <c r="F276" s="46">
        <v>355352.55</v>
      </c>
      <c r="G276" s="46">
        <v>142595.84</v>
      </c>
      <c r="H276" s="108">
        <v>214487.09</v>
      </c>
      <c r="I276" s="108">
        <v>72690.86</v>
      </c>
      <c r="J276" s="46"/>
      <c r="K276" s="46">
        <v>50486.63</v>
      </c>
      <c r="L276" s="46">
        <v>514623.88</v>
      </c>
      <c r="M276" s="46">
        <v>218075.63999999998</v>
      </c>
      <c r="N276" s="46">
        <v>118713.37</v>
      </c>
      <c r="O276" s="46">
        <v>474031.38999999996</v>
      </c>
      <c r="P276" s="46">
        <v>5559722.7399999984</v>
      </c>
      <c r="Q276" s="46">
        <v>67177.42</v>
      </c>
      <c r="R276" s="46">
        <v>937115.79999999993</v>
      </c>
      <c r="S276" s="46">
        <v>213440.36000000002</v>
      </c>
      <c r="T276" s="46">
        <v>3207.94</v>
      </c>
      <c r="U276" s="46">
        <v>118387.54</v>
      </c>
      <c r="V276" s="46">
        <v>57803.46</v>
      </c>
      <c r="W276" s="46"/>
      <c r="X276" s="46">
        <v>100546.79000000001</v>
      </c>
      <c r="Y276" s="108">
        <v>116997.46</v>
      </c>
      <c r="Z276" s="46">
        <v>69999.05</v>
      </c>
      <c r="AA276" s="46">
        <v>-881.25</v>
      </c>
      <c r="AB276" s="46">
        <v>119136.81</v>
      </c>
      <c r="AC276" s="46">
        <v>394741.74</v>
      </c>
      <c r="AD276" s="108">
        <v>127190.79000000001</v>
      </c>
      <c r="AE276" s="46">
        <v>26089.53</v>
      </c>
      <c r="AF276" s="108"/>
      <c r="AG276" s="46">
        <v>-20460.68</v>
      </c>
      <c r="AH276" s="46">
        <v>99846.73</v>
      </c>
      <c r="AI276" s="46">
        <v>57521.979999999996</v>
      </c>
      <c r="AJ276" s="46">
        <v>394141.04</v>
      </c>
      <c r="AK276" s="108">
        <v>323544.55</v>
      </c>
      <c r="AL276" s="46">
        <v>198650.53</v>
      </c>
      <c r="AM276" s="46"/>
      <c r="AN276" s="108">
        <v>4853.4399999999996</v>
      </c>
      <c r="AO276" s="108">
        <v>258377.46</v>
      </c>
      <c r="AP276" s="46"/>
      <c r="AQ276" s="108">
        <v>169939.33000000002</v>
      </c>
      <c r="AR276" s="46"/>
      <c r="AS276" s="46"/>
      <c r="AT276" s="108">
        <v>1996.51</v>
      </c>
    </row>
    <row r="277" spans="2:50" x14ac:dyDescent="0.25">
      <c r="B277" s="47" t="s">
        <v>241</v>
      </c>
      <c r="C277" s="47" t="s">
        <v>240</v>
      </c>
      <c r="D277" s="46">
        <v>38563760.61999996</v>
      </c>
      <c r="E277" s="46">
        <v>111741.07</v>
      </c>
      <c r="F277" s="46">
        <v>569018.5</v>
      </c>
      <c r="G277" s="108">
        <v>386108.2</v>
      </c>
      <c r="H277" s="108">
        <v>223762.97</v>
      </c>
      <c r="I277" s="108">
        <v>17212.53</v>
      </c>
      <c r="J277" s="46">
        <v>723409.3</v>
      </c>
      <c r="K277" s="46">
        <v>247244.47</v>
      </c>
      <c r="L277" s="108">
        <v>2120563.5500000003</v>
      </c>
      <c r="M277" s="108">
        <v>1158493.56</v>
      </c>
      <c r="N277" s="108">
        <v>396808.43</v>
      </c>
      <c r="O277" s="46">
        <v>2515717.77</v>
      </c>
      <c r="P277" s="108">
        <v>19404587.989999995</v>
      </c>
      <c r="Q277" s="46">
        <v>1578734.5799999998</v>
      </c>
      <c r="R277" s="108">
        <v>20190.080000000002</v>
      </c>
      <c r="S277" s="108">
        <v>1133810.4800000002</v>
      </c>
      <c r="T277" s="46">
        <v>16372.189999999999</v>
      </c>
      <c r="U277" s="108">
        <v>212935.14999999997</v>
      </c>
      <c r="V277" s="108">
        <v>236173.19999999998</v>
      </c>
      <c r="W277" s="46"/>
      <c r="X277" s="46"/>
      <c r="Y277" s="108">
        <v>87180.06</v>
      </c>
      <c r="Z277" s="46">
        <v>1049846.46</v>
      </c>
      <c r="AA277" s="46"/>
      <c r="AB277" s="46"/>
      <c r="AC277" s="108">
        <v>2793591.51</v>
      </c>
      <c r="AD277" s="108"/>
      <c r="AE277" s="108"/>
      <c r="AF277" s="108"/>
      <c r="AG277" s="46"/>
      <c r="AH277" s="46">
        <v>143912.57</v>
      </c>
      <c r="AI277" s="46">
        <v>61149.310000000005</v>
      </c>
      <c r="AJ277" s="46">
        <v>1028940.3499999999</v>
      </c>
      <c r="AK277" s="108">
        <v>537830.06000000006</v>
      </c>
      <c r="AL277" s="46">
        <v>652709.26</v>
      </c>
      <c r="AM277" s="46"/>
      <c r="AN277" s="108">
        <v>57133.159999999996</v>
      </c>
      <c r="AO277" s="108">
        <v>578517.84</v>
      </c>
      <c r="AP277" s="108"/>
      <c r="AQ277" s="108">
        <v>463018.79</v>
      </c>
      <c r="AR277" s="108"/>
      <c r="AS277" s="108"/>
      <c r="AT277" s="108">
        <v>370.74</v>
      </c>
      <c r="AU277">
        <v>10163.120000000001</v>
      </c>
      <c r="AV277">
        <v>26513.37</v>
      </c>
    </row>
    <row r="278" spans="2:50" x14ac:dyDescent="0.25">
      <c r="B278" s="47" t="s">
        <v>239</v>
      </c>
      <c r="C278" s="47" t="s">
        <v>238</v>
      </c>
      <c r="D278" s="46">
        <v>22898889.090000015</v>
      </c>
      <c r="E278" s="46">
        <v>82367.990000000005</v>
      </c>
      <c r="F278" s="46">
        <v>445104.42</v>
      </c>
      <c r="G278" s="46">
        <v>421047.33999999991</v>
      </c>
      <c r="H278" s="46">
        <v>25580.36</v>
      </c>
      <c r="I278" s="46">
        <v>10679</v>
      </c>
      <c r="J278" s="46">
        <v>501840.35000000003</v>
      </c>
      <c r="K278" s="46">
        <v>62031.28</v>
      </c>
      <c r="L278" s="46">
        <v>1663278.42</v>
      </c>
      <c r="M278" s="46">
        <v>306460.52</v>
      </c>
      <c r="N278" s="46"/>
      <c r="O278" s="46">
        <v>806906.27999999991</v>
      </c>
      <c r="P278" s="46">
        <v>12197944.479999995</v>
      </c>
      <c r="Q278" s="46">
        <v>622612.03000000014</v>
      </c>
      <c r="R278" s="46"/>
      <c r="S278" s="46">
        <v>78734.05</v>
      </c>
      <c r="T278" s="46">
        <v>76830.73</v>
      </c>
      <c r="U278" s="46">
        <v>347309.17</v>
      </c>
      <c r="V278" s="46">
        <v>168766.77000000002</v>
      </c>
      <c r="W278" s="46"/>
      <c r="X278" s="46">
        <v>92892.62</v>
      </c>
      <c r="Y278" s="108">
        <v>435002.44</v>
      </c>
      <c r="Z278" s="46">
        <v>416403.16000000003</v>
      </c>
      <c r="AA278" s="46"/>
      <c r="AB278" s="46"/>
      <c r="AC278" s="46">
        <v>1439431.17</v>
      </c>
      <c r="AD278" s="108"/>
      <c r="AE278" s="46"/>
      <c r="AF278" s="46"/>
      <c r="AG278" s="46">
        <v>-125777.7</v>
      </c>
      <c r="AH278" s="46">
        <v>148497.25</v>
      </c>
      <c r="AI278" s="46">
        <v>10632.86</v>
      </c>
      <c r="AJ278" s="46">
        <v>693303.24</v>
      </c>
      <c r="AK278" s="46">
        <v>446195.12</v>
      </c>
      <c r="AL278" s="46">
        <v>547851.68999999994</v>
      </c>
      <c r="AM278" s="46"/>
      <c r="AN278" s="46">
        <v>73676.05</v>
      </c>
      <c r="AO278" s="46">
        <v>273352.28999999998</v>
      </c>
      <c r="AP278" s="46"/>
      <c r="AQ278" s="108">
        <v>586810.98</v>
      </c>
      <c r="AR278" s="108"/>
      <c r="AS278" s="108"/>
      <c r="AT278" s="46">
        <v>43124.73</v>
      </c>
    </row>
    <row r="279" spans="2:50" x14ac:dyDescent="0.25">
      <c r="B279" s="47" t="s">
        <v>237</v>
      </c>
      <c r="C279" s="47" t="s">
        <v>236</v>
      </c>
      <c r="D279" s="46">
        <v>2048231.3599999996</v>
      </c>
      <c r="E279" s="46"/>
      <c r="F279" s="46"/>
      <c r="G279" s="46">
        <v>3633.98</v>
      </c>
      <c r="H279" s="46"/>
      <c r="I279" s="46"/>
      <c r="J279" s="46"/>
      <c r="K279" s="46"/>
      <c r="L279" s="46"/>
      <c r="M279" s="46">
        <v>94892.11</v>
      </c>
      <c r="N279" s="46">
        <v>95154.86</v>
      </c>
      <c r="O279" s="46"/>
      <c r="P279" s="46">
        <v>1461968.11</v>
      </c>
      <c r="Q279" s="108"/>
      <c r="R279" s="46"/>
      <c r="S279" s="46">
        <v>3294.66</v>
      </c>
      <c r="T279" s="46">
        <v>15301.84</v>
      </c>
      <c r="U279" s="46">
        <v>9657.73</v>
      </c>
      <c r="V279" s="46">
        <v>26534.84</v>
      </c>
      <c r="W279" s="46"/>
      <c r="X279" s="46"/>
      <c r="Y279" s="108"/>
      <c r="Z279" s="46"/>
      <c r="AA279" s="46"/>
      <c r="AB279" s="46">
        <v>32585.47</v>
      </c>
      <c r="AC279" s="46">
        <v>179415.25000000003</v>
      </c>
      <c r="AD279" s="108"/>
      <c r="AE279" s="46"/>
      <c r="AF279" s="46"/>
      <c r="AG279" s="46"/>
      <c r="AH279" s="46"/>
      <c r="AI279" s="46"/>
      <c r="AJ279" s="46"/>
      <c r="AK279" s="108"/>
      <c r="AL279" s="46"/>
      <c r="AM279" s="46"/>
      <c r="AN279" s="108"/>
      <c r="AO279" s="108"/>
      <c r="AP279" s="46"/>
      <c r="AQ279" s="108">
        <v>125792.51</v>
      </c>
      <c r="AR279" s="108"/>
      <c r="AS279" s="108"/>
      <c r="AT279" s="46"/>
    </row>
    <row r="280" spans="2:50" x14ac:dyDescent="0.25">
      <c r="B280" s="47" t="s">
        <v>235</v>
      </c>
      <c r="C280" s="47" t="s">
        <v>234</v>
      </c>
      <c r="D280" s="46">
        <v>8253954.4500000048</v>
      </c>
      <c r="E280" s="46">
        <v>22596.47</v>
      </c>
      <c r="F280" s="46">
        <v>230973.41999999998</v>
      </c>
      <c r="G280" s="108">
        <v>139269.91000000003</v>
      </c>
      <c r="H280" s="108">
        <v>134036.84</v>
      </c>
      <c r="I280" s="46"/>
      <c r="J280" s="46"/>
      <c r="K280" s="46">
        <v>72524.69</v>
      </c>
      <c r="L280" s="108">
        <v>497348.73</v>
      </c>
      <c r="M280" s="46">
        <v>68201.88</v>
      </c>
      <c r="N280" s="46">
        <v>69995.010000000009</v>
      </c>
      <c r="O280" s="46">
        <v>65678.489999999991</v>
      </c>
      <c r="P280" s="46">
        <v>4155900.6099999994</v>
      </c>
      <c r="Q280" s="108">
        <v>253626.31</v>
      </c>
      <c r="R280" s="46"/>
      <c r="S280" s="46">
        <v>21780.600000000002</v>
      </c>
      <c r="T280" s="108">
        <v>15701.05</v>
      </c>
      <c r="U280" s="46">
        <v>53566.76</v>
      </c>
      <c r="V280" s="108">
        <v>32502.620000000003</v>
      </c>
      <c r="W280" s="46"/>
      <c r="X280" s="46">
        <v>66907.72</v>
      </c>
      <c r="Y280" s="108">
        <v>130698.12</v>
      </c>
      <c r="Z280" s="46">
        <v>138310.82999999999</v>
      </c>
      <c r="AA280" s="46"/>
      <c r="AB280" s="46">
        <v>111425.95</v>
      </c>
      <c r="AC280" s="46">
        <v>248049.75999999995</v>
      </c>
      <c r="AD280" s="108">
        <v>42271.039999999994</v>
      </c>
      <c r="AE280" s="46">
        <v>22958</v>
      </c>
      <c r="AF280" s="108"/>
      <c r="AG280" s="46">
        <v>-65605.11</v>
      </c>
      <c r="AH280" s="46"/>
      <c r="AI280" s="46">
        <v>27820.880000000001</v>
      </c>
      <c r="AJ280" s="46">
        <v>233962.07</v>
      </c>
      <c r="AK280" s="46">
        <v>648972.75</v>
      </c>
      <c r="AL280" s="46">
        <v>217306.33</v>
      </c>
      <c r="AM280" s="46"/>
      <c r="AN280" s="46"/>
      <c r="AO280" s="108">
        <v>72775</v>
      </c>
      <c r="AP280" s="108"/>
      <c r="AQ280" s="108">
        <v>513769.07999999996</v>
      </c>
      <c r="AR280" s="108"/>
      <c r="AS280" s="108"/>
      <c r="AT280" s="108"/>
      <c r="AV280">
        <v>10628.64</v>
      </c>
    </row>
    <row r="281" spans="2:50" x14ac:dyDescent="0.25">
      <c r="B281" s="47" t="s">
        <v>233</v>
      </c>
      <c r="C281" s="47" t="s">
        <v>232</v>
      </c>
      <c r="D281" s="46">
        <v>833269.07999999984</v>
      </c>
      <c r="E281" s="46">
        <v>7028.6399999999994</v>
      </c>
      <c r="F281" s="46">
        <v>29387.64</v>
      </c>
      <c r="G281" s="46">
        <v>111812.15</v>
      </c>
      <c r="H281" s="46">
        <v>369.78</v>
      </c>
      <c r="I281" s="46"/>
      <c r="J281" s="46"/>
      <c r="K281" s="46">
        <v>25</v>
      </c>
      <c r="L281" s="46">
        <v>13889.84</v>
      </c>
      <c r="M281" s="108"/>
      <c r="N281" s="46"/>
      <c r="O281" s="46"/>
      <c r="P281" s="46">
        <v>329621.25999999995</v>
      </c>
      <c r="Q281" s="108">
        <v>460</v>
      </c>
      <c r="R281" s="46">
        <v>31213.57</v>
      </c>
      <c r="S281" s="108">
        <v>1980</v>
      </c>
      <c r="T281" s="46">
        <v>5055.24</v>
      </c>
      <c r="U281" s="46">
        <v>519.79</v>
      </c>
      <c r="V281" s="108"/>
      <c r="W281" s="46"/>
      <c r="X281" s="46"/>
      <c r="Y281" s="108">
        <v>16674.18</v>
      </c>
      <c r="Z281" s="108">
        <v>46659.15</v>
      </c>
      <c r="AA281" s="46"/>
      <c r="AB281" s="46">
        <v>75</v>
      </c>
      <c r="AC281" s="46">
        <v>117219.18000000001</v>
      </c>
      <c r="AD281" s="108">
        <v>5851.55</v>
      </c>
      <c r="AE281" s="46"/>
      <c r="AF281" s="108"/>
      <c r="AG281" s="46"/>
      <c r="AH281" s="46"/>
      <c r="AI281" s="46">
        <v>675.21</v>
      </c>
      <c r="AJ281" s="46">
        <v>13693.91</v>
      </c>
      <c r="AK281" s="108">
        <v>27385.469999999998</v>
      </c>
      <c r="AL281" s="46">
        <v>26189.72</v>
      </c>
      <c r="AM281" s="46"/>
      <c r="AN281" s="108"/>
      <c r="AO281" s="108">
        <v>37074.44</v>
      </c>
      <c r="AP281" s="108"/>
      <c r="AQ281" s="108">
        <v>10408.36</v>
      </c>
      <c r="AR281" s="108"/>
      <c r="AS281" s="108"/>
      <c r="AT281" s="46"/>
    </row>
    <row r="282" spans="2:50" x14ac:dyDescent="0.25">
      <c r="B282" s="47" t="s">
        <v>231</v>
      </c>
      <c r="C282" s="47" t="s">
        <v>230</v>
      </c>
      <c r="D282" s="46">
        <v>97907861.589999899</v>
      </c>
      <c r="E282" s="46">
        <v>892762</v>
      </c>
      <c r="F282" s="46">
        <v>499277.02</v>
      </c>
      <c r="G282" s="46">
        <v>1024478.5199999999</v>
      </c>
      <c r="H282" s="46">
        <v>504873.43</v>
      </c>
      <c r="I282" s="46">
        <v>575427.90999999992</v>
      </c>
      <c r="J282" s="46">
        <v>3416614.66</v>
      </c>
      <c r="K282" s="46">
        <v>583823.78999999992</v>
      </c>
      <c r="L282" s="46">
        <v>4951076.84</v>
      </c>
      <c r="M282" s="46">
        <v>4214811.4999999991</v>
      </c>
      <c r="N282" s="46">
        <v>622815.02000000014</v>
      </c>
      <c r="O282" s="46">
        <v>3917897.9299999992</v>
      </c>
      <c r="P282" s="46">
        <v>51510917.870000005</v>
      </c>
      <c r="Q282" s="46">
        <v>2313922.9200000004</v>
      </c>
      <c r="R282" s="46"/>
      <c r="S282" s="46">
        <v>1284250.1200000001</v>
      </c>
      <c r="T282" s="46">
        <v>581647.24000000011</v>
      </c>
      <c r="U282" s="46">
        <v>1049836.24</v>
      </c>
      <c r="V282" s="46">
        <v>536308.86</v>
      </c>
      <c r="W282" s="46">
        <v>218888.15000000002</v>
      </c>
      <c r="X282" s="46">
        <v>267262.44</v>
      </c>
      <c r="Y282" s="108">
        <v>1416923.61</v>
      </c>
      <c r="Z282" s="46">
        <v>1605670.0999999999</v>
      </c>
      <c r="AA282" s="46"/>
      <c r="AB282" s="46">
        <v>364470.76</v>
      </c>
      <c r="AC282" s="46">
        <v>2011870.92</v>
      </c>
      <c r="AD282" s="108">
        <v>550267.85</v>
      </c>
      <c r="AE282" s="46"/>
      <c r="AF282" s="46"/>
      <c r="AG282" s="46">
        <v>-455875.45</v>
      </c>
      <c r="AH282" s="46">
        <v>388210.09</v>
      </c>
      <c r="AI282" s="46">
        <v>1308399.8699999999</v>
      </c>
      <c r="AJ282" s="46">
        <v>2675236.0700000003</v>
      </c>
      <c r="AK282" s="46">
        <v>2094737.46</v>
      </c>
      <c r="AL282" s="46">
        <v>2060158.77</v>
      </c>
      <c r="AM282" s="46"/>
      <c r="AN282" s="108">
        <v>70490.590000000011</v>
      </c>
      <c r="AO282" s="108">
        <v>1533225.05</v>
      </c>
      <c r="AP282" s="46"/>
      <c r="AQ282" s="108">
        <v>2750374.0500000003</v>
      </c>
      <c r="AR282" s="108">
        <v>157898.41999999998</v>
      </c>
      <c r="AS282" s="46">
        <v>266191.02</v>
      </c>
      <c r="AT282" s="108">
        <v>105949.08</v>
      </c>
      <c r="AX282">
        <v>36770.869999999995</v>
      </c>
    </row>
    <row r="283" spans="2:50" x14ac:dyDescent="0.25">
      <c r="B283" s="47" t="s">
        <v>229</v>
      </c>
      <c r="C283" s="47" t="s">
        <v>228</v>
      </c>
      <c r="D283" s="46">
        <v>27018529.580000006</v>
      </c>
      <c r="E283" s="46">
        <v>93693.56</v>
      </c>
      <c r="F283" s="46">
        <v>322796.52999999997</v>
      </c>
      <c r="G283" s="46">
        <v>522039.84000000008</v>
      </c>
      <c r="H283" s="108">
        <v>198556.27</v>
      </c>
      <c r="I283" s="46">
        <v>42068.24</v>
      </c>
      <c r="J283" s="46">
        <v>891230.97000000032</v>
      </c>
      <c r="K283" s="46">
        <v>105855.59</v>
      </c>
      <c r="L283" s="46">
        <v>1148866.3299999998</v>
      </c>
      <c r="M283" s="46">
        <v>646249.40999999992</v>
      </c>
      <c r="N283" s="46">
        <v>178053.02</v>
      </c>
      <c r="O283" s="46">
        <v>1003549.6300000001</v>
      </c>
      <c r="P283" s="46">
        <v>15187982.770000003</v>
      </c>
      <c r="Q283" s="108">
        <v>974370.46</v>
      </c>
      <c r="R283" s="46"/>
      <c r="S283" s="46">
        <v>266894.73999999993</v>
      </c>
      <c r="T283" s="46">
        <v>241711.19999999998</v>
      </c>
      <c r="U283" s="46">
        <v>251459.7</v>
      </c>
      <c r="V283" s="108">
        <v>175487.91999999998</v>
      </c>
      <c r="W283" s="46">
        <v>70.66</v>
      </c>
      <c r="X283" s="46">
        <v>48095.590000000011</v>
      </c>
      <c r="Y283" s="108">
        <v>516970.66</v>
      </c>
      <c r="Z283" s="46">
        <v>424865.42000000004</v>
      </c>
      <c r="AA283" s="46"/>
      <c r="AB283" s="46">
        <v>121733.52</v>
      </c>
      <c r="AC283" s="46">
        <v>575481.93999999983</v>
      </c>
      <c r="AD283" s="108">
        <v>94082.95</v>
      </c>
      <c r="AE283" s="108">
        <v>61504.46</v>
      </c>
      <c r="AF283" s="108"/>
      <c r="AG283" s="46">
        <v>-214840.89</v>
      </c>
      <c r="AH283" s="46">
        <v>102293.51</v>
      </c>
      <c r="AI283" s="46">
        <v>331835.46999999997</v>
      </c>
      <c r="AJ283" s="46">
        <v>732761.80000000016</v>
      </c>
      <c r="AK283" s="108">
        <v>536479.98</v>
      </c>
      <c r="AL283" s="46">
        <v>481027.52</v>
      </c>
      <c r="AM283" s="46"/>
      <c r="AN283" s="108">
        <v>40957.15</v>
      </c>
      <c r="AO283" s="108">
        <v>492334.72</v>
      </c>
      <c r="AP283" s="46"/>
      <c r="AQ283" s="108">
        <v>318800.46000000002</v>
      </c>
      <c r="AR283" s="108"/>
      <c r="AS283" s="108"/>
      <c r="AT283" s="108">
        <v>100997.01999999999</v>
      </c>
      <c r="AX283">
        <v>2211.46</v>
      </c>
    </row>
    <row r="284" spans="2:50" x14ac:dyDescent="0.25">
      <c r="B284" s="47" t="s">
        <v>227</v>
      </c>
      <c r="C284" s="47" t="s">
        <v>226</v>
      </c>
      <c r="D284" s="46">
        <v>5145962.9400000013</v>
      </c>
      <c r="E284" s="46">
        <v>30903.040000000001</v>
      </c>
      <c r="F284" s="46">
        <v>210384.56</v>
      </c>
      <c r="G284" s="46">
        <v>296544.93</v>
      </c>
      <c r="H284" s="46"/>
      <c r="I284" s="46"/>
      <c r="J284" s="46">
        <v>95600.930000000008</v>
      </c>
      <c r="K284" s="46">
        <v>5057.68</v>
      </c>
      <c r="L284" s="46">
        <v>126257.37</v>
      </c>
      <c r="M284" s="46"/>
      <c r="N284" s="46"/>
      <c r="O284" s="46">
        <v>237.81</v>
      </c>
      <c r="P284" s="46">
        <v>2785948.100000001</v>
      </c>
      <c r="Q284" s="108">
        <v>224333.33000000002</v>
      </c>
      <c r="R284" s="46"/>
      <c r="S284" s="108"/>
      <c r="T284" s="46">
        <v>16967.14</v>
      </c>
      <c r="U284" s="46"/>
      <c r="V284" s="46">
        <v>28521.75</v>
      </c>
      <c r="W284" s="46"/>
      <c r="X284" s="46"/>
      <c r="Y284" s="46">
        <v>134122.01999999999</v>
      </c>
      <c r="Z284" s="46">
        <v>133004.10999999999</v>
      </c>
      <c r="AA284" s="46"/>
      <c r="AB284" s="46">
        <v>77578.91</v>
      </c>
      <c r="AC284" s="46">
        <v>96889.4</v>
      </c>
      <c r="AD284" s="108">
        <v>16588.28</v>
      </c>
      <c r="AE284" s="46">
        <v>23266.87</v>
      </c>
      <c r="AF284" s="46"/>
      <c r="AG284" s="46"/>
      <c r="AH284" s="46"/>
      <c r="AI284" s="46">
        <v>16360.260000000002</v>
      </c>
      <c r="AJ284" s="46">
        <v>360710.72000000003</v>
      </c>
      <c r="AK284" s="46">
        <v>44074.7</v>
      </c>
      <c r="AL284" s="46">
        <v>165880.72</v>
      </c>
      <c r="AM284" s="46"/>
      <c r="AN284" s="46">
        <v>667.01</v>
      </c>
      <c r="AO284" s="46">
        <v>194023.17</v>
      </c>
      <c r="AP284" s="46"/>
      <c r="AQ284" s="46">
        <v>57548.689999999995</v>
      </c>
      <c r="AR284" s="46">
        <v>4410.82</v>
      </c>
      <c r="AS284" s="46"/>
      <c r="AT284" s="108">
        <v>80.62</v>
      </c>
    </row>
    <row r="285" spans="2:50" x14ac:dyDescent="0.25">
      <c r="B285" s="47" t="s">
        <v>225</v>
      </c>
      <c r="C285" s="47" t="s">
        <v>224</v>
      </c>
      <c r="D285" s="46">
        <v>14997312.249999989</v>
      </c>
      <c r="E285" s="46">
        <v>36554.11</v>
      </c>
      <c r="F285" s="46">
        <v>307601.75</v>
      </c>
      <c r="G285" s="46">
        <v>319071.35999999999</v>
      </c>
      <c r="H285" s="46">
        <v>90691.18</v>
      </c>
      <c r="I285" s="46">
        <v>4534.6899999999996</v>
      </c>
      <c r="J285" s="46">
        <v>300887.74000000005</v>
      </c>
      <c r="K285" s="46">
        <v>146678.70000000001</v>
      </c>
      <c r="L285" s="46">
        <v>989002.17</v>
      </c>
      <c r="M285" s="46">
        <v>225028.52000000002</v>
      </c>
      <c r="N285" s="46">
        <v>4830.1900000000005</v>
      </c>
      <c r="O285" s="46">
        <v>422457.97</v>
      </c>
      <c r="P285" s="46">
        <v>8276013.7299999986</v>
      </c>
      <c r="Q285" s="108">
        <v>490562.14000000007</v>
      </c>
      <c r="R285" s="46"/>
      <c r="S285" s="46">
        <v>160591.54999999999</v>
      </c>
      <c r="T285" s="46">
        <v>18083.560000000001</v>
      </c>
      <c r="U285" s="46">
        <v>15082.64</v>
      </c>
      <c r="V285" s="46">
        <v>146196.99000000002</v>
      </c>
      <c r="W285" s="46"/>
      <c r="X285" s="46"/>
      <c r="Y285" s="46">
        <v>207882.25</v>
      </c>
      <c r="Z285" s="46">
        <v>375122.78</v>
      </c>
      <c r="AA285" s="46"/>
      <c r="AB285" s="46">
        <v>83487.34</v>
      </c>
      <c r="AC285" s="46">
        <v>324751.17000000004</v>
      </c>
      <c r="AD285" s="108">
        <v>60605.78</v>
      </c>
      <c r="AE285" s="46">
        <v>19263.490000000002</v>
      </c>
      <c r="AF285" s="46"/>
      <c r="AG285" s="46">
        <v>-45090.41</v>
      </c>
      <c r="AH285" s="46"/>
      <c r="AI285" s="46">
        <v>213598.35</v>
      </c>
      <c r="AJ285" s="46">
        <v>474786.70999999996</v>
      </c>
      <c r="AK285" s="46">
        <v>373480.35000000003</v>
      </c>
      <c r="AL285" s="46">
        <v>362697.09</v>
      </c>
      <c r="AM285" s="46"/>
      <c r="AN285" s="108">
        <v>84</v>
      </c>
      <c r="AO285" s="46">
        <v>275144.13</v>
      </c>
      <c r="AP285" s="46"/>
      <c r="AQ285" s="46">
        <v>36295.449999999997</v>
      </c>
      <c r="AR285" s="46"/>
      <c r="AS285" s="108"/>
      <c r="AT285" s="108">
        <v>281334.78000000003</v>
      </c>
    </row>
    <row r="286" spans="2:50" x14ac:dyDescent="0.25">
      <c r="B286" s="47" t="s">
        <v>223</v>
      </c>
      <c r="C286" s="47" t="s">
        <v>222</v>
      </c>
      <c r="D286" s="46">
        <v>5445589.4100000011</v>
      </c>
      <c r="E286" s="46">
        <v>20593.099999999999</v>
      </c>
      <c r="F286" s="46">
        <v>90511.2</v>
      </c>
      <c r="G286" s="46">
        <v>239763.7</v>
      </c>
      <c r="H286" s="46">
        <v>660</v>
      </c>
      <c r="I286" s="46">
        <v>16053.25</v>
      </c>
      <c r="J286" s="46">
        <v>37901.150000000009</v>
      </c>
      <c r="K286" s="46">
        <v>2009.2800000000002</v>
      </c>
      <c r="L286" s="46">
        <v>392028.9</v>
      </c>
      <c r="M286" s="46">
        <v>102405.42</v>
      </c>
      <c r="N286" s="46">
        <v>10417.65</v>
      </c>
      <c r="O286" s="46">
        <v>567.20000000000005</v>
      </c>
      <c r="P286" s="46">
        <v>2588421.39</v>
      </c>
      <c r="Q286" s="108">
        <v>195274.79999999996</v>
      </c>
      <c r="R286" s="46">
        <v>32797.410000000003</v>
      </c>
      <c r="S286" s="46">
        <v>53152.29</v>
      </c>
      <c r="T286" s="46">
        <v>93050.400000000009</v>
      </c>
      <c r="U286" s="46">
        <v>82864.710000000006</v>
      </c>
      <c r="V286" s="46">
        <v>27375.360000000001</v>
      </c>
      <c r="W286" s="46"/>
      <c r="X286" s="46">
        <v>34390.829999999994</v>
      </c>
      <c r="Y286" s="46">
        <v>140797.82999999999</v>
      </c>
      <c r="Z286" s="46">
        <v>114988.43000000001</v>
      </c>
      <c r="AA286" s="46"/>
      <c r="AB286" s="46">
        <v>4513.34</v>
      </c>
      <c r="AC286" s="46">
        <v>98571.23</v>
      </c>
      <c r="AD286" s="108">
        <v>37106.93</v>
      </c>
      <c r="AE286" s="46">
        <v>14975.37</v>
      </c>
      <c r="AF286" s="46"/>
      <c r="AG286" s="46">
        <v>-28431.71</v>
      </c>
      <c r="AH286" s="46">
        <v>60427.57</v>
      </c>
      <c r="AI286" s="46">
        <v>113057.16</v>
      </c>
      <c r="AJ286" s="46">
        <v>250575.47999999998</v>
      </c>
      <c r="AK286" s="46">
        <v>73660.84</v>
      </c>
      <c r="AL286" s="46">
        <v>189663.32</v>
      </c>
      <c r="AM286" s="46"/>
      <c r="AN286" s="108">
        <v>4173.2800000000007</v>
      </c>
      <c r="AO286" s="108">
        <v>189806.33</v>
      </c>
      <c r="AP286" s="46"/>
      <c r="AQ286" s="46">
        <v>76320.34</v>
      </c>
      <c r="AR286" s="46"/>
      <c r="AS286" s="46"/>
      <c r="AT286" s="46">
        <v>85145.63</v>
      </c>
    </row>
    <row r="287" spans="2:50" x14ac:dyDescent="0.25">
      <c r="B287" s="47" t="s">
        <v>221</v>
      </c>
      <c r="C287" s="47" t="s">
        <v>220</v>
      </c>
      <c r="D287" s="46">
        <v>7363236.0700000022</v>
      </c>
      <c r="E287" s="46">
        <v>13575.9</v>
      </c>
      <c r="F287" s="46">
        <v>282260.2</v>
      </c>
      <c r="G287" s="46">
        <v>82864.03</v>
      </c>
      <c r="H287" s="46">
        <v>78208.06</v>
      </c>
      <c r="I287" s="46"/>
      <c r="J287" s="46">
        <v>93.89</v>
      </c>
      <c r="K287" s="46">
        <v>60625.259999999995</v>
      </c>
      <c r="L287" s="46">
        <v>283426.24</v>
      </c>
      <c r="M287" s="46">
        <v>176646.66000000003</v>
      </c>
      <c r="N287" s="46">
        <v>7817.0199999999995</v>
      </c>
      <c r="O287" s="46">
        <v>187051.1</v>
      </c>
      <c r="P287" s="46">
        <v>3890780.9800000004</v>
      </c>
      <c r="Q287" s="108">
        <v>126304.16</v>
      </c>
      <c r="R287" s="46"/>
      <c r="S287" s="46">
        <v>110398.44999999998</v>
      </c>
      <c r="T287" s="46">
        <v>4929.9299999999994</v>
      </c>
      <c r="U287" s="46">
        <v>59906.16</v>
      </c>
      <c r="V287" s="46">
        <v>18156.759999999998</v>
      </c>
      <c r="W287" s="46"/>
      <c r="X287" s="46"/>
      <c r="Y287" s="46">
        <v>260925.54</v>
      </c>
      <c r="Z287" s="46">
        <v>382336.74</v>
      </c>
      <c r="AA287" s="46"/>
      <c r="AB287" s="46">
        <v>68248.84</v>
      </c>
      <c r="AC287" s="46">
        <v>373505.27</v>
      </c>
      <c r="AD287" s="108">
        <v>1023.34</v>
      </c>
      <c r="AE287" s="46">
        <v>51378.2</v>
      </c>
      <c r="AF287" s="46"/>
      <c r="AG287" s="46"/>
      <c r="AH287" s="46"/>
      <c r="AI287" s="46">
        <v>20128.95</v>
      </c>
      <c r="AJ287" s="46">
        <v>327272.63</v>
      </c>
      <c r="AK287" s="46">
        <v>217697.03999999998</v>
      </c>
      <c r="AL287" s="46">
        <v>77032.740000000005</v>
      </c>
      <c r="AM287" s="46"/>
      <c r="AN287" s="46"/>
      <c r="AO287" s="46">
        <v>51378.2</v>
      </c>
      <c r="AP287" s="46"/>
      <c r="AQ287" s="46">
        <v>87190.07</v>
      </c>
      <c r="AR287" s="46"/>
      <c r="AS287" s="108"/>
      <c r="AT287" s="108">
        <v>62073.709999999992</v>
      </c>
    </row>
    <row r="288" spans="2:50" x14ac:dyDescent="0.25">
      <c r="B288" s="47" t="s">
        <v>219</v>
      </c>
      <c r="C288" s="47" t="s">
        <v>218</v>
      </c>
      <c r="D288" s="46">
        <v>209632155.87</v>
      </c>
      <c r="E288" s="46">
        <v>452330.10000000003</v>
      </c>
      <c r="F288" s="46">
        <v>698795.2300000001</v>
      </c>
      <c r="G288" s="46">
        <v>2096419.24</v>
      </c>
      <c r="H288" s="46">
        <v>1523710.85</v>
      </c>
      <c r="I288" s="46">
        <v>940684</v>
      </c>
      <c r="J288" s="46">
        <v>6378901.1200000001</v>
      </c>
      <c r="K288" s="46">
        <v>1963291.25</v>
      </c>
      <c r="L288" s="46">
        <v>11363177.57</v>
      </c>
      <c r="M288" s="46">
        <v>8043480.080000001</v>
      </c>
      <c r="N288" s="46">
        <v>1396117.1800000002</v>
      </c>
      <c r="O288" s="46">
        <v>8648809.0199999996</v>
      </c>
      <c r="P288" s="46">
        <v>121402130.21999998</v>
      </c>
      <c r="Q288" s="46">
        <v>4203882.1900000004</v>
      </c>
      <c r="R288" s="46"/>
      <c r="S288" s="108">
        <v>2753647.69</v>
      </c>
      <c r="T288" s="46">
        <v>103703.85</v>
      </c>
      <c r="U288" s="46">
        <v>77809.199999999983</v>
      </c>
      <c r="V288" s="108">
        <v>1201903.0599999998</v>
      </c>
      <c r="W288" s="46">
        <v>528064.47</v>
      </c>
      <c r="X288" s="46">
        <v>703382.34</v>
      </c>
      <c r="Y288" s="108">
        <v>2012517</v>
      </c>
      <c r="Z288" s="46">
        <v>3422013.47</v>
      </c>
      <c r="AA288" s="46">
        <v>-46548.45</v>
      </c>
      <c r="AB288" s="46">
        <v>1067590.8</v>
      </c>
      <c r="AC288" s="46">
        <v>4448186.93</v>
      </c>
      <c r="AD288" s="108">
        <v>775000.44</v>
      </c>
      <c r="AE288" s="46">
        <v>136229.81</v>
      </c>
      <c r="AF288" s="108"/>
      <c r="AG288" s="46">
        <v>-488199.06</v>
      </c>
      <c r="AH288" s="46">
        <v>1295565.72</v>
      </c>
      <c r="AI288" s="46">
        <v>1265398.29</v>
      </c>
      <c r="AJ288" s="46">
        <v>7058176.6699999999</v>
      </c>
      <c r="AK288" s="46">
        <v>3635417.58</v>
      </c>
      <c r="AL288" s="46">
        <v>3883084.82</v>
      </c>
      <c r="AM288" s="46"/>
      <c r="AN288" s="108">
        <v>379427.4</v>
      </c>
      <c r="AO288" s="108">
        <v>2728437.47</v>
      </c>
      <c r="AP288" s="46"/>
      <c r="AQ288" s="46">
        <v>2690440.4899999998</v>
      </c>
      <c r="AR288" s="46">
        <v>59208.559999999939</v>
      </c>
      <c r="AS288" s="108">
        <v>242631.96</v>
      </c>
      <c r="AT288" s="108">
        <v>38754.240000000005</v>
      </c>
      <c r="AU288">
        <v>16874.8</v>
      </c>
      <c r="AV288">
        <v>140802.51999999999</v>
      </c>
      <c r="AW288">
        <v>390905.75</v>
      </c>
    </row>
    <row r="289" spans="2:50" x14ac:dyDescent="0.25">
      <c r="B289" s="47" t="s">
        <v>217</v>
      </c>
      <c r="C289" s="47" t="s">
        <v>216</v>
      </c>
      <c r="D289" s="46">
        <v>90346879.820000038</v>
      </c>
      <c r="E289" s="46">
        <v>365302.3</v>
      </c>
      <c r="F289" s="46">
        <v>508391.8</v>
      </c>
      <c r="G289" s="46">
        <v>1083392.53</v>
      </c>
      <c r="H289" s="46">
        <v>767921.19000000006</v>
      </c>
      <c r="I289" s="46">
        <v>606884.11</v>
      </c>
      <c r="J289" s="46">
        <v>1702707.9500000002</v>
      </c>
      <c r="K289" s="46">
        <v>405489.04000000004</v>
      </c>
      <c r="L289" s="46">
        <v>5043681.8000000007</v>
      </c>
      <c r="M289" s="46">
        <v>2464920.4300000002</v>
      </c>
      <c r="N289" s="46">
        <v>760586.72</v>
      </c>
      <c r="O289" s="46">
        <v>3424873.5799999996</v>
      </c>
      <c r="P289" s="46">
        <v>51863884.700000003</v>
      </c>
      <c r="Q289" s="108">
        <v>1012363.0799999998</v>
      </c>
      <c r="R289" s="46"/>
      <c r="S289" s="46">
        <v>2148627.4899999993</v>
      </c>
      <c r="T289" s="46">
        <v>964411.62</v>
      </c>
      <c r="U289" s="46">
        <v>618856.55000000005</v>
      </c>
      <c r="V289" s="46">
        <v>1384750.8699999999</v>
      </c>
      <c r="W289" s="46"/>
      <c r="X289" s="46">
        <v>268350.2</v>
      </c>
      <c r="Y289" s="108">
        <v>944454.51</v>
      </c>
      <c r="Z289" s="46">
        <v>1451183.5100000002</v>
      </c>
      <c r="AA289" s="46">
        <v>-501.64</v>
      </c>
      <c r="AB289" s="46">
        <v>441822.07</v>
      </c>
      <c r="AC289" s="46">
        <v>3063063.14</v>
      </c>
      <c r="AD289" s="108">
        <v>385534.82000000007</v>
      </c>
      <c r="AE289" s="46">
        <v>121003.26</v>
      </c>
      <c r="AF289" s="46"/>
      <c r="AG289" s="46">
        <v>-548113.84</v>
      </c>
      <c r="AH289" s="46">
        <v>7515.5099999999993</v>
      </c>
      <c r="AI289" s="46">
        <v>523071.95</v>
      </c>
      <c r="AJ289" s="46">
        <v>2856377.36</v>
      </c>
      <c r="AK289" s="46">
        <v>1145780.5900000001</v>
      </c>
      <c r="AL289" s="46">
        <v>1664886.55</v>
      </c>
      <c r="AM289" s="46">
        <v>27046.1</v>
      </c>
      <c r="AN289" s="108">
        <v>138668.00999999998</v>
      </c>
      <c r="AO289" s="108">
        <v>1036323.17</v>
      </c>
      <c r="AP289" s="46"/>
      <c r="AQ289" s="108">
        <v>1375448.17</v>
      </c>
      <c r="AR289" s="108"/>
      <c r="AS289" s="108">
        <v>21091.81</v>
      </c>
      <c r="AT289" s="108">
        <v>52701.070000000007</v>
      </c>
      <c r="AU289">
        <v>11707.22</v>
      </c>
      <c r="AV289">
        <v>232420.52</v>
      </c>
    </row>
    <row r="290" spans="2:50" x14ac:dyDescent="0.25">
      <c r="B290" s="47" t="s">
        <v>215</v>
      </c>
      <c r="C290" s="47" t="s">
        <v>214</v>
      </c>
      <c r="D290" s="46">
        <v>38964976.200000033</v>
      </c>
      <c r="E290" s="46">
        <v>202847.03999999998</v>
      </c>
      <c r="F290" s="46">
        <v>577777.14</v>
      </c>
      <c r="G290" s="46">
        <v>576643.10000000009</v>
      </c>
      <c r="H290" s="46">
        <v>228599.05</v>
      </c>
      <c r="I290" s="46">
        <v>29066.13</v>
      </c>
      <c r="J290" s="46">
        <v>1161765.3699999999</v>
      </c>
      <c r="K290" s="46">
        <v>177676.51</v>
      </c>
      <c r="L290" s="46">
        <v>2035552.7000000002</v>
      </c>
      <c r="M290" s="46">
        <v>1107870.96</v>
      </c>
      <c r="N290" s="46">
        <v>361239.64999999991</v>
      </c>
      <c r="O290" s="46">
        <v>1986087.63</v>
      </c>
      <c r="P290" s="46">
        <v>21350617.500000007</v>
      </c>
      <c r="Q290" s="46">
        <v>863404.77</v>
      </c>
      <c r="R290" s="46"/>
      <c r="S290" s="46">
        <v>206622.03999999998</v>
      </c>
      <c r="T290" s="46">
        <v>222351.57999999996</v>
      </c>
      <c r="U290" s="46">
        <v>259009.22999999998</v>
      </c>
      <c r="V290" s="46">
        <v>227273.56</v>
      </c>
      <c r="W290" s="46"/>
      <c r="X290" s="46">
        <v>150952.96999999997</v>
      </c>
      <c r="Y290" s="108">
        <v>362234.91</v>
      </c>
      <c r="Z290" s="46">
        <v>720232.43</v>
      </c>
      <c r="AA290" s="46">
        <v>-1194.93</v>
      </c>
      <c r="AB290" s="46">
        <v>239250.06</v>
      </c>
      <c r="AC290" s="46">
        <v>1084170.67</v>
      </c>
      <c r="AD290" s="108">
        <v>180779.79</v>
      </c>
      <c r="AE290" s="46">
        <v>87260</v>
      </c>
      <c r="AF290" s="46"/>
      <c r="AG290" s="46">
        <v>-51467.19</v>
      </c>
      <c r="AH290" s="46">
        <v>310422.52</v>
      </c>
      <c r="AI290" s="46">
        <v>381791.77</v>
      </c>
      <c r="AJ290" s="46">
        <v>1167703.51</v>
      </c>
      <c r="AK290" s="46">
        <v>754591.53</v>
      </c>
      <c r="AL290" s="46">
        <v>996089.48</v>
      </c>
      <c r="AM290" s="46">
        <v>20964.96</v>
      </c>
      <c r="AN290" s="46">
        <v>143951.65</v>
      </c>
      <c r="AO290" s="108">
        <v>463368</v>
      </c>
      <c r="AP290" s="46"/>
      <c r="AQ290" s="46">
        <v>370610.69</v>
      </c>
      <c r="AR290" s="46"/>
      <c r="AS290" s="108"/>
      <c r="AT290" s="46">
        <v>6903.9200000000019</v>
      </c>
      <c r="AX290">
        <v>1955.5</v>
      </c>
    </row>
    <row r="291" spans="2:50" x14ac:dyDescent="0.25">
      <c r="B291" s="47" t="s">
        <v>213</v>
      </c>
      <c r="C291" s="47" t="s">
        <v>212</v>
      </c>
      <c r="D291" s="46">
        <v>57701226.929999985</v>
      </c>
      <c r="E291" s="46">
        <v>300176.66000000003</v>
      </c>
      <c r="F291" s="46">
        <v>559616.66</v>
      </c>
      <c r="G291" s="46">
        <v>815673.87000000011</v>
      </c>
      <c r="H291" s="46">
        <v>283654.26</v>
      </c>
      <c r="I291" s="108">
        <v>30075.18</v>
      </c>
      <c r="J291" s="108">
        <v>1035082.6200000002</v>
      </c>
      <c r="K291" s="46">
        <v>307235.59999999998</v>
      </c>
      <c r="L291" s="46">
        <v>3020966.9799999995</v>
      </c>
      <c r="M291" s="108">
        <v>1554295.61</v>
      </c>
      <c r="N291" s="46">
        <v>489673.87999999995</v>
      </c>
      <c r="O291" s="46">
        <v>3293491.25</v>
      </c>
      <c r="P291" s="46">
        <v>32855971.010000002</v>
      </c>
      <c r="Q291" s="108">
        <v>1104230.8400000001</v>
      </c>
      <c r="R291" s="46"/>
      <c r="S291" s="46">
        <v>1072455.4899999995</v>
      </c>
      <c r="T291" s="46">
        <v>348687.78</v>
      </c>
      <c r="U291" s="108">
        <v>759252.96000000008</v>
      </c>
      <c r="V291" s="108">
        <v>386471.66000000003</v>
      </c>
      <c r="W291" s="46"/>
      <c r="X291" s="108">
        <v>142646.54</v>
      </c>
      <c r="Y291" s="108">
        <v>581451.06000000006</v>
      </c>
      <c r="Z291" s="108">
        <v>817269.56</v>
      </c>
      <c r="AA291" s="46"/>
      <c r="AB291" s="108">
        <v>283635</v>
      </c>
      <c r="AC291" s="108">
        <v>1635659.1600000001</v>
      </c>
      <c r="AD291" s="108">
        <v>269374.48000000004</v>
      </c>
      <c r="AE291" s="108">
        <v>86443</v>
      </c>
      <c r="AF291" s="108"/>
      <c r="AG291" s="108">
        <v>-205849.12</v>
      </c>
      <c r="AH291" s="46">
        <v>198079.49</v>
      </c>
      <c r="AI291" s="46">
        <v>239183.02</v>
      </c>
      <c r="AJ291" s="46">
        <v>1577958.1099999999</v>
      </c>
      <c r="AK291" s="108">
        <v>759924.78</v>
      </c>
      <c r="AL291" s="46">
        <v>1075937.6299999999</v>
      </c>
      <c r="AM291" s="46"/>
      <c r="AN291" s="108">
        <v>138144.19</v>
      </c>
      <c r="AO291" s="108">
        <v>671419</v>
      </c>
      <c r="AP291" s="108"/>
      <c r="AQ291" s="46">
        <v>889037.31</v>
      </c>
      <c r="AR291" s="46">
        <v>143.62</v>
      </c>
      <c r="AS291" s="108">
        <v>10674.4</v>
      </c>
      <c r="AT291" s="108">
        <v>3324.3700000000026</v>
      </c>
      <c r="AU291">
        <v>46702.879999999997</v>
      </c>
      <c r="AV291">
        <v>263056.14</v>
      </c>
    </row>
    <row r="292" spans="2:50" x14ac:dyDescent="0.25">
      <c r="B292" s="47" t="s">
        <v>211</v>
      </c>
      <c r="C292" s="47" t="s">
        <v>210</v>
      </c>
      <c r="D292" s="108">
        <v>32104154.409999996</v>
      </c>
      <c r="E292" s="108">
        <v>125488.95</v>
      </c>
      <c r="F292" s="108">
        <v>1296347.18</v>
      </c>
      <c r="G292" s="108">
        <v>543951.66</v>
      </c>
      <c r="H292" s="108">
        <v>8718.3799999999992</v>
      </c>
      <c r="I292" s="108">
        <v>55252.5</v>
      </c>
      <c r="J292" s="46">
        <v>385439.36999999994</v>
      </c>
      <c r="K292" s="46">
        <v>222785.77999999997</v>
      </c>
      <c r="L292" s="46">
        <v>2271683.2400000002</v>
      </c>
      <c r="M292" s="108">
        <v>1301759.47</v>
      </c>
      <c r="N292" s="46">
        <v>421008.55</v>
      </c>
      <c r="O292" s="46">
        <v>1234873.8500000003</v>
      </c>
      <c r="P292" s="108">
        <v>15802840.619999999</v>
      </c>
      <c r="Q292" s="108">
        <v>766020.24000000011</v>
      </c>
      <c r="R292" s="108">
        <v>655581.63</v>
      </c>
      <c r="S292" s="108">
        <v>188676.64</v>
      </c>
      <c r="T292" s="108"/>
      <c r="U292" s="46">
        <v>112631.88</v>
      </c>
      <c r="V292" s="46">
        <v>277430.99000000005</v>
      </c>
      <c r="W292" s="46"/>
      <c r="X292" s="108"/>
      <c r="Y292" s="108">
        <v>250351.11</v>
      </c>
      <c r="Z292" s="46">
        <v>504922.75</v>
      </c>
      <c r="AA292" s="46"/>
      <c r="AB292" s="108">
        <v>265823.08</v>
      </c>
      <c r="AC292" s="108">
        <v>981962.08000000007</v>
      </c>
      <c r="AD292" s="108">
        <v>213831.7</v>
      </c>
      <c r="AE292" s="108">
        <v>79393</v>
      </c>
      <c r="AF292" s="108"/>
      <c r="AG292" s="108">
        <v>-143393.72</v>
      </c>
      <c r="AH292" s="108"/>
      <c r="AI292" s="108">
        <v>15400.48</v>
      </c>
      <c r="AJ292" s="108">
        <v>1148803.75</v>
      </c>
      <c r="AK292" s="108">
        <v>684193.43</v>
      </c>
      <c r="AL292" s="108">
        <v>633870.93000000005</v>
      </c>
      <c r="AM292" s="108"/>
      <c r="AN292" s="108">
        <v>6217.31</v>
      </c>
      <c r="AO292" s="108">
        <v>348349</v>
      </c>
      <c r="AP292" s="108"/>
      <c r="AQ292" s="108">
        <v>1298848.81</v>
      </c>
      <c r="AR292" s="108"/>
      <c r="AS292" s="108"/>
      <c r="AT292" s="108">
        <v>37257.85</v>
      </c>
      <c r="AU292">
        <v>2676.74</v>
      </c>
      <c r="AV292">
        <v>105155.18</v>
      </c>
    </row>
    <row r="293" spans="2:50" x14ac:dyDescent="0.25">
      <c r="B293" s="47" t="s">
        <v>209</v>
      </c>
      <c r="C293" s="47" t="s">
        <v>208</v>
      </c>
      <c r="D293" s="46">
        <v>35444384.230000004</v>
      </c>
      <c r="E293" s="46">
        <v>85716.569999999992</v>
      </c>
      <c r="F293" s="46">
        <v>322995.85000000003</v>
      </c>
      <c r="G293" s="46">
        <v>606053.94000000006</v>
      </c>
      <c r="H293" s="46">
        <v>33664.629999999997</v>
      </c>
      <c r="I293" s="108">
        <v>31619</v>
      </c>
      <c r="J293" s="46">
        <v>727138.55</v>
      </c>
      <c r="K293" s="46">
        <v>251649.15000000002</v>
      </c>
      <c r="L293" s="46">
        <v>2201157.7599999998</v>
      </c>
      <c r="M293" s="46">
        <v>1190249.6099999999</v>
      </c>
      <c r="N293" s="46">
        <v>17830.43</v>
      </c>
      <c r="O293" s="46">
        <v>1400101.8399999999</v>
      </c>
      <c r="P293" s="46">
        <v>19694497.949999992</v>
      </c>
      <c r="Q293" s="108">
        <v>716962.27</v>
      </c>
      <c r="R293" s="46"/>
      <c r="S293" s="46">
        <v>860342.62999999989</v>
      </c>
      <c r="T293" s="46">
        <v>174307.67</v>
      </c>
      <c r="U293" s="46">
        <v>87268</v>
      </c>
      <c r="V293" s="108">
        <v>243375.54999999996</v>
      </c>
      <c r="W293" s="46"/>
      <c r="X293" s="46">
        <v>139589.62</v>
      </c>
      <c r="Y293" s="108">
        <v>778146.3</v>
      </c>
      <c r="Z293" s="46">
        <v>775413.85</v>
      </c>
      <c r="AA293" s="46"/>
      <c r="AB293" s="46">
        <v>229931.87</v>
      </c>
      <c r="AC293" s="46">
        <v>1373357.82</v>
      </c>
      <c r="AD293" s="108">
        <v>298197.09999999998</v>
      </c>
      <c r="AE293" s="46">
        <v>82032</v>
      </c>
      <c r="AF293" s="108"/>
      <c r="AG293" s="46">
        <v>-260633.46</v>
      </c>
      <c r="AH293" s="46">
        <v>152520.6</v>
      </c>
      <c r="AI293" s="46">
        <v>184381.39</v>
      </c>
      <c r="AJ293" s="46">
        <v>1267742.75</v>
      </c>
      <c r="AK293" s="46">
        <v>394327.35</v>
      </c>
      <c r="AL293" s="46">
        <v>661327.92000000004</v>
      </c>
      <c r="AM293" s="46"/>
      <c r="AN293" s="108">
        <v>37627.199999999997</v>
      </c>
      <c r="AO293" s="108">
        <v>406114</v>
      </c>
      <c r="AP293" s="46"/>
      <c r="AQ293" s="108">
        <v>257156.59</v>
      </c>
      <c r="AR293" s="108"/>
      <c r="AS293" s="108"/>
      <c r="AT293" s="108">
        <v>22219.93</v>
      </c>
    </row>
    <row r="294" spans="2:50" x14ac:dyDescent="0.25">
      <c r="B294" s="47" t="s">
        <v>207</v>
      </c>
      <c r="C294" s="47" t="s">
        <v>206</v>
      </c>
      <c r="D294" s="46">
        <v>34003074.539999977</v>
      </c>
      <c r="E294" s="46">
        <v>160900.9</v>
      </c>
      <c r="F294" s="46">
        <v>591596.96</v>
      </c>
      <c r="G294" s="108">
        <v>479164.60000000009</v>
      </c>
      <c r="H294" s="46">
        <v>251976.52000000002</v>
      </c>
      <c r="I294" s="108">
        <v>51835.13</v>
      </c>
      <c r="J294" s="46">
        <v>628322.39</v>
      </c>
      <c r="K294" s="46">
        <v>431671.41999999993</v>
      </c>
      <c r="L294" s="46">
        <v>1814717.3800000001</v>
      </c>
      <c r="M294" s="46">
        <v>1435072.6899999997</v>
      </c>
      <c r="N294" s="46">
        <v>74842.240000000005</v>
      </c>
      <c r="O294" s="46">
        <v>1651740.73</v>
      </c>
      <c r="P294" s="46">
        <v>17994840.890000001</v>
      </c>
      <c r="Q294" s="108">
        <v>639361.15000000014</v>
      </c>
      <c r="R294" s="46">
        <v>276933</v>
      </c>
      <c r="S294" s="108">
        <v>106694.03000000001</v>
      </c>
      <c r="T294" s="108">
        <v>29025.42</v>
      </c>
      <c r="U294" s="46"/>
      <c r="V294" s="108">
        <v>100139.88</v>
      </c>
      <c r="W294" s="46"/>
      <c r="X294" s="46">
        <v>160105.20000000001</v>
      </c>
      <c r="Y294" s="108">
        <v>327143.24</v>
      </c>
      <c r="Z294" s="46">
        <v>826384.38</v>
      </c>
      <c r="AA294" s="46"/>
      <c r="AB294" s="46">
        <v>319216.99</v>
      </c>
      <c r="AC294" s="46">
        <v>1956785.6400000001</v>
      </c>
      <c r="AD294" s="108">
        <v>403502.31</v>
      </c>
      <c r="AE294" s="46">
        <v>108548</v>
      </c>
      <c r="AF294" s="108"/>
      <c r="AG294" s="46">
        <v>-134514.73000000001</v>
      </c>
      <c r="AH294" s="46">
        <v>292451.62</v>
      </c>
      <c r="AI294" s="46">
        <v>12460.74</v>
      </c>
      <c r="AJ294" s="46">
        <v>1081583.0500000003</v>
      </c>
      <c r="AK294" s="108">
        <v>448959.74999999994</v>
      </c>
      <c r="AL294" s="46">
        <v>529548.14</v>
      </c>
      <c r="AM294" s="46">
        <v>52973.65</v>
      </c>
      <c r="AN294" s="108">
        <v>33164.080000000002</v>
      </c>
      <c r="AO294" s="108">
        <v>380102</v>
      </c>
      <c r="AP294" s="46"/>
      <c r="AQ294" s="108">
        <v>430165.88</v>
      </c>
      <c r="AR294" s="108">
        <v>39793.460000000006</v>
      </c>
      <c r="AS294" s="108"/>
      <c r="AT294" s="108">
        <v>-18332.010000000002</v>
      </c>
      <c r="AU294">
        <v>2154.6799999999998</v>
      </c>
      <c r="AV294">
        <v>26759.51</v>
      </c>
      <c r="AX294">
        <v>5283.63</v>
      </c>
    </row>
    <row r="295" spans="2:50" x14ac:dyDescent="0.25">
      <c r="B295" s="47" t="s">
        <v>205</v>
      </c>
      <c r="C295" s="47" t="s">
        <v>204</v>
      </c>
      <c r="D295" s="46">
        <v>2554568.33</v>
      </c>
      <c r="E295" s="46">
        <v>45599.810000000005</v>
      </c>
      <c r="F295" s="46">
        <v>86559.18</v>
      </c>
      <c r="G295" s="46">
        <v>305140.14</v>
      </c>
      <c r="H295" s="108"/>
      <c r="I295" s="46">
        <v>9127.34</v>
      </c>
      <c r="J295" s="46"/>
      <c r="K295" s="46"/>
      <c r="L295" s="46">
        <v>360888.46</v>
      </c>
      <c r="M295" s="46"/>
      <c r="N295" s="46">
        <v>28642.15</v>
      </c>
      <c r="O295" s="46">
        <v>57687.96</v>
      </c>
      <c r="P295" s="46">
        <v>993608.80999999994</v>
      </c>
      <c r="Q295" s="108">
        <v>4890.97</v>
      </c>
      <c r="R295" s="46"/>
      <c r="S295" s="46">
        <v>1933.34</v>
      </c>
      <c r="T295" s="46">
        <v>39716.42</v>
      </c>
      <c r="U295" s="46"/>
      <c r="V295" s="108">
        <v>27385.52</v>
      </c>
      <c r="W295" s="46"/>
      <c r="X295" s="46"/>
      <c r="Y295" s="108">
        <v>84770.4</v>
      </c>
      <c r="Z295" s="108"/>
      <c r="AA295" s="46"/>
      <c r="AB295" s="46"/>
      <c r="AC295" s="46"/>
      <c r="AD295" s="108"/>
      <c r="AE295" s="46"/>
      <c r="AF295" s="108"/>
      <c r="AG295" s="46"/>
      <c r="AH295" s="46"/>
      <c r="AI295" s="46"/>
      <c r="AJ295" s="46">
        <v>295602.43</v>
      </c>
      <c r="AK295" s="46">
        <v>2537.3000000000002</v>
      </c>
      <c r="AL295" s="46">
        <v>31533.17</v>
      </c>
      <c r="AM295" s="46"/>
      <c r="AN295" s="108">
        <v>227.09</v>
      </c>
      <c r="AO295" s="108">
        <v>13130.57</v>
      </c>
      <c r="AP295" s="46"/>
      <c r="AQ295" s="108">
        <v>23798.240000000002</v>
      </c>
      <c r="AR295" s="108"/>
      <c r="AS295" s="108"/>
      <c r="AT295" s="46"/>
      <c r="AU295">
        <v>16091.55</v>
      </c>
      <c r="AV295">
        <v>125697.48</v>
      </c>
    </row>
    <row r="296" spans="2:50" x14ac:dyDescent="0.25">
      <c r="B296" s="47" t="s">
        <v>203</v>
      </c>
      <c r="C296" s="47" t="s">
        <v>202</v>
      </c>
      <c r="D296" s="46">
        <v>7339606.0199999996</v>
      </c>
      <c r="E296" s="46"/>
      <c r="F296" s="46"/>
      <c r="G296" s="46"/>
      <c r="H296" s="108"/>
      <c r="I296" s="46"/>
      <c r="J296" s="46"/>
      <c r="K296" s="46">
        <v>92966.180000000008</v>
      </c>
      <c r="L296" s="46">
        <v>1201573.6499999999</v>
      </c>
      <c r="M296" s="46">
        <v>95684.58</v>
      </c>
      <c r="N296" s="46"/>
      <c r="O296" s="46">
        <v>54966.759999999995</v>
      </c>
      <c r="P296" s="46">
        <v>5179584.34</v>
      </c>
      <c r="Q296" s="108"/>
      <c r="R296" s="46"/>
      <c r="S296" s="46"/>
      <c r="T296" s="46"/>
      <c r="U296" s="46"/>
      <c r="V296" s="46"/>
      <c r="W296" s="46"/>
      <c r="X296" s="46"/>
      <c r="Y296" s="46"/>
      <c r="Z296" s="46">
        <v>157039.06999999998</v>
      </c>
      <c r="AA296" s="46"/>
      <c r="AB296" s="46"/>
      <c r="AC296" s="46">
        <v>557791.43999999994</v>
      </c>
      <c r="AD296" s="108"/>
      <c r="AE296" s="46"/>
      <c r="AF296" s="46"/>
      <c r="AG296" s="46"/>
      <c r="AH296" s="46"/>
      <c r="AI296" s="46"/>
      <c r="AJ296" s="46"/>
      <c r="AK296" s="46"/>
      <c r="AL296" s="46"/>
      <c r="AM296" s="46"/>
      <c r="AN296" s="108"/>
      <c r="AO296" s="108"/>
      <c r="AP296" s="46"/>
      <c r="AQ296" s="108"/>
      <c r="AR296" s="108"/>
      <c r="AS296" s="108"/>
      <c r="AT296" s="108"/>
    </row>
    <row r="297" spans="2:50" x14ac:dyDescent="0.25">
      <c r="B297" s="47" t="s">
        <v>201</v>
      </c>
      <c r="C297" s="47" t="s">
        <v>200</v>
      </c>
      <c r="D297" s="46">
        <v>3328875.8699999987</v>
      </c>
      <c r="E297" s="46">
        <v>24157.71</v>
      </c>
      <c r="F297" s="46">
        <v>141392.94</v>
      </c>
      <c r="G297" s="46">
        <v>111658.26000000001</v>
      </c>
      <c r="H297" s="46">
        <v>6079.55</v>
      </c>
      <c r="I297" s="46">
        <v>1333.48</v>
      </c>
      <c r="J297" s="46"/>
      <c r="K297" s="46">
        <v>9245.33</v>
      </c>
      <c r="L297" s="46">
        <v>188471.72999999998</v>
      </c>
      <c r="M297" s="46">
        <v>48915.320000000007</v>
      </c>
      <c r="N297" s="46">
        <v>12147.9</v>
      </c>
      <c r="O297" s="46">
        <v>60565.920000000006</v>
      </c>
      <c r="P297" s="46">
        <v>1691598.56</v>
      </c>
      <c r="Q297" s="108">
        <v>82868.92</v>
      </c>
      <c r="R297" s="46"/>
      <c r="S297" s="46">
        <v>23345.23</v>
      </c>
      <c r="T297" s="46">
        <v>24769.51</v>
      </c>
      <c r="U297" s="46">
        <v>5014.6899999999996</v>
      </c>
      <c r="V297" s="46">
        <v>5182.34</v>
      </c>
      <c r="W297" s="46"/>
      <c r="X297" s="46"/>
      <c r="Y297" s="108">
        <v>34262.68</v>
      </c>
      <c r="Z297" s="46">
        <v>89450.27</v>
      </c>
      <c r="AA297" s="46"/>
      <c r="AB297" s="46">
        <v>26457.18</v>
      </c>
      <c r="AC297" s="46">
        <v>155952.62</v>
      </c>
      <c r="AD297" s="108">
        <v>116113.15</v>
      </c>
      <c r="AE297" s="46">
        <v>17385.830000000002</v>
      </c>
      <c r="AF297" s="108"/>
      <c r="AG297" s="46">
        <v>-9789.7199999999993</v>
      </c>
      <c r="AH297" s="46"/>
      <c r="AI297" s="46">
        <v>30929.65</v>
      </c>
      <c r="AJ297" s="46">
        <v>100764.85</v>
      </c>
      <c r="AK297" s="108">
        <v>99271.15</v>
      </c>
      <c r="AL297" s="46">
        <v>95676.24</v>
      </c>
      <c r="AM297" s="46">
        <v>2500</v>
      </c>
      <c r="AN297" s="108"/>
      <c r="AO297" s="108">
        <v>72848.710000000006</v>
      </c>
      <c r="AP297" s="46"/>
      <c r="AQ297" s="108">
        <v>48986.04</v>
      </c>
      <c r="AR297" s="108"/>
      <c r="AS297" s="108"/>
      <c r="AT297" s="108">
        <v>6726.08</v>
      </c>
      <c r="AW297">
        <v>4593.75</v>
      </c>
    </row>
    <row r="298" spans="2:50" x14ac:dyDescent="0.25">
      <c r="B298" s="47" t="s">
        <v>199</v>
      </c>
      <c r="C298" s="47" t="s">
        <v>198</v>
      </c>
      <c r="D298" s="46">
        <v>1181363.5900000001</v>
      </c>
      <c r="E298" s="46">
        <v>19549.120000000003</v>
      </c>
      <c r="F298" s="46">
        <v>18284.939999999999</v>
      </c>
      <c r="G298" s="46">
        <v>107864.35</v>
      </c>
      <c r="H298" s="108"/>
      <c r="I298" s="108"/>
      <c r="J298" s="46"/>
      <c r="K298" s="46">
        <v>1194.6300000000001</v>
      </c>
      <c r="L298" s="46">
        <v>120859.13</v>
      </c>
      <c r="M298" s="46">
        <v>37347.22</v>
      </c>
      <c r="N298" s="46">
        <v>2262.21</v>
      </c>
      <c r="O298" s="46">
        <v>21467.7</v>
      </c>
      <c r="P298" s="46">
        <v>479043.42000000004</v>
      </c>
      <c r="Q298" s="46">
        <v>26717.67</v>
      </c>
      <c r="R298" s="46">
        <v>253.12</v>
      </c>
      <c r="S298" s="46">
        <v>18582.349999999999</v>
      </c>
      <c r="T298" s="46"/>
      <c r="U298" s="46"/>
      <c r="V298" s="46">
        <v>6191.9000000000005</v>
      </c>
      <c r="W298" s="46"/>
      <c r="X298" s="46"/>
      <c r="Y298" s="108">
        <v>24205.72</v>
      </c>
      <c r="Z298" s="108">
        <v>31593.13</v>
      </c>
      <c r="AA298" s="46"/>
      <c r="AB298" s="46">
        <v>22895.420000000002</v>
      </c>
      <c r="AC298" s="108">
        <v>18574.690000000002</v>
      </c>
      <c r="AD298" s="108">
        <v>2085.8000000000002</v>
      </c>
      <c r="AE298" s="108">
        <v>11839.65</v>
      </c>
      <c r="AF298" s="108"/>
      <c r="AG298" s="46">
        <v>-272</v>
      </c>
      <c r="AH298" s="46"/>
      <c r="AI298" s="46">
        <v>10224.740000000002</v>
      </c>
      <c r="AJ298" s="46">
        <v>44235.569999999992</v>
      </c>
      <c r="AK298" s="46">
        <v>33726.589999999997</v>
      </c>
      <c r="AL298" s="46">
        <v>32143.19</v>
      </c>
      <c r="AM298" s="46">
        <v>6996.22</v>
      </c>
      <c r="AN298" s="46"/>
      <c r="AO298" s="108">
        <v>49974.36</v>
      </c>
      <c r="AP298" s="46"/>
      <c r="AQ298" s="108">
        <v>32181.58</v>
      </c>
      <c r="AR298" s="108"/>
      <c r="AS298" s="108"/>
      <c r="AT298" s="46">
        <v>1341.1699999999998</v>
      </c>
    </row>
    <row r="299" spans="2:50" x14ac:dyDescent="0.25">
      <c r="B299" s="47" t="s">
        <v>197</v>
      </c>
      <c r="C299" s="47" t="s">
        <v>196</v>
      </c>
      <c r="D299" s="46">
        <v>4674601.0100000007</v>
      </c>
      <c r="E299" s="46">
        <v>14603.57</v>
      </c>
      <c r="F299" s="46">
        <v>92165.54</v>
      </c>
      <c r="G299" s="46">
        <v>176016.07</v>
      </c>
      <c r="H299" s="108">
        <v>2734.25</v>
      </c>
      <c r="I299" s="46">
        <v>2500</v>
      </c>
      <c r="J299" s="46">
        <v>34044.160000000003</v>
      </c>
      <c r="K299" s="46">
        <v>826.49</v>
      </c>
      <c r="L299" s="46">
        <v>258314.08999999997</v>
      </c>
      <c r="M299" s="108">
        <v>243357.26</v>
      </c>
      <c r="N299" s="46">
        <v>34905.1</v>
      </c>
      <c r="O299" s="46">
        <v>113647.6</v>
      </c>
      <c r="P299" s="46">
        <v>2410292.8199999994</v>
      </c>
      <c r="Q299" s="108">
        <v>107916.36000000002</v>
      </c>
      <c r="R299" s="46"/>
      <c r="S299" s="46">
        <v>10678.93</v>
      </c>
      <c r="T299" s="46">
        <v>24371.46</v>
      </c>
      <c r="U299" s="46">
        <v>41338.31</v>
      </c>
      <c r="V299" s="108">
        <v>38037.159999999989</v>
      </c>
      <c r="W299" s="46"/>
      <c r="X299" s="46"/>
      <c r="Y299" s="108">
        <v>93254.58</v>
      </c>
      <c r="Z299" s="46">
        <v>80624.81</v>
      </c>
      <c r="AA299" s="46"/>
      <c r="AB299" s="46">
        <v>2491.3200000000002</v>
      </c>
      <c r="AC299" s="46">
        <v>210728.15999999997</v>
      </c>
      <c r="AD299" s="108">
        <v>58797.95</v>
      </c>
      <c r="AE299" s="46">
        <v>19680.919999999998</v>
      </c>
      <c r="AF299" s="108"/>
      <c r="AG299" s="46">
        <v>-32327</v>
      </c>
      <c r="AH299" s="46"/>
      <c r="AI299" s="46">
        <v>24883.52</v>
      </c>
      <c r="AJ299" s="46">
        <v>81005.81</v>
      </c>
      <c r="AK299" s="108">
        <v>168734.32</v>
      </c>
      <c r="AL299" s="46">
        <v>182729.41</v>
      </c>
      <c r="AM299" s="46"/>
      <c r="AN299" s="46">
        <v>19348.22</v>
      </c>
      <c r="AO299" s="108">
        <v>110172.7</v>
      </c>
      <c r="AP299" s="46"/>
      <c r="AQ299" s="108">
        <v>18480.689999999999</v>
      </c>
      <c r="AR299" s="108"/>
      <c r="AS299" s="108"/>
      <c r="AT299" s="46">
        <v>8494.25</v>
      </c>
      <c r="AX299">
        <v>21752.18</v>
      </c>
    </row>
    <row r="300" spans="2:50" x14ac:dyDescent="0.25">
      <c r="B300" s="47" t="s">
        <v>195</v>
      </c>
      <c r="C300" s="47" t="s">
        <v>194</v>
      </c>
      <c r="D300" s="46">
        <v>42997664.799999982</v>
      </c>
      <c r="E300" s="46">
        <v>224812.93</v>
      </c>
      <c r="F300" s="46">
        <v>866672.94</v>
      </c>
      <c r="G300" s="108">
        <v>567425.67000000004</v>
      </c>
      <c r="H300" s="108">
        <v>258750.77</v>
      </c>
      <c r="I300" s="46"/>
      <c r="J300" s="108">
        <v>753551.66</v>
      </c>
      <c r="K300" s="46">
        <v>417416</v>
      </c>
      <c r="L300" s="108">
        <v>2974226.51</v>
      </c>
      <c r="M300" s="108">
        <v>985946.32000000007</v>
      </c>
      <c r="N300" s="46">
        <v>469290.5</v>
      </c>
      <c r="O300" s="46">
        <v>1690884.75</v>
      </c>
      <c r="P300" s="46">
        <v>23199545.819999997</v>
      </c>
      <c r="Q300" s="46">
        <v>1125505.08</v>
      </c>
      <c r="R300" s="108"/>
      <c r="S300" s="46">
        <v>711961.22000000009</v>
      </c>
      <c r="T300" s="108">
        <v>42062.439999999995</v>
      </c>
      <c r="U300" s="46">
        <v>64955.34</v>
      </c>
      <c r="V300" s="108">
        <v>232110.17999999996</v>
      </c>
      <c r="W300" s="46"/>
      <c r="X300" s="108">
        <v>125525.93</v>
      </c>
      <c r="Y300" s="108">
        <v>566612.87</v>
      </c>
      <c r="Z300" s="46">
        <v>725549.99</v>
      </c>
      <c r="AA300" s="46">
        <v>-8575.02</v>
      </c>
      <c r="AB300" s="46">
        <v>157063.48000000001</v>
      </c>
      <c r="AC300" s="46">
        <v>946328.99</v>
      </c>
      <c r="AD300" s="108">
        <v>200816.84</v>
      </c>
      <c r="AE300" s="46">
        <v>39209.64</v>
      </c>
      <c r="AF300" s="108"/>
      <c r="AG300" s="46">
        <v>-205400.57</v>
      </c>
      <c r="AH300" s="46">
        <v>214078.6</v>
      </c>
      <c r="AI300" s="46">
        <v>237710.5</v>
      </c>
      <c r="AJ300" s="46">
        <v>1733647.27</v>
      </c>
      <c r="AK300" s="46">
        <v>851847.66999999993</v>
      </c>
      <c r="AL300" s="46">
        <v>1246212.93</v>
      </c>
      <c r="AM300" s="46">
        <v>13711.88</v>
      </c>
      <c r="AN300" s="108">
        <v>5000</v>
      </c>
      <c r="AO300" s="108">
        <v>586910.87</v>
      </c>
      <c r="AP300" s="108"/>
      <c r="AQ300" s="108">
        <v>947732.64000000013</v>
      </c>
      <c r="AR300" s="108"/>
      <c r="AS300" s="108"/>
      <c r="AT300" s="46">
        <v>8412.81</v>
      </c>
      <c r="AX300">
        <v>20149.349999999999</v>
      </c>
    </row>
    <row r="301" spans="2:50" x14ac:dyDescent="0.25">
      <c r="B301" s="47" t="s">
        <v>193</v>
      </c>
      <c r="C301" s="47" t="s">
        <v>192</v>
      </c>
      <c r="D301" s="46">
        <v>9388766.4399999976</v>
      </c>
      <c r="E301" s="46">
        <v>30799.52</v>
      </c>
      <c r="F301" s="46">
        <v>335875.38</v>
      </c>
      <c r="G301" s="108">
        <v>107766.34</v>
      </c>
      <c r="H301" s="108">
        <v>104397.28</v>
      </c>
      <c r="I301" s="46">
        <v>1707.83</v>
      </c>
      <c r="J301" s="46">
        <v>156467.40999999997</v>
      </c>
      <c r="K301" s="46">
        <v>28348.510000000002</v>
      </c>
      <c r="L301" s="46">
        <v>429200.98</v>
      </c>
      <c r="M301" s="108">
        <v>239262.28999999998</v>
      </c>
      <c r="N301" s="46">
        <v>57277.020000000004</v>
      </c>
      <c r="O301" s="46">
        <v>272259.75</v>
      </c>
      <c r="P301" s="46">
        <v>4542693.5</v>
      </c>
      <c r="Q301" s="108">
        <v>460208.22</v>
      </c>
      <c r="R301" s="46"/>
      <c r="S301" s="108">
        <v>28497.440000000002</v>
      </c>
      <c r="T301" s="46">
        <v>154509.78999999998</v>
      </c>
      <c r="U301" s="46">
        <v>122940.65</v>
      </c>
      <c r="V301" s="108">
        <v>53741.5</v>
      </c>
      <c r="W301" s="46"/>
      <c r="X301" s="46">
        <v>12539.64</v>
      </c>
      <c r="Y301" s="108">
        <v>163358.03</v>
      </c>
      <c r="Z301" s="46">
        <v>184617.39</v>
      </c>
      <c r="AA301" s="46"/>
      <c r="AB301" s="46">
        <v>127926.40000000001</v>
      </c>
      <c r="AC301" s="46">
        <v>348169.06</v>
      </c>
      <c r="AD301" s="108">
        <v>92970.93</v>
      </c>
      <c r="AE301" s="46">
        <v>39088.81</v>
      </c>
      <c r="AF301" s="108"/>
      <c r="AG301" s="46">
        <v>-63620.53</v>
      </c>
      <c r="AH301" s="46"/>
      <c r="AI301" s="46">
        <v>65697.649999999994</v>
      </c>
      <c r="AJ301" s="46">
        <v>299683.24000000005</v>
      </c>
      <c r="AK301" s="108">
        <v>258148.53</v>
      </c>
      <c r="AL301" s="46">
        <v>300594.38999999996</v>
      </c>
      <c r="AM301" s="46"/>
      <c r="AN301" s="108"/>
      <c r="AO301" s="108">
        <v>278094.45</v>
      </c>
      <c r="AP301" s="46"/>
      <c r="AQ301" s="108">
        <v>155545.03999999998</v>
      </c>
      <c r="AR301" s="108"/>
      <c r="AS301" s="108"/>
      <c r="AT301" s="46">
        <v>0</v>
      </c>
    </row>
    <row r="302" spans="2:50" x14ac:dyDescent="0.25">
      <c r="B302" s="47" t="s">
        <v>191</v>
      </c>
      <c r="C302" s="47" t="s">
        <v>190</v>
      </c>
      <c r="D302" s="46">
        <v>4074606.8299999996</v>
      </c>
      <c r="E302" s="46">
        <v>19203.419999999998</v>
      </c>
      <c r="F302" s="46">
        <v>137389.35999999999</v>
      </c>
      <c r="G302" s="108">
        <v>117093.32</v>
      </c>
      <c r="H302" s="46">
        <v>2348.2399999999998</v>
      </c>
      <c r="I302" s="108"/>
      <c r="J302" s="46">
        <v>737.94</v>
      </c>
      <c r="K302" s="46">
        <v>3880.95</v>
      </c>
      <c r="L302" s="46">
        <v>212509.05999999997</v>
      </c>
      <c r="M302" s="46">
        <v>130200.87</v>
      </c>
      <c r="N302" s="46">
        <v>909.93999999999994</v>
      </c>
      <c r="O302" s="46">
        <v>121524.5</v>
      </c>
      <c r="P302" s="46">
        <v>2192248.13</v>
      </c>
      <c r="Q302" s="108">
        <v>170371.86</v>
      </c>
      <c r="R302" s="46">
        <v>12518.28</v>
      </c>
      <c r="S302" s="108">
        <v>9242.5799999999981</v>
      </c>
      <c r="T302" s="108">
        <v>4741.34</v>
      </c>
      <c r="U302" s="46">
        <v>17950.809999999998</v>
      </c>
      <c r="V302" s="108">
        <v>32631.13</v>
      </c>
      <c r="W302" s="46"/>
      <c r="X302" s="46">
        <v>27606.1</v>
      </c>
      <c r="Y302" s="108">
        <v>71160.77</v>
      </c>
      <c r="Z302" s="46">
        <v>137328.56</v>
      </c>
      <c r="AA302" s="46"/>
      <c r="AB302" s="46"/>
      <c r="AC302" s="46"/>
      <c r="AD302" s="108"/>
      <c r="AE302" s="46"/>
      <c r="AF302" s="108"/>
      <c r="AG302" s="46"/>
      <c r="AH302" s="46"/>
      <c r="AI302" s="46">
        <v>28918.510000000002</v>
      </c>
      <c r="AJ302" s="46">
        <v>168172.61</v>
      </c>
      <c r="AK302" s="46">
        <v>65365</v>
      </c>
      <c r="AL302" s="46">
        <v>135881.63</v>
      </c>
      <c r="AM302" s="46">
        <v>12659.45</v>
      </c>
      <c r="AN302" s="108"/>
      <c r="AO302" s="108">
        <v>93013.29</v>
      </c>
      <c r="AP302" s="108"/>
      <c r="AQ302" s="108">
        <v>83222.8</v>
      </c>
      <c r="AR302" s="108">
        <v>4700.03</v>
      </c>
      <c r="AS302" s="108"/>
      <c r="AT302" s="108">
        <v>1253.6200000000001</v>
      </c>
      <c r="AX302">
        <v>59822.73</v>
      </c>
    </row>
    <row r="303" spans="2:50" x14ac:dyDescent="0.25">
      <c r="B303" s="47" t="s">
        <v>189</v>
      </c>
      <c r="C303" s="47" t="s">
        <v>188</v>
      </c>
      <c r="D303" s="46">
        <v>3563584.6</v>
      </c>
      <c r="E303" s="46">
        <v>15490.62</v>
      </c>
      <c r="F303" s="46">
        <v>95472.15</v>
      </c>
      <c r="G303" s="46">
        <v>78696.319999999992</v>
      </c>
      <c r="H303" s="46">
        <v>2605.4899999999998</v>
      </c>
      <c r="I303" s="108"/>
      <c r="J303" s="46">
        <v>13360.27</v>
      </c>
      <c r="K303" s="46">
        <v>60567.659999999996</v>
      </c>
      <c r="L303" s="46">
        <v>213338.25</v>
      </c>
      <c r="M303" s="46">
        <v>94793.549999999988</v>
      </c>
      <c r="N303" s="46">
        <v>1347.07</v>
      </c>
      <c r="O303" s="46">
        <v>100611.76000000001</v>
      </c>
      <c r="P303" s="46">
        <v>1430170.23</v>
      </c>
      <c r="Q303" s="108">
        <v>117795.16</v>
      </c>
      <c r="R303" s="108"/>
      <c r="S303" s="46">
        <v>2505.4</v>
      </c>
      <c r="T303" s="46">
        <v>19184.080000000002</v>
      </c>
      <c r="U303" s="46">
        <v>39043.020000000004</v>
      </c>
      <c r="V303" s="108"/>
      <c r="W303" s="46"/>
      <c r="X303" s="46">
        <v>8945.1</v>
      </c>
      <c r="Y303" s="108">
        <v>54769.62</v>
      </c>
      <c r="Z303" s="108">
        <v>91294.49</v>
      </c>
      <c r="AA303" s="46"/>
      <c r="AB303" s="46">
        <v>79313.209999999992</v>
      </c>
      <c r="AC303" s="46">
        <v>296797.40000000002</v>
      </c>
      <c r="AD303" s="108">
        <v>74807.820000000007</v>
      </c>
      <c r="AE303" s="46">
        <v>18108.759999999998</v>
      </c>
      <c r="AF303" s="108"/>
      <c r="AG303" s="46">
        <v>-23084.38</v>
      </c>
      <c r="AH303" s="46"/>
      <c r="AI303" s="46">
        <v>68214.92</v>
      </c>
      <c r="AJ303" s="46">
        <v>96744.829999999987</v>
      </c>
      <c r="AK303" s="108">
        <v>95833.1</v>
      </c>
      <c r="AL303" s="46">
        <v>149147.96</v>
      </c>
      <c r="AM303" s="46">
        <v>7254.54</v>
      </c>
      <c r="AN303" s="108">
        <v>1057.44</v>
      </c>
      <c r="AO303" s="108">
        <v>72344.259999999995</v>
      </c>
      <c r="AP303" s="46"/>
      <c r="AQ303" s="108">
        <v>80465.94</v>
      </c>
      <c r="AR303" s="108">
        <v>15153.630000000001</v>
      </c>
      <c r="AS303" s="108"/>
      <c r="AT303" s="108">
        <v>25486.329999999998</v>
      </c>
      <c r="AX303">
        <v>65948.600000000006</v>
      </c>
    </row>
    <row r="304" spans="2:50" x14ac:dyDescent="0.25">
      <c r="B304" s="47" t="s">
        <v>187</v>
      </c>
      <c r="C304" s="47" t="s">
        <v>186</v>
      </c>
      <c r="D304" s="46">
        <v>993230.81000000029</v>
      </c>
      <c r="E304" s="46">
        <v>2553.48</v>
      </c>
      <c r="F304" s="46">
        <v>9233</v>
      </c>
      <c r="G304" s="108">
        <v>80305.36</v>
      </c>
      <c r="H304" s="46"/>
      <c r="I304" s="108"/>
      <c r="J304" s="46">
        <v>2929.41</v>
      </c>
      <c r="K304" s="46"/>
      <c r="L304" s="46">
        <v>57386.46</v>
      </c>
      <c r="M304" s="46"/>
      <c r="N304" s="46"/>
      <c r="O304" s="46">
        <v>22932.880000000001</v>
      </c>
      <c r="P304" s="46">
        <v>526151.67000000004</v>
      </c>
      <c r="Q304" s="108">
        <v>2358.64</v>
      </c>
      <c r="R304" s="46">
        <v>16081.55</v>
      </c>
      <c r="S304" s="108"/>
      <c r="T304" s="108">
        <v>1102.26</v>
      </c>
      <c r="U304" s="46"/>
      <c r="V304" s="108">
        <v>7406.3200000000006</v>
      </c>
      <c r="W304" s="46"/>
      <c r="X304" s="46"/>
      <c r="Y304" s="108">
        <v>948.06</v>
      </c>
      <c r="Z304" s="46"/>
      <c r="AA304" s="46"/>
      <c r="AB304" s="46">
        <v>8009.16</v>
      </c>
      <c r="AC304" s="46">
        <v>63948.01</v>
      </c>
      <c r="AD304" s="108">
        <v>9610.02</v>
      </c>
      <c r="AE304" s="46">
        <v>13818.79</v>
      </c>
      <c r="AF304" s="108"/>
      <c r="AG304" s="46">
        <v>-3956.58</v>
      </c>
      <c r="AH304" s="46"/>
      <c r="AI304" s="46">
        <v>3660.15</v>
      </c>
      <c r="AJ304" s="46">
        <v>51729.78</v>
      </c>
      <c r="AK304" s="108">
        <v>4382.57</v>
      </c>
      <c r="AL304" s="46">
        <v>32403.48</v>
      </c>
      <c r="AM304" s="46"/>
      <c r="AN304" s="108"/>
      <c r="AO304" s="108">
        <v>55407.96</v>
      </c>
      <c r="AP304" s="46"/>
      <c r="AQ304" s="108">
        <v>20822.64</v>
      </c>
      <c r="AR304" s="108"/>
      <c r="AS304" s="108"/>
      <c r="AT304" s="108"/>
      <c r="AX304">
        <v>4005.7400000000002</v>
      </c>
    </row>
    <row r="305" spans="2:50" x14ac:dyDescent="0.25">
      <c r="B305" s="47" t="s">
        <v>185</v>
      </c>
      <c r="C305" s="47" t="s">
        <v>184</v>
      </c>
      <c r="D305" s="46">
        <v>3717869.2100000028</v>
      </c>
      <c r="E305" s="46">
        <v>20823.670000000002</v>
      </c>
      <c r="F305" s="46">
        <v>146669.35999999999</v>
      </c>
      <c r="G305" s="46">
        <v>117612.15</v>
      </c>
      <c r="H305" s="46"/>
      <c r="I305" s="46"/>
      <c r="J305" s="46">
        <v>18165.16</v>
      </c>
      <c r="K305" s="46">
        <v>35</v>
      </c>
      <c r="L305" s="46">
        <v>178427.46000000002</v>
      </c>
      <c r="M305" s="46">
        <v>77392.89</v>
      </c>
      <c r="N305" s="46"/>
      <c r="O305" s="46">
        <v>59930.68</v>
      </c>
      <c r="P305" s="46">
        <v>1854516.3600000003</v>
      </c>
      <c r="Q305" s="108">
        <v>168854.72</v>
      </c>
      <c r="R305" s="46"/>
      <c r="S305" s="108">
        <v>9977.18</v>
      </c>
      <c r="T305" s="108">
        <v>18319.5</v>
      </c>
      <c r="U305" s="46">
        <v>11676.740000000002</v>
      </c>
      <c r="V305" s="46">
        <v>21239.06</v>
      </c>
      <c r="W305" s="46"/>
      <c r="X305" s="46"/>
      <c r="Y305" s="108">
        <v>46786.51</v>
      </c>
      <c r="Z305" s="46">
        <v>80797.239999999991</v>
      </c>
      <c r="AA305" s="46"/>
      <c r="AB305" s="46">
        <v>23348.760000000002</v>
      </c>
      <c r="AC305" s="46">
        <v>93409.15</v>
      </c>
      <c r="AD305" s="108">
        <v>68659.94</v>
      </c>
      <c r="AE305" s="46">
        <v>19272.560000000001</v>
      </c>
      <c r="AF305" s="108"/>
      <c r="AG305" s="46">
        <v>-27460.32</v>
      </c>
      <c r="AH305" s="46"/>
      <c r="AI305" s="46">
        <v>11883.82</v>
      </c>
      <c r="AJ305" s="46">
        <v>109165.31000000001</v>
      </c>
      <c r="AK305" s="46">
        <v>126680.91</v>
      </c>
      <c r="AL305" s="46">
        <v>113931.62</v>
      </c>
      <c r="AM305" s="46"/>
      <c r="AN305" s="46"/>
      <c r="AO305" s="108">
        <v>81903.02</v>
      </c>
      <c r="AP305" s="46"/>
      <c r="AQ305" s="108">
        <v>43959.11</v>
      </c>
      <c r="AR305" s="108"/>
      <c r="AS305" s="108"/>
      <c r="AT305" s="46">
        <v>3774.54</v>
      </c>
      <c r="AX305">
        <v>218117.11</v>
      </c>
    </row>
    <row r="306" spans="2:50" x14ac:dyDescent="0.25">
      <c r="B306" s="47" t="s">
        <v>183</v>
      </c>
      <c r="C306" s="47" t="s">
        <v>182</v>
      </c>
      <c r="D306" s="46">
        <v>3176722.7100000004</v>
      </c>
      <c r="E306" s="46">
        <v>19478.3</v>
      </c>
      <c r="F306" s="46">
        <v>85116.83</v>
      </c>
      <c r="G306" s="46">
        <v>148286.06</v>
      </c>
      <c r="H306" s="46">
        <v>9064.26</v>
      </c>
      <c r="I306" s="46">
        <v>1902.84</v>
      </c>
      <c r="J306" s="108"/>
      <c r="K306" s="46">
        <v>3907.33</v>
      </c>
      <c r="L306" s="108">
        <v>169720.92</v>
      </c>
      <c r="M306" s="108">
        <v>96739.62</v>
      </c>
      <c r="N306" s="46">
        <v>17949.940000000002</v>
      </c>
      <c r="O306" s="46">
        <v>19781.649999999998</v>
      </c>
      <c r="P306" s="108">
        <v>1624513.6600000001</v>
      </c>
      <c r="Q306" s="108">
        <v>117424.19</v>
      </c>
      <c r="R306" s="46"/>
      <c r="S306" s="46">
        <v>691.31</v>
      </c>
      <c r="T306" s="46">
        <v>1329.28</v>
      </c>
      <c r="U306" s="108"/>
      <c r="V306" s="108"/>
      <c r="W306" s="46">
        <v>172.64</v>
      </c>
      <c r="X306" s="46"/>
      <c r="Y306" s="108">
        <v>63947.16</v>
      </c>
      <c r="Z306" s="108">
        <v>72370.989999999991</v>
      </c>
      <c r="AA306" s="46"/>
      <c r="AB306" s="46">
        <v>36422.160000000003</v>
      </c>
      <c r="AC306" s="108">
        <v>122136.65000000001</v>
      </c>
      <c r="AD306" s="108">
        <v>54439.450000000004</v>
      </c>
      <c r="AE306" s="108">
        <v>14064.44</v>
      </c>
      <c r="AF306" s="108"/>
      <c r="AG306" s="108">
        <v>-48955.06</v>
      </c>
      <c r="AH306" s="46"/>
      <c r="AI306" s="46">
        <v>37176.42</v>
      </c>
      <c r="AJ306" s="46">
        <v>172765.29</v>
      </c>
      <c r="AK306" s="108">
        <v>52220.490000000005</v>
      </c>
      <c r="AL306" s="46">
        <v>111807.39</v>
      </c>
      <c r="AM306" s="46"/>
      <c r="AN306" s="46">
        <v>9329.2000000000007</v>
      </c>
      <c r="AO306" s="108">
        <v>83958.18</v>
      </c>
      <c r="AP306" s="108"/>
      <c r="AQ306" s="46">
        <v>77616.58</v>
      </c>
      <c r="AR306" s="46"/>
      <c r="AS306" s="108"/>
      <c r="AT306" s="108">
        <v>1344.54</v>
      </c>
    </row>
    <row r="307" spans="2:50" x14ac:dyDescent="0.25">
      <c r="B307" s="47" t="s">
        <v>181</v>
      </c>
      <c r="C307" s="47" t="s">
        <v>180</v>
      </c>
      <c r="D307" s="46">
        <v>4568908.2400000012</v>
      </c>
      <c r="E307" s="46">
        <v>26239.02</v>
      </c>
      <c r="F307" s="46">
        <v>92931.97</v>
      </c>
      <c r="G307" s="46">
        <v>195587.82000000004</v>
      </c>
      <c r="H307" s="108">
        <v>1043.28</v>
      </c>
      <c r="I307" s="46">
        <v>480.91</v>
      </c>
      <c r="J307" s="46">
        <v>34321.83</v>
      </c>
      <c r="K307" s="46">
        <v>32504.879999999997</v>
      </c>
      <c r="L307" s="46">
        <v>225079.00999999998</v>
      </c>
      <c r="M307" s="46">
        <v>86189.889999999985</v>
      </c>
      <c r="N307" s="46">
        <v>24513.5</v>
      </c>
      <c r="O307" s="46">
        <v>156604.32</v>
      </c>
      <c r="P307" s="46">
        <v>2273610.3900000006</v>
      </c>
      <c r="Q307" s="108">
        <v>185943.46</v>
      </c>
      <c r="R307" s="46"/>
      <c r="S307" s="46"/>
      <c r="T307" s="46">
        <v>19496.710000000003</v>
      </c>
      <c r="U307" s="46">
        <v>94863.88</v>
      </c>
      <c r="V307" s="46">
        <v>29802.02</v>
      </c>
      <c r="W307" s="46"/>
      <c r="X307" s="46"/>
      <c r="Y307" s="108">
        <v>75493.52</v>
      </c>
      <c r="Z307" s="46">
        <v>97189.94</v>
      </c>
      <c r="AA307" s="46"/>
      <c r="AB307" s="46"/>
      <c r="AC307" s="108">
        <v>258552.68000000002</v>
      </c>
      <c r="AD307" s="108">
        <v>50885.369999999995</v>
      </c>
      <c r="AE307" s="46">
        <v>16864.490000000002</v>
      </c>
      <c r="AF307" s="108"/>
      <c r="AG307" s="46">
        <v>-72173</v>
      </c>
      <c r="AH307" s="46"/>
      <c r="AI307" s="46">
        <v>41770.080000000002</v>
      </c>
      <c r="AJ307" s="46">
        <v>162886.50999999998</v>
      </c>
      <c r="AK307" s="46">
        <v>87872.91</v>
      </c>
      <c r="AL307" s="46">
        <v>160221.39000000001</v>
      </c>
      <c r="AM307" s="46"/>
      <c r="AN307" s="108"/>
      <c r="AO307" s="108">
        <v>118172.68</v>
      </c>
      <c r="AP307" s="46"/>
      <c r="AQ307" s="108">
        <v>46949.96</v>
      </c>
      <c r="AR307" s="108"/>
      <c r="AS307" s="108"/>
      <c r="AT307" s="108">
        <v>45008.82</v>
      </c>
    </row>
    <row r="308" spans="2:50" x14ac:dyDescent="0.25">
      <c r="B308" s="47" t="s">
        <v>179</v>
      </c>
      <c r="C308" s="47" t="s">
        <v>178</v>
      </c>
      <c r="D308" s="46">
        <v>4116731.2600000007</v>
      </c>
      <c r="E308" s="46">
        <v>65261.82</v>
      </c>
      <c r="F308" s="46">
        <v>103942.24</v>
      </c>
      <c r="G308" s="46">
        <v>182634.89</v>
      </c>
      <c r="H308" s="46">
        <v>33270.46</v>
      </c>
      <c r="I308" s="46">
        <v>4928.3300000000008</v>
      </c>
      <c r="J308" s="46"/>
      <c r="K308" s="46">
        <v>15948.69</v>
      </c>
      <c r="L308" s="46">
        <v>167264.79</v>
      </c>
      <c r="M308" s="46">
        <v>117502.01000000001</v>
      </c>
      <c r="N308" s="46">
        <v>43580.2</v>
      </c>
      <c r="O308" s="46">
        <v>79030.679999999993</v>
      </c>
      <c r="P308" s="46">
        <v>1929906.4400000002</v>
      </c>
      <c r="Q308" s="46">
        <v>227920.76</v>
      </c>
      <c r="R308" s="46"/>
      <c r="S308" s="46">
        <v>3224.2400000000002</v>
      </c>
      <c r="T308" s="46"/>
      <c r="U308" s="46">
        <v>3527.9900000000002</v>
      </c>
      <c r="V308" s="46"/>
      <c r="W308" s="46"/>
      <c r="X308" s="46">
        <v>520</v>
      </c>
      <c r="Y308" s="46">
        <v>67006.2</v>
      </c>
      <c r="Z308" s="46">
        <v>117521.78</v>
      </c>
      <c r="AA308" s="46"/>
      <c r="AB308" s="46">
        <v>49278.15</v>
      </c>
      <c r="AC308" s="46">
        <v>291734.18</v>
      </c>
      <c r="AD308" s="108">
        <v>78996.36</v>
      </c>
      <c r="AE308" s="46">
        <v>22061.62</v>
      </c>
      <c r="AF308" s="46"/>
      <c r="AG308" s="46">
        <v>-81431.55</v>
      </c>
      <c r="AH308" s="46"/>
      <c r="AI308" s="46">
        <v>26663.479999999996</v>
      </c>
      <c r="AJ308" s="46">
        <v>132359.99999999997</v>
      </c>
      <c r="AK308" s="46">
        <v>124482.59000000001</v>
      </c>
      <c r="AL308" s="46">
        <v>142229.87</v>
      </c>
      <c r="AM308" s="46"/>
      <c r="AN308" s="46">
        <v>1302.53</v>
      </c>
      <c r="AO308" s="108">
        <v>75928.759999999995</v>
      </c>
      <c r="AP308" s="46"/>
      <c r="AQ308" s="108">
        <v>89818.78</v>
      </c>
      <c r="AR308" s="46"/>
      <c r="AS308" s="108"/>
      <c r="AT308" s="108">
        <v>314.97000000000003</v>
      </c>
    </row>
    <row r="309" spans="2:50" x14ac:dyDescent="0.25">
      <c r="B309" s="47" t="s">
        <v>177</v>
      </c>
      <c r="C309" s="47" t="s">
        <v>176</v>
      </c>
      <c r="D309" s="46">
        <v>3983724.2200000007</v>
      </c>
      <c r="E309" s="46">
        <v>7864.42</v>
      </c>
      <c r="F309" s="46">
        <v>222423.97</v>
      </c>
      <c r="G309" s="46">
        <v>152907.99</v>
      </c>
      <c r="H309" s="46">
        <v>1100.5999999999999</v>
      </c>
      <c r="I309" s="46">
        <v>408.94</v>
      </c>
      <c r="J309" s="46">
        <v>52298.97</v>
      </c>
      <c r="K309" s="46">
        <v>11219.55</v>
      </c>
      <c r="L309" s="46">
        <v>25336.45</v>
      </c>
      <c r="M309" s="46">
        <v>97026.51999999999</v>
      </c>
      <c r="N309" s="46">
        <v>38479.57</v>
      </c>
      <c r="O309" s="46">
        <v>136902.23000000001</v>
      </c>
      <c r="P309" s="46">
        <v>1715681.84</v>
      </c>
      <c r="Q309" s="108">
        <v>229567.69999999998</v>
      </c>
      <c r="R309" s="46"/>
      <c r="S309" s="46">
        <v>12467.86</v>
      </c>
      <c r="T309" s="46">
        <v>53183.130000000005</v>
      </c>
      <c r="U309" s="46">
        <v>36683.89</v>
      </c>
      <c r="V309" s="46">
        <v>23864.690000000002</v>
      </c>
      <c r="W309" s="46"/>
      <c r="X309" s="46">
        <v>206</v>
      </c>
      <c r="Y309" s="108">
        <v>61088.160000000003</v>
      </c>
      <c r="Z309" s="46">
        <v>137833.39000000001</v>
      </c>
      <c r="AA309" s="46"/>
      <c r="AB309" s="46">
        <v>144622.34</v>
      </c>
      <c r="AC309" s="46">
        <v>245951.88</v>
      </c>
      <c r="AD309" s="108">
        <v>41608.15</v>
      </c>
      <c r="AE309" s="46">
        <v>19513.86</v>
      </c>
      <c r="AF309" s="46"/>
      <c r="AG309" s="46">
        <v>-53475.34</v>
      </c>
      <c r="AH309" s="46"/>
      <c r="AI309" s="46">
        <v>10419.33</v>
      </c>
      <c r="AJ309" s="46">
        <v>117419.22</v>
      </c>
      <c r="AK309" s="46">
        <v>37166.03</v>
      </c>
      <c r="AL309" s="46">
        <v>199762.24</v>
      </c>
      <c r="AM309" s="46">
        <v>16160.4</v>
      </c>
      <c r="AN309" s="46">
        <v>2766.56</v>
      </c>
      <c r="AO309" s="46">
        <v>86146.58</v>
      </c>
      <c r="AP309" s="108"/>
      <c r="AQ309" s="108">
        <v>57910.58</v>
      </c>
      <c r="AR309" s="108">
        <v>14023.26</v>
      </c>
      <c r="AS309" s="108"/>
      <c r="AT309" s="108">
        <v>17520.86</v>
      </c>
      <c r="AU309">
        <v>8130</v>
      </c>
      <c r="AX309">
        <v>1532.4</v>
      </c>
    </row>
    <row r="310" spans="2:50" x14ac:dyDescent="0.25">
      <c r="B310" s="47" t="s">
        <v>175</v>
      </c>
      <c r="C310" s="47" t="s">
        <v>174</v>
      </c>
      <c r="D310" s="46">
        <v>2590013.19</v>
      </c>
      <c r="E310" s="46">
        <v>137598.94</v>
      </c>
      <c r="F310" s="46">
        <v>44058.92</v>
      </c>
      <c r="G310" s="46">
        <v>294720.01</v>
      </c>
      <c r="H310" s="46">
        <v>1709.97</v>
      </c>
      <c r="I310" s="46">
        <v>5892.72</v>
      </c>
      <c r="J310" s="46"/>
      <c r="K310" s="46"/>
      <c r="L310" s="46">
        <v>207538.03</v>
      </c>
      <c r="M310" s="46">
        <v>79249.22</v>
      </c>
      <c r="N310" s="46"/>
      <c r="O310" s="46">
        <v>135744.25999999998</v>
      </c>
      <c r="P310" s="46">
        <v>932111.1</v>
      </c>
      <c r="Q310" s="108"/>
      <c r="R310" s="46"/>
      <c r="S310" s="46">
        <v>13247.47</v>
      </c>
      <c r="T310" s="46">
        <v>77006.149999999994</v>
      </c>
      <c r="U310" s="46">
        <v>20133.72</v>
      </c>
      <c r="V310" s="46">
        <v>1874.28</v>
      </c>
      <c r="W310" s="46"/>
      <c r="X310" s="46"/>
      <c r="Y310" s="108">
        <v>60966.34</v>
      </c>
      <c r="Z310" s="46">
        <v>80564.72</v>
      </c>
      <c r="AA310" s="46"/>
      <c r="AB310" s="46"/>
      <c r="AC310" s="46">
        <v>76185.56</v>
      </c>
      <c r="AD310" s="108">
        <v>6708.65</v>
      </c>
      <c r="AE310" s="46"/>
      <c r="AF310" s="46"/>
      <c r="AG310" s="46"/>
      <c r="AH310" s="46"/>
      <c r="AI310" s="46"/>
      <c r="AJ310" s="46">
        <v>236463.07</v>
      </c>
      <c r="AK310" s="46">
        <v>13840.39</v>
      </c>
      <c r="AL310" s="46">
        <v>29387.279999999999</v>
      </c>
      <c r="AM310" s="46"/>
      <c r="AN310" s="46"/>
      <c r="AO310" s="108">
        <v>19241.05</v>
      </c>
      <c r="AP310" s="46"/>
      <c r="AQ310" s="46">
        <v>7215.24</v>
      </c>
      <c r="AR310" s="46">
        <v>2847.1</v>
      </c>
      <c r="AS310" s="108"/>
      <c r="AT310" s="108"/>
      <c r="AU310">
        <v>27553.93</v>
      </c>
      <c r="AV310">
        <v>78155.070000000007</v>
      </c>
    </row>
    <row r="311" spans="2:50" x14ac:dyDescent="0.25">
      <c r="B311" s="47" t="s">
        <v>173</v>
      </c>
      <c r="C311" s="47" t="s">
        <v>172</v>
      </c>
      <c r="D311" s="46">
        <v>11288262.24</v>
      </c>
      <c r="E311" s="46">
        <v>48265.89</v>
      </c>
      <c r="F311" s="46">
        <v>280531.49</v>
      </c>
      <c r="G311" s="46">
        <v>296250.54000000004</v>
      </c>
      <c r="H311" s="46">
        <v>56093.29</v>
      </c>
      <c r="I311" s="46"/>
      <c r="J311" s="46">
        <v>153305.12</v>
      </c>
      <c r="K311" s="46">
        <v>37711.199999999997</v>
      </c>
      <c r="L311" s="46">
        <v>442265.34</v>
      </c>
      <c r="M311" s="46">
        <v>78807.150000000009</v>
      </c>
      <c r="N311" s="46">
        <v>303397.92</v>
      </c>
      <c r="O311" s="46">
        <v>360814.65</v>
      </c>
      <c r="P311" s="46">
        <v>5697597.2599999988</v>
      </c>
      <c r="Q311" s="108">
        <v>122324.28</v>
      </c>
      <c r="R311" s="46"/>
      <c r="S311" s="46">
        <v>130407.77999999998</v>
      </c>
      <c r="T311" s="46">
        <v>28719.510000000002</v>
      </c>
      <c r="U311" s="46">
        <v>9799.5400000000009</v>
      </c>
      <c r="V311" s="46">
        <v>64722.21</v>
      </c>
      <c r="W311" s="46"/>
      <c r="X311" s="46">
        <v>47667.710000000006</v>
      </c>
      <c r="Y311" s="108">
        <v>50458.81</v>
      </c>
      <c r="Z311" s="46">
        <v>505987.76</v>
      </c>
      <c r="AA311" s="46"/>
      <c r="AB311" s="46">
        <v>1684.6799999999998</v>
      </c>
      <c r="AC311" s="46">
        <v>156569.73000000001</v>
      </c>
      <c r="AD311" s="108">
        <v>6128.1500000000005</v>
      </c>
      <c r="AE311" s="46">
        <v>16045.86</v>
      </c>
      <c r="AF311" s="46"/>
      <c r="AG311" s="46">
        <v>-5677.37</v>
      </c>
      <c r="AH311" s="46"/>
      <c r="AI311" s="46">
        <v>76255.350000000006</v>
      </c>
      <c r="AJ311" s="46">
        <v>1118808.42</v>
      </c>
      <c r="AK311" s="108">
        <v>202411.12</v>
      </c>
      <c r="AL311" s="46">
        <v>245079.41</v>
      </c>
      <c r="AM311" s="46"/>
      <c r="AN311" s="108">
        <v>26515.280000000002</v>
      </c>
      <c r="AO311" s="108">
        <v>105633.66</v>
      </c>
      <c r="AP311" s="46"/>
      <c r="AQ311" s="108">
        <v>528322.98</v>
      </c>
      <c r="AR311" s="108"/>
      <c r="AS311" s="108"/>
      <c r="AT311" s="108">
        <v>95357.52</v>
      </c>
    </row>
    <row r="312" spans="2:50" x14ac:dyDescent="0.25">
      <c r="B312" s="47" t="s">
        <v>171</v>
      </c>
      <c r="C312" s="47" t="s">
        <v>170</v>
      </c>
      <c r="D312" s="46">
        <v>23150882.469999999</v>
      </c>
      <c r="E312" s="46">
        <v>87466.61</v>
      </c>
      <c r="F312" s="46">
        <v>197615.87</v>
      </c>
      <c r="G312" s="46">
        <v>475406.77999999991</v>
      </c>
      <c r="H312" s="46">
        <v>123443.72999999998</v>
      </c>
      <c r="I312" s="46">
        <v>27910.370000000003</v>
      </c>
      <c r="J312" s="46">
        <v>321045.64</v>
      </c>
      <c r="K312" s="46">
        <v>6217.76</v>
      </c>
      <c r="L312" s="46">
        <v>1455078.67</v>
      </c>
      <c r="M312" s="46">
        <v>539835.93000000017</v>
      </c>
      <c r="N312" s="46">
        <v>120627.54</v>
      </c>
      <c r="O312" s="46">
        <v>950732.91</v>
      </c>
      <c r="P312" s="46">
        <v>11622927.249999996</v>
      </c>
      <c r="Q312" s="108">
        <v>766577.51</v>
      </c>
      <c r="R312" s="46">
        <v>750</v>
      </c>
      <c r="S312" s="46">
        <v>197918.16000000003</v>
      </c>
      <c r="T312" s="46">
        <v>248743.93000000002</v>
      </c>
      <c r="U312" s="46">
        <v>129696.69</v>
      </c>
      <c r="V312" s="46">
        <v>127157.01999999999</v>
      </c>
      <c r="W312" s="46"/>
      <c r="X312" s="46">
        <v>34372.520000000004</v>
      </c>
      <c r="Y312" s="108">
        <v>460779.03</v>
      </c>
      <c r="Z312" s="46">
        <v>605183.47</v>
      </c>
      <c r="AA312" s="46">
        <v>-8551.17</v>
      </c>
      <c r="AB312" s="46">
        <v>288160.98</v>
      </c>
      <c r="AC312" s="108">
        <v>688619.11</v>
      </c>
      <c r="AD312" s="108">
        <v>260219.56</v>
      </c>
      <c r="AE312" s="46">
        <v>34979.97</v>
      </c>
      <c r="AF312" s="46"/>
      <c r="AG312" s="46">
        <v>-149365.19</v>
      </c>
      <c r="AH312" s="46">
        <v>114107.20999999999</v>
      </c>
      <c r="AI312" s="46">
        <v>229729.45</v>
      </c>
      <c r="AJ312" s="46">
        <v>640542.89</v>
      </c>
      <c r="AK312" s="46">
        <v>892264.37000000011</v>
      </c>
      <c r="AL312" s="46">
        <v>577976.6</v>
      </c>
      <c r="AM312" s="46"/>
      <c r="AN312" s="108">
        <v>19681.8</v>
      </c>
      <c r="AO312" s="108">
        <v>407028.35</v>
      </c>
      <c r="AP312" s="46"/>
      <c r="AQ312" s="108">
        <v>384120.28</v>
      </c>
      <c r="AR312" s="108">
        <v>46960.429999999993</v>
      </c>
      <c r="AS312" s="108"/>
      <c r="AT312" s="108">
        <v>125624.43999999997</v>
      </c>
      <c r="AU312">
        <v>12507.68</v>
      </c>
      <c r="AV312">
        <v>86788.32</v>
      </c>
    </row>
    <row r="313" spans="2:50" x14ac:dyDescent="0.25">
      <c r="B313" s="47" t="s">
        <v>169</v>
      </c>
      <c r="C313" s="47" t="s">
        <v>168</v>
      </c>
      <c r="D313" s="46">
        <v>287849868.93999958</v>
      </c>
      <c r="E313" s="46">
        <v>309595.40999999992</v>
      </c>
      <c r="F313" s="46">
        <v>1978132.9</v>
      </c>
      <c r="G313" s="46">
        <v>1879698.3</v>
      </c>
      <c r="H313" s="46">
        <v>2054008.15</v>
      </c>
      <c r="I313" s="46">
        <v>768785.47</v>
      </c>
      <c r="J313" s="46">
        <v>7058380.6499999976</v>
      </c>
      <c r="K313" s="46">
        <v>2155277.4899999998</v>
      </c>
      <c r="L313" s="46">
        <v>16679629.549999999</v>
      </c>
      <c r="M313" s="46">
        <v>10495671.35</v>
      </c>
      <c r="N313" s="46">
        <v>674408.63000000012</v>
      </c>
      <c r="O313" s="46">
        <v>15032318.969999999</v>
      </c>
      <c r="P313" s="46">
        <v>159154265.0999999</v>
      </c>
      <c r="Q313" s="108">
        <v>4460003.9900000012</v>
      </c>
      <c r="R313" s="46"/>
      <c r="S313" s="46">
        <v>7913894.5799999982</v>
      </c>
      <c r="T313" s="46">
        <v>1626630.23</v>
      </c>
      <c r="U313" s="46">
        <v>1072047.6700000002</v>
      </c>
      <c r="V313" s="46">
        <v>1432108.3700000003</v>
      </c>
      <c r="W313" s="46">
        <v>1613609.1800000002</v>
      </c>
      <c r="X313" s="46">
        <v>853027.58</v>
      </c>
      <c r="Y313" s="46">
        <v>4306815.17</v>
      </c>
      <c r="Z313" s="46">
        <v>5428566.8599999994</v>
      </c>
      <c r="AA313" s="46"/>
      <c r="AB313" s="46">
        <v>833418.27</v>
      </c>
      <c r="AC313" s="46">
        <v>4688406.3000000007</v>
      </c>
      <c r="AD313" s="108">
        <v>927712.38</v>
      </c>
      <c r="AE313" s="46">
        <v>26478.51</v>
      </c>
      <c r="AF313" s="46"/>
      <c r="AG313" s="46">
        <v>-787425.3</v>
      </c>
      <c r="AH313" s="46">
        <v>1043390.8099999999</v>
      </c>
      <c r="AI313" s="46">
        <v>1324983.4400000002</v>
      </c>
      <c r="AJ313" s="46">
        <v>7646228.29</v>
      </c>
      <c r="AK313" s="108">
        <v>9967338.8899999987</v>
      </c>
      <c r="AL313" s="46">
        <v>5225582.83</v>
      </c>
      <c r="AM313" s="46"/>
      <c r="AN313" s="46">
        <v>125469.81000000001</v>
      </c>
      <c r="AO313" s="108">
        <v>3165649.05</v>
      </c>
      <c r="AP313" s="46"/>
      <c r="AQ313" s="46">
        <v>6368482.9800000004</v>
      </c>
      <c r="AR313" s="46">
        <v>4691.42</v>
      </c>
      <c r="AS313" s="108">
        <v>342585.66000000003</v>
      </c>
      <c r="AT313" s="46"/>
    </row>
    <row r="314" spans="2:50" x14ac:dyDescent="0.25">
      <c r="B314" s="47" t="s">
        <v>167</v>
      </c>
      <c r="C314" s="47" t="s">
        <v>166</v>
      </c>
      <c r="D314" s="46">
        <v>54408664.189999953</v>
      </c>
      <c r="E314" s="46">
        <v>159280.9</v>
      </c>
      <c r="F314" s="46">
        <v>339628.55999999994</v>
      </c>
      <c r="G314" s="46">
        <v>745482.13</v>
      </c>
      <c r="H314" s="46">
        <v>432087.24000000005</v>
      </c>
      <c r="I314" s="46">
        <v>174932.38</v>
      </c>
      <c r="J314" s="46">
        <v>2101466.36</v>
      </c>
      <c r="K314" s="46">
        <v>327341.67</v>
      </c>
      <c r="L314" s="46">
        <v>3337124.23</v>
      </c>
      <c r="M314" s="46">
        <v>1245014.0699999998</v>
      </c>
      <c r="N314" s="46">
        <v>409143.23</v>
      </c>
      <c r="O314" s="46">
        <v>2798835.1300000004</v>
      </c>
      <c r="P314" s="46">
        <v>29266452.659999993</v>
      </c>
      <c r="Q314" s="108">
        <v>843945.07</v>
      </c>
      <c r="R314" s="46"/>
      <c r="S314" s="46">
        <v>920072.18000000028</v>
      </c>
      <c r="T314" s="46">
        <v>550115.44000000006</v>
      </c>
      <c r="U314" s="46">
        <v>364814.16000000003</v>
      </c>
      <c r="V314" s="46">
        <v>390727.62</v>
      </c>
      <c r="W314" s="46">
        <v>200510.63</v>
      </c>
      <c r="X314" s="46">
        <v>220472.13999999998</v>
      </c>
      <c r="Y314" s="108">
        <v>986232.79</v>
      </c>
      <c r="Z314" s="46">
        <v>1093045.1300000001</v>
      </c>
      <c r="AA314" s="46"/>
      <c r="AB314" s="46">
        <v>226648.72999999998</v>
      </c>
      <c r="AC314" s="46">
        <v>1402071.8900000001</v>
      </c>
      <c r="AD314" s="108">
        <v>404854.82999999996</v>
      </c>
      <c r="AE314" s="46">
        <v>33132.67</v>
      </c>
      <c r="AF314" s="46"/>
      <c r="AG314" s="46">
        <v>-184793.85</v>
      </c>
      <c r="AH314" s="46">
        <v>216573.11</v>
      </c>
      <c r="AI314" s="46">
        <v>628523.05999999994</v>
      </c>
      <c r="AJ314" s="46">
        <v>1549774.73</v>
      </c>
      <c r="AK314" s="46">
        <v>439439.67</v>
      </c>
      <c r="AL314" s="46">
        <v>1104215.57</v>
      </c>
      <c r="AM314" s="46">
        <v>161847.79</v>
      </c>
      <c r="AN314" s="46">
        <v>47176.29</v>
      </c>
      <c r="AO314" s="46">
        <v>417755.33</v>
      </c>
      <c r="AP314" s="46"/>
      <c r="AQ314" s="46">
        <v>884870.41</v>
      </c>
      <c r="AR314" s="46">
        <v>2953.93</v>
      </c>
      <c r="AS314" s="108"/>
      <c r="AT314" s="108">
        <v>18134.340000000004</v>
      </c>
      <c r="AU314">
        <v>8711</v>
      </c>
      <c r="AV314">
        <v>140050.97</v>
      </c>
    </row>
    <row r="315" spans="2:50" x14ac:dyDescent="0.25">
      <c r="B315" s="47" t="s">
        <v>165</v>
      </c>
      <c r="C315" s="47" t="s">
        <v>164</v>
      </c>
      <c r="D315" s="46">
        <v>62439396.079999991</v>
      </c>
      <c r="E315" s="46">
        <v>260719.57</v>
      </c>
      <c r="F315" s="46">
        <v>371838.29000000004</v>
      </c>
      <c r="G315" s="46">
        <v>886052.79000000015</v>
      </c>
      <c r="H315" s="108">
        <v>494964.83</v>
      </c>
      <c r="I315" s="46">
        <v>83437.91</v>
      </c>
      <c r="J315" s="46">
        <v>2029349.3399999999</v>
      </c>
      <c r="K315" s="46">
        <v>92201.939999999988</v>
      </c>
      <c r="L315" s="46">
        <v>3215434.6800000006</v>
      </c>
      <c r="M315" s="46">
        <v>2124464.02</v>
      </c>
      <c r="N315" s="46">
        <v>758164.82</v>
      </c>
      <c r="O315" s="46">
        <v>2223117.09</v>
      </c>
      <c r="P315" s="46">
        <v>36668858.580000006</v>
      </c>
      <c r="Q315" s="108">
        <v>1158112.53</v>
      </c>
      <c r="R315" s="46"/>
      <c r="S315" s="46">
        <v>583812.98</v>
      </c>
      <c r="T315" s="46">
        <v>60543.799999999996</v>
      </c>
      <c r="U315" s="46">
        <v>23826</v>
      </c>
      <c r="V315" s="46">
        <v>397476.84</v>
      </c>
      <c r="W315" s="46"/>
      <c r="X315" s="46">
        <v>142141.99000000002</v>
      </c>
      <c r="Y315" s="108">
        <v>1306371.83</v>
      </c>
      <c r="Z315" s="46">
        <v>1370356.4400000002</v>
      </c>
      <c r="AA315" s="46"/>
      <c r="AB315" s="46">
        <v>261295.03</v>
      </c>
      <c r="AC315" s="108">
        <v>1614788.6600000001</v>
      </c>
      <c r="AD315" s="108">
        <v>286734.44</v>
      </c>
      <c r="AE315" s="46">
        <v>60986.07</v>
      </c>
      <c r="AF315" s="46"/>
      <c r="AG315" s="46">
        <v>-220105.05</v>
      </c>
      <c r="AH315" s="46">
        <v>150618.13</v>
      </c>
      <c r="AI315" s="46">
        <v>386759.41000000003</v>
      </c>
      <c r="AJ315" s="46">
        <v>2069457.8699999999</v>
      </c>
      <c r="AK315" s="108">
        <v>605034.41</v>
      </c>
      <c r="AL315" s="46">
        <v>1094536.76</v>
      </c>
      <c r="AM315" s="46"/>
      <c r="AN315" s="46"/>
      <c r="AO315" s="108">
        <v>568596.32999999996</v>
      </c>
      <c r="AP315" s="46"/>
      <c r="AQ315" s="108">
        <v>1281102.67</v>
      </c>
      <c r="AR315" s="108"/>
      <c r="AS315" s="108"/>
      <c r="AT315" s="108">
        <v>-319.32000000000335</v>
      </c>
      <c r="AU315">
        <v>1872.98</v>
      </c>
      <c r="AV315">
        <v>26791.42</v>
      </c>
    </row>
    <row r="316" spans="2:50" x14ac:dyDescent="0.25">
      <c r="B316" s="47" t="s">
        <v>163</v>
      </c>
      <c r="C316" s="47" t="s">
        <v>162</v>
      </c>
      <c r="D316" s="46">
        <v>15878282.400000006</v>
      </c>
      <c r="E316" s="46">
        <v>66402.609999999986</v>
      </c>
      <c r="F316" s="46">
        <v>403035.58999999997</v>
      </c>
      <c r="G316" s="46">
        <v>569583.5</v>
      </c>
      <c r="H316" s="108">
        <v>120334.01999999999</v>
      </c>
      <c r="I316" s="46">
        <v>10933.17</v>
      </c>
      <c r="J316" s="46">
        <v>873777.54000000015</v>
      </c>
      <c r="K316" s="46">
        <v>203498.19999999998</v>
      </c>
      <c r="L316" s="46">
        <v>665837.76999999979</v>
      </c>
      <c r="M316" s="108">
        <v>795846.49</v>
      </c>
      <c r="N316" s="46">
        <v>93284.03</v>
      </c>
      <c r="O316" s="46">
        <v>400608.64999999997</v>
      </c>
      <c r="P316" s="46">
        <v>7257756.0200000005</v>
      </c>
      <c r="Q316" s="108">
        <v>438162.73</v>
      </c>
      <c r="R316" s="46"/>
      <c r="S316" s="46">
        <v>382452.24000000005</v>
      </c>
      <c r="T316" s="46">
        <v>367610.76</v>
      </c>
      <c r="U316" s="46">
        <v>53836.93</v>
      </c>
      <c r="V316" s="46">
        <v>59160.23</v>
      </c>
      <c r="W316" s="46">
        <v>3274.3100000000004</v>
      </c>
      <c r="X316" s="46">
        <v>110210.74</v>
      </c>
      <c r="Y316" s="108">
        <v>285705.09000000003</v>
      </c>
      <c r="Z316" s="46">
        <v>215651.24</v>
      </c>
      <c r="AA316" s="46"/>
      <c r="AB316" s="46">
        <v>30372.37</v>
      </c>
      <c r="AC316" s="46">
        <v>157881.75</v>
      </c>
      <c r="AD316" s="108">
        <v>256.31</v>
      </c>
      <c r="AE316" s="46"/>
      <c r="AF316" s="108"/>
      <c r="AG316" s="46"/>
      <c r="AH316" s="46">
        <v>58068.78</v>
      </c>
      <c r="AI316" s="46">
        <v>15015.14</v>
      </c>
      <c r="AJ316" s="46">
        <v>872475.66</v>
      </c>
      <c r="AK316" s="46">
        <v>361714.31</v>
      </c>
      <c r="AL316" s="46">
        <v>484278.08999999997</v>
      </c>
      <c r="AM316" s="46"/>
      <c r="AN316" s="108">
        <v>35198.43</v>
      </c>
      <c r="AO316" s="108">
        <v>200072</v>
      </c>
      <c r="AP316" s="46"/>
      <c r="AQ316" s="108">
        <v>258758.06</v>
      </c>
      <c r="AR316" s="108"/>
      <c r="AS316" s="108"/>
      <c r="AT316" s="108">
        <v>18460.82</v>
      </c>
      <c r="AW316">
        <v>8768.82</v>
      </c>
    </row>
    <row r="317" spans="2:50" x14ac:dyDescent="0.25">
      <c r="B317" s="47" t="s">
        <v>161</v>
      </c>
      <c r="C317" s="47" t="s">
        <v>160</v>
      </c>
      <c r="D317" s="46">
        <v>64618825.099999994</v>
      </c>
      <c r="E317" s="46">
        <v>151316.09</v>
      </c>
      <c r="F317" s="46">
        <v>405406.71999999997</v>
      </c>
      <c r="G317" s="46">
        <v>1420282.21</v>
      </c>
      <c r="H317" s="46">
        <v>1084800.4999999998</v>
      </c>
      <c r="I317" s="46">
        <v>219938.66</v>
      </c>
      <c r="J317" s="46">
        <v>2084008.02</v>
      </c>
      <c r="K317" s="46">
        <v>678745.45000000007</v>
      </c>
      <c r="L317" s="46">
        <v>3200400.33</v>
      </c>
      <c r="M317" s="46">
        <v>2350709.0500000007</v>
      </c>
      <c r="N317" s="46">
        <v>566240.65</v>
      </c>
      <c r="O317" s="46">
        <v>2724225.8</v>
      </c>
      <c r="P317" s="46">
        <v>32310507.309999995</v>
      </c>
      <c r="Q317" s="108">
        <v>1176781.4399999997</v>
      </c>
      <c r="R317" s="46"/>
      <c r="S317" s="46">
        <v>2535334.0000000005</v>
      </c>
      <c r="T317" s="46">
        <v>898101.66999999981</v>
      </c>
      <c r="U317" s="46">
        <v>348771.17</v>
      </c>
      <c r="V317" s="46">
        <v>424415.06999999995</v>
      </c>
      <c r="W317" s="46">
        <v>184837.59999999998</v>
      </c>
      <c r="X317" s="46">
        <v>146665.94</v>
      </c>
      <c r="Y317" s="108">
        <v>1439913.54</v>
      </c>
      <c r="Z317" s="46">
        <v>1633304.99</v>
      </c>
      <c r="AA317" s="46">
        <v>-22247.200000000001</v>
      </c>
      <c r="AB317" s="46">
        <v>267819.33</v>
      </c>
      <c r="AC317" s="46">
        <v>1200807.79</v>
      </c>
      <c r="AD317" s="108">
        <v>454853.45999999996</v>
      </c>
      <c r="AE317" s="46">
        <v>39239</v>
      </c>
      <c r="AF317" s="46"/>
      <c r="AG317" s="46">
        <v>-300514.71999999997</v>
      </c>
      <c r="AH317" s="46">
        <v>294201.34000000003</v>
      </c>
      <c r="AI317" s="46">
        <v>701672.99</v>
      </c>
      <c r="AJ317" s="46">
        <v>1829417.37</v>
      </c>
      <c r="AK317" s="46">
        <v>1090391.51</v>
      </c>
      <c r="AL317" s="46">
        <v>1151991.45</v>
      </c>
      <c r="AM317" s="46"/>
      <c r="AN317" s="46"/>
      <c r="AO317" s="46">
        <v>694649</v>
      </c>
      <c r="AP317" s="46"/>
      <c r="AQ317" s="46">
        <v>1066985.01</v>
      </c>
      <c r="AR317" s="46">
        <v>64277.64</v>
      </c>
      <c r="AS317" s="108"/>
      <c r="AT317" s="108">
        <v>10516.64</v>
      </c>
      <c r="AU317">
        <v>8974.33</v>
      </c>
      <c r="AV317">
        <v>71305.67</v>
      </c>
      <c r="AX317">
        <v>9778.2800000000007</v>
      </c>
    </row>
    <row r="318" spans="2:50" x14ac:dyDescent="0.25">
      <c r="B318" s="47" t="s">
        <v>159</v>
      </c>
      <c r="C318" s="47" t="s">
        <v>158</v>
      </c>
      <c r="D318" s="46">
        <v>116824334.65999995</v>
      </c>
      <c r="E318" s="46">
        <v>667638.42000000004</v>
      </c>
      <c r="F318" s="46">
        <v>544531.13</v>
      </c>
      <c r="G318" s="46">
        <v>1420612.33</v>
      </c>
      <c r="H318" s="46">
        <v>729767.99</v>
      </c>
      <c r="I318" s="46">
        <v>251218.16</v>
      </c>
      <c r="J318" s="46">
        <v>4957471.6100000013</v>
      </c>
      <c r="K318" s="46">
        <v>889614.01</v>
      </c>
      <c r="L318" s="46">
        <v>5966541.3300000001</v>
      </c>
      <c r="M318" s="46">
        <v>3403821.24</v>
      </c>
      <c r="N318" s="46">
        <v>1530488.7699999998</v>
      </c>
      <c r="O318" s="46">
        <v>5080443.83</v>
      </c>
      <c r="P318" s="46">
        <v>56509567.319999985</v>
      </c>
      <c r="Q318" s="108">
        <v>1975868.1999999997</v>
      </c>
      <c r="R318" s="46"/>
      <c r="S318" s="46">
        <v>4589524.4499999993</v>
      </c>
      <c r="T318" s="46">
        <v>795591.73</v>
      </c>
      <c r="U318" s="46">
        <v>1063605.4300000002</v>
      </c>
      <c r="V318" s="46">
        <v>686623.55</v>
      </c>
      <c r="W318" s="46"/>
      <c r="X318" s="46">
        <v>246865.1</v>
      </c>
      <c r="Y318" s="108">
        <v>2218152.0699999998</v>
      </c>
      <c r="Z318" s="46">
        <v>2909302.34</v>
      </c>
      <c r="AA318" s="46"/>
      <c r="AB318" s="46">
        <v>362343.86</v>
      </c>
      <c r="AC318" s="46">
        <v>2818208.01</v>
      </c>
      <c r="AD318" s="108">
        <v>495172.43</v>
      </c>
      <c r="AE318" s="46">
        <v>69122.75</v>
      </c>
      <c r="AF318" s="46"/>
      <c r="AG318" s="46">
        <v>-414795.96</v>
      </c>
      <c r="AH318" s="46">
        <v>479634.45999999996</v>
      </c>
      <c r="AI318" s="46">
        <v>642510.91999999993</v>
      </c>
      <c r="AJ318" s="46">
        <v>3531552.9299999992</v>
      </c>
      <c r="AK318" s="46">
        <v>5028238.8099999996</v>
      </c>
      <c r="AL318" s="46">
        <v>2023641.43</v>
      </c>
      <c r="AM318" s="46"/>
      <c r="AN318" s="46">
        <v>936626.44000000006</v>
      </c>
      <c r="AO318" s="108">
        <v>1309945.92</v>
      </c>
      <c r="AP318" s="46"/>
      <c r="AQ318" s="108">
        <v>2996596.84</v>
      </c>
      <c r="AR318" s="108">
        <v>3635.18</v>
      </c>
      <c r="AS318" s="108">
        <v>95021.35</v>
      </c>
      <c r="AT318" s="108">
        <v>9630.2800000000007</v>
      </c>
    </row>
    <row r="319" spans="2:50" x14ac:dyDescent="0.25">
      <c r="B319" s="47" t="s">
        <v>157</v>
      </c>
      <c r="C319" s="47" t="s">
        <v>156</v>
      </c>
      <c r="D319" s="46">
        <v>74569120.87000002</v>
      </c>
      <c r="E319" s="46">
        <v>619276.10000000009</v>
      </c>
      <c r="F319" s="46">
        <v>639463.97</v>
      </c>
      <c r="G319" s="46">
        <v>1358632</v>
      </c>
      <c r="H319" s="46">
        <v>1116090.57</v>
      </c>
      <c r="I319" s="46">
        <v>78567.72</v>
      </c>
      <c r="J319" s="46">
        <v>2300386.2599999998</v>
      </c>
      <c r="K319" s="46">
        <v>502486.04</v>
      </c>
      <c r="L319" s="46">
        <v>4438142.3599999994</v>
      </c>
      <c r="M319" s="46">
        <v>2562622.4300000002</v>
      </c>
      <c r="N319" s="46">
        <v>100677.18</v>
      </c>
      <c r="O319" s="46">
        <v>3062448.2</v>
      </c>
      <c r="P319" s="46">
        <v>39869116.180000007</v>
      </c>
      <c r="Q319" s="108">
        <v>1642448.6300000004</v>
      </c>
      <c r="R319" s="46"/>
      <c r="S319" s="46">
        <v>1025249.4800000001</v>
      </c>
      <c r="T319" s="46">
        <v>202820.23</v>
      </c>
      <c r="U319" s="46">
        <v>281843.61</v>
      </c>
      <c r="V319" s="46">
        <v>417765.35</v>
      </c>
      <c r="W319" s="46">
        <v>382219.44</v>
      </c>
      <c r="X319" s="46">
        <v>203291.49000000002</v>
      </c>
      <c r="Y319" s="108">
        <v>1248175.32</v>
      </c>
      <c r="Z319" s="46">
        <v>1581477.9400000002</v>
      </c>
      <c r="AA319" s="46">
        <v>-13055.89</v>
      </c>
      <c r="AB319" s="46">
        <v>200068.62000000002</v>
      </c>
      <c r="AC319" s="108">
        <v>1267316.01</v>
      </c>
      <c r="AD319" s="108">
        <v>549549.36</v>
      </c>
      <c r="AE319" s="46">
        <v>83558</v>
      </c>
      <c r="AF319" s="46"/>
      <c r="AG319" s="108">
        <v>-297452.84000000003</v>
      </c>
      <c r="AH319" s="46">
        <v>202593.23</v>
      </c>
      <c r="AI319" s="46">
        <v>548644.30999999994</v>
      </c>
      <c r="AJ319" s="46">
        <v>1713492.37</v>
      </c>
      <c r="AK319" s="46">
        <v>2584334.4300000002</v>
      </c>
      <c r="AL319" s="46">
        <v>1112525.08</v>
      </c>
      <c r="AM319" s="46">
        <v>135064.42000000001</v>
      </c>
      <c r="AN319" s="46"/>
      <c r="AO319" s="46">
        <v>719292.77</v>
      </c>
      <c r="AP319" s="46"/>
      <c r="AQ319" s="108">
        <v>2108662.4499999997</v>
      </c>
      <c r="AR319" s="108">
        <v>1854.95</v>
      </c>
      <c r="AS319" s="46"/>
      <c r="AT319" s="108">
        <v>18309.880000000005</v>
      </c>
      <c r="AX319">
        <v>1163.22</v>
      </c>
    </row>
    <row r="320" spans="2:50" x14ac:dyDescent="0.25">
      <c r="B320" s="47" t="s">
        <v>155</v>
      </c>
      <c r="C320" s="47" t="s">
        <v>154</v>
      </c>
      <c r="D320" s="46">
        <v>19428795.020000011</v>
      </c>
      <c r="E320" s="46">
        <v>56317.8</v>
      </c>
      <c r="F320" s="46">
        <v>424624.39</v>
      </c>
      <c r="G320" s="46">
        <v>454900.29</v>
      </c>
      <c r="H320" s="46">
        <v>55</v>
      </c>
      <c r="I320" s="46"/>
      <c r="J320" s="46">
        <v>622376.86</v>
      </c>
      <c r="K320" s="46">
        <v>61480.800000000003</v>
      </c>
      <c r="L320" s="46">
        <v>1220483.53</v>
      </c>
      <c r="M320" s="46">
        <v>552521.21000000008</v>
      </c>
      <c r="N320" s="46"/>
      <c r="O320" s="46">
        <v>801185.21</v>
      </c>
      <c r="P320" s="46">
        <v>9671421.8300000019</v>
      </c>
      <c r="Q320" s="108">
        <v>661053.65999999992</v>
      </c>
      <c r="R320" s="46"/>
      <c r="S320" s="46">
        <v>405035.74000000005</v>
      </c>
      <c r="T320" s="46">
        <v>23.74</v>
      </c>
      <c r="U320" s="46">
        <v>37400.53</v>
      </c>
      <c r="V320" s="46">
        <v>109485.75999999998</v>
      </c>
      <c r="W320" s="46"/>
      <c r="X320" s="46">
        <v>75521.149999999994</v>
      </c>
      <c r="Y320" s="46">
        <v>407942.82</v>
      </c>
      <c r="Z320" s="46">
        <v>339090.47</v>
      </c>
      <c r="AA320" s="46"/>
      <c r="AB320" s="46">
        <v>126.5</v>
      </c>
      <c r="AC320" s="46">
        <v>905157.94000000006</v>
      </c>
      <c r="AD320" s="108">
        <v>50339.519999999997</v>
      </c>
      <c r="AE320" s="46">
        <v>27741.91</v>
      </c>
      <c r="AF320" s="46"/>
      <c r="AG320" s="46">
        <v>-107618.39</v>
      </c>
      <c r="AH320" s="46"/>
      <c r="AI320" s="46">
        <v>367656.2</v>
      </c>
      <c r="AJ320" s="46">
        <v>477608.57</v>
      </c>
      <c r="AK320" s="46">
        <v>449205.74</v>
      </c>
      <c r="AL320" s="46">
        <v>432979.4</v>
      </c>
      <c r="AM320" s="46"/>
      <c r="AN320" s="46">
        <v>7899.7</v>
      </c>
      <c r="AO320" s="46">
        <v>387360.44</v>
      </c>
      <c r="AP320" s="46"/>
      <c r="AQ320" s="108">
        <v>474633.36999999994</v>
      </c>
      <c r="AR320" s="108"/>
      <c r="AS320" s="108"/>
      <c r="AT320" s="46">
        <v>54783.33</v>
      </c>
    </row>
    <row r="321" spans="2:50" x14ac:dyDescent="0.25">
      <c r="B321" s="47" t="s">
        <v>153</v>
      </c>
      <c r="C321" s="47" t="s">
        <v>152</v>
      </c>
      <c r="D321" s="46">
        <v>26637786.490000032</v>
      </c>
      <c r="E321" s="46">
        <v>96989.52</v>
      </c>
      <c r="F321" s="46">
        <v>233678.12000000002</v>
      </c>
      <c r="G321" s="46">
        <v>467441.09</v>
      </c>
      <c r="H321" s="108">
        <v>306878.64</v>
      </c>
      <c r="I321" s="46">
        <v>3373.0400000000004</v>
      </c>
      <c r="J321" s="46">
        <v>1230433.98</v>
      </c>
      <c r="K321" s="46">
        <v>154520.75000000003</v>
      </c>
      <c r="L321" s="46">
        <v>1485922.9099999997</v>
      </c>
      <c r="M321" s="46">
        <v>1360067.53</v>
      </c>
      <c r="N321" s="46">
        <v>177853.52000000002</v>
      </c>
      <c r="O321" s="46">
        <v>770599.90999999992</v>
      </c>
      <c r="P321" s="46">
        <v>13851233.290000007</v>
      </c>
      <c r="Q321" s="108">
        <v>715448.85000000009</v>
      </c>
      <c r="R321" s="46"/>
      <c r="S321" s="46">
        <v>695632.60999999987</v>
      </c>
      <c r="T321" s="46">
        <v>63864.59</v>
      </c>
      <c r="U321" s="46">
        <v>191935.62</v>
      </c>
      <c r="V321" s="46">
        <v>103989.97</v>
      </c>
      <c r="W321" s="46"/>
      <c r="X321" s="46">
        <v>145574.68</v>
      </c>
      <c r="Y321" s="46">
        <v>589591.90999999992</v>
      </c>
      <c r="Z321" s="46">
        <v>600527.79999999993</v>
      </c>
      <c r="AA321" s="46"/>
      <c r="AB321" s="46">
        <v>140346.69999999998</v>
      </c>
      <c r="AC321" s="46">
        <v>472047.75</v>
      </c>
      <c r="AD321" s="108">
        <v>90683.42</v>
      </c>
      <c r="AE321" s="46">
        <v>18994.689999999999</v>
      </c>
      <c r="AF321" s="46"/>
      <c r="AG321" s="46">
        <v>-77606.2</v>
      </c>
      <c r="AH321" s="46">
        <v>108057.89000000001</v>
      </c>
      <c r="AI321" s="46">
        <v>28127.68</v>
      </c>
      <c r="AJ321" s="46">
        <v>620301.09000000008</v>
      </c>
      <c r="AK321" s="46">
        <v>397491.58</v>
      </c>
      <c r="AL321" s="46">
        <v>471202.2</v>
      </c>
      <c r="AM321" s="46"/>
      <c r="AN321" s="108">
        <v>27175.77</v>
      </c>
      <c r="AO321" s="108">
        <v>368633.07</v>
      </c>
      <c r="AP321" s="46"/>
      <c r="AQ321" s="108">
        <v>650831.60000000009</v>
      </c>
      <c r="AR321" s="108">
        <v>10252.59</v>
      </c>
      <c r="AS321" s="108">
        <v>7677.09</v>
      </c>
      <c r="AT321" s="46">
        <v>9733.23</v>
      </c>
      <c r="AU321">
        <v>6083.3</v>
      </c>
      <c r="AV321">
        <v>42194.71</v>
      </c>
    </row>
    <row r="322" spans="2:50" x14ac:dyDescent="0.25">
      <c r="B322" s="47" t="s">
        <v>151</v>
      </c>
      <c r="C322" s="47" t="s">
        <v>150</v>
      </c>
      <c r="D322" s="108">
        <v>21463987.579999987</v>
      </c>
      <c r="E322" s="108">
        <v>64604.63</v>
      </c>
      <c r="F322" s="108">
        <v>326058.13</v>
      </c>
      <c r="G322" s="108">
        <v>748609.02</v>
      </c>
      <c r="H322" s="108">
        <v>30281.43</v>
      </c>
      <c r="I322" s="108">
        <v>510</v>
      </c>
      <c r="J322" s="108">
        <v>316961.69</v>
      </c>
      <c r="K322" s="108">
        <v>7</v>
      </c>
      <c r="L322" s="108">
        <v>1110312.18</v>
      </c>
      <c r="M322" s="108">
        <v>537572.54</v>
      </c>
      <c r="N322" s="108">
        <v>109314.91</v>
      </c>
      <c r="O322" s="46">
        <v>300639.5</v>
      </c>
      <c r="P322" s="108">
        <v>11591062.449999996</v>
      </c>
      <c r="Q322" s="108">
        <v>787149.54</v>
      </c>
      <c r="R322" s="108">
        <v>535</v>
      </c>
      <c r="S322" s="108">
        <v>334587.71000000002</v>
      </c>
      <c r="T322" s="108">
        <v>191145.93</v>
      </c>
      <c r="U322" s="108">
        <v>70339.489999999991</v>
      </c>
      <c r="V322" s="108">
        <v>154208.60999999999</v>
      </c>
      <c r="W322" s="108"/>
      <c r="X322" s="108">
        <v>86202.59</v>
      </c>
      <c r="Y322" s="108">
        <v>558507.02</v>
      </c>
      <c r="Z322" s="108">
        <v>433725.31999999995</v>
      </c>
      <c r="AA322" s="108"/>
      <c r="AB322" s="108">
        <v>134780.41</v>
      </c>
      <c r="AC322" s="108">
        <v>306413.51</v>
      </c>
      <c r="AD322" s="108">
        <v>172887.28</v>
      </c>
      <c r="AE322" s="108">
        <v>13426.72</v>
      </c>
      <c r="AF322" s="108"/>
      <c r="AG322" s="108">
        <v>-58541.72</v>
      </c>
      <c r="AH322" s="108">
        <v>43957.5</v>
      </c>
      <c r="AI322" s="108">
        <v>255830.52000000002</v>
      </c>
      <c r="AJ322" s="108">
        <v>492228.89</v>
      </c>
      <c r="AK322" s="108">
        <v>809670.89999999979</v>
      </c>
      <c r="AL322" s="108">
        <v>541881.31999999995</v>
      </c>
      <c r="AM322" s="108">
        <v>74736.12</v>
      </c>
      <c r="AN322" s="108">
        <v>4726.95</v>
      </c>
      <c r="AO322" s="108">
        <v>330621.52</v>
      </c>
      <c r="AP322" s="108"/>
      <c r="AQ322" s="108">
        <v>554352.89999999991</v>
      </c>
      <c r="AR322" s="108">
        <v>50430.43</v>
      </c>
      <c r="AS322" s="108"/>
      <c r="AT322" s="108">
        <v>-15750.36</v>
      </c>
    </row>
    <row r="323" spans="2:50" x14ac:dyDescent="0.25">
      <c r="B323" s="47" t="s">
        <v>149</v>
      </c>
      <c r="C323" s="47" t="s">
        <v>148</v>
      </c>
      <c r="D323">
        <v>63903976.410000041</v>
      </c>
      <c r="E323">
        <v>149604.02000000002</v>
      </c>
      <c r="F323">
        <v>1099464.72</v>
      </c>
      <c r="G323">
        <v>595206.33000000007</v>
      </c>
      <c r="H323">
        <v>567495.15999999992</v>
      </c>
      <c r="I323">
        <v>9381.11</v>
      </c>
      <c r="J323">
        <v>2005846.7200000004</v>
      </c>
      <c r="K323">
        <v>284035.81</v>
      </c>
      <c r="L323">
        <v>4064734.47</v>
      </c>
      <c r="M323">
        <v>2187808.1300000004</v>
      </c>
      <c r="N323" s="46">
        <v>1267485.6499999999</v>
      </c>
      <c r="O323">
        <v>2646873.79</v>
      </c>
      <c r="P323">
        <v>33762049.199999996</v>
      </c>
      <c r="Q323">
        <v>859053.85999999987</v>
      </c>
      <c r="S323">
        <v>1644454.4600000009</v>
      </c>
      <c r="T323">
        <v>53720.92</v>
      </c>
      <c r="U323">
        <v>426296.14</v>
      </c>
      <c r="V323">
        <v>182894.53</v>
      </c>
      <c r="X323">
        <v>194097.41999999998</v>
      </c>
      <c r="Y323">
        <v>1242916.43</v>
      </c>
      <c r="Z323">
        <v>1401648.49</v>
      </c>
      <c r="AB323">
        <v>196921.26</v>
      </c>
      <c r="AC323">
        <v>1324667.3899999999</v>
      </c>
      <c r="AD323">
        <v>434942.56</v>
      </c>
      <c r="AG323">
        <v>-172442.38</v>
      </c>
      <c r="AH323">
        <v>197026.85</v>
      </c>
      <c r="AJ323">
        <v>1607648.1300000001</v>
      </c>
      <c r="AK323">
        <v>1334697.3</v>
      </c>
      <c r="AL323">
        <v>1233283.1599999999</v>
      </c>
      <c r="AM323">
        <v>216979.55</v>
      </c>
      <c r="AN323">
        <v>39639.4</v>
      </c>
      <c r="AO323">
        <v>775543.97</v>
      </c>
      <c r="AQ323">
        <v>1645994.0799999998</v>
      </c>
      <c r="AR323">
        <v>251964.36000000004</v>
      </c>
      <c r="AS323">
        <v>18856.129999999997</v>
      </c>
      <c r="AT323">
        <v>152624.82</v>
      </c>
      <c r="AW323">
        <v>562.47</v>
      </c>
    </row>
    <row r="324" spans="2:50" x14ac:dyDescent="0.25">
      <c r="B324" t="s">
        <v>147</v>
      </c>
      <c r="C324" t="s">
        <v>146</v>
      </c>
      <c r="D324">
        <v>84524973.070000023</v>
      </c>
      <c r="E324">
        <v>206961.26</v>
      </c>
      <c r="F324">
        <v>501326.10000000003</v>
      </c>
      <c r="G324">
        <v>1226539.45</v>
      </c>
      <c r="H324">
        <v>561351.9800000001</v>
      </c>
      <c r="I324">
        <v>120879.15</v>
      </c>
      <c r="J324">
        <v>2558933.6799999997</v>
      </c>
      <c r="K324">
        <v>441482.06000000011</v>
      </c>
      <c r="L324">
        <v>4630436.4000000004</v>
      </c>
      <c r="M324">
        <v>3043819.3500000006</v>
      </c>
      <c r="N324">
        <v>308753.77999999997</v>
      </c>
      <c r="O324">
        <v>4131986.43</v>
      </c>
      <c r="P324">
        <v>44707350.979999974</v>
      </c>
      <c r="Q324">
        <v>1418508.34</v>
      </c>
      <c r="S324">
        <v>2502807.0300000012</v>
      </c>
      <c r="T324">
        <v>360130.38999999996</v>
      </c>
      <c r="U324">
        <v>808698.98999999987</v>
      </c>
      <c r="V324">
        <v>658309.35</v>
      </c>
      <c r="W324">
        <v>254863.6</v>
      </c>
      <c r="X324">
        <v>331154.42</v>
      </c>
      <c r="Y324">
        <v>1267350.44</v>
      </c>
      <c r="Z324">
        <v>1310067.8</v>
      </c>
      <c r="AA324">
        <v>-147948.45000000001</v>
      </c>
      <c r="AB324">
        <v>355937.18000000005</v>
      </c>
      <c r="AC324">
        <v>2244536.2500000005</v>
      </c>
      <c r="AD324">
        <v>419215.93000000005</v>
      </c>
      <c r="AE324">
        <v>60607.57</v>
      </c>
      <c r="AG324">
        <v>-203227.24</v>
      </c>
      <c r="AH324">
        <v>391926.61</v>
      </c>
      <c r="AI324">
        <v>800458.98999999987</v>
      </c>
      <c r="AJ324">
        <v>3244629.85</v>
      </c>
      <c r="AK324">
        <v>1218942.95</v>
      </c>
      <c r="AL324">
        <v>1419374.06</v>
      </c>
      <c r="AM324">
        <v>103710.12</v>
      </c>
      <c r="AN324">
        <v>281889.02999999997</v>
      </c>
      <c r="AO324">
        <v>901350.6</v>
      </c>
      <c r="AQ324">
        <v>1554376.89</v>
      </c>
      <c r="AR324">
        <v>138628.76</v>
      </c>
      <c r="AS324">
        <v>94938.37000000001</v>
      </c>
      <c r="AT324">
        <v>115148.13</v>
      </c>
      <c r="AX324">
        <v>178766.49</v>
      </c>
    </row>
    <row r="325" spans="2:50" x14ac:dyDescent="0.25">
      <c r="B325" t="s">
        <v>145</v>
      </c>
      <c r="C325" t="s">
        <v>144</v>
      </c>
      <c r="D325">
        <v>21228412.809999984</v>
      </c>
      <c r="E325">
        <v>133448.93</v>
      </c>
      <c r="F325">
        <v>526104.88</v>
      </c>
      <c r="G325">
        <v>623250.89</v>
      </c>
      <c r="H325">
        <v>113021.57999999999</v>
      </c>
      <c r="J325">
        <v>716213.41000000015</v>
      </c>
      <c r="K325">
        <v>3946.3</v>
      </c>
      <c r="L325">
        <v>1097945.9900000002</v>
      </c>
      <c r="M325">
        <v>1101172.82</v>
      </c>
      <c r="N325">
        <v>121813.02</v>
      </c>
      <c r="O325">
        <v>776139.45</v>
      </c>
      <c r="P325">
        <v>10012485.49</v>
      </c>
      <c r="Q325">
        <v>585066.02</v>
      </c>
      <c r="R325">
        <v>2163.29</v>
      </c>
      <c r="S325">
        <v>402927.71999999991</v>
      </c>
      <c r="T325">
        <v>96218.37</v>
      </c>
      <c r="U325">
        <v>4222.8</v>
      </c>
      <c r="V325">
        <v>105288.5</v>
      </c>
      <c r="W325">
        <v>826.27</v>
      </c>
      <c r="X325">
        <v>267.58</v>
      </c>
      <c r="Y325">
        <v>123670.9</v>
      </c>
      <c r="Z325">
        <v>773256.27</v>
      </c>
      <c r="AB325">
        <v>128006.2</v>
      </c>
      <c r="AC325">
        <v>771224.8</v>
      </c>
      <c r="AD325">
        <v>148490.84999999998</v>
      </c>
      <c r="AE325">
        <v>24597.45</v>
      </c>
      <c r="AG325">
        <v>-134634.98000000001</v>
      </c>
      <c r="AH325">
        <v>130675.42</v>
      </c>
      <c r="AI325">
        <v>65290.77</v>
      </c>
      <c r="AJ325">
        <v>663957.17999999993</v>
      </c>
      <c r="AK325">
        <v>454437.15999999992</v>
      </c>
      <c r="AL325">
        <v>495881.28</v>
      </c>
      <c r="AN325">
        <v>275650.34000000003</v>
      </c>
      <c r="AO325">
        <v>388536.18</v>
      </c>
      <c r="AQ325">
        <v>476849.14</v>
      </c>
      <c r="AT325">
        <v>20000.540000000008</v>
      </c>
    </row>
    <row r="326" spans="2:50" x14ac:dyDescent="0.25">
      <c r="B326" t="s">
        <v>143</v>
      </c>
      <c r="C326" t="s">
        <v>142</v>
      </c>
      <c r="D326">
        <v>1438822.14</v>
      </c>
      <c r="J326">
        <v>161816.15</v>
      </c>
      <c r="K326">
        <v>10500</v>
      </c>
      <c r="L326">
        <v>124000.01000000001</v>
      </c>
      <c r="M326">
        <v>74000</v>
      </c>
      <c r="O326">
        <v>9742.25</v>
      </c>
      <c r="P326">
        <v>956509.12</v>
      </c>
      <c r="Q326">
        <v>79344.41</v>
      </c>
      <c r="U326">
        <v>18380.2</v>
      </c>
      <c r="W326">
        <v>4530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FE31-872F-489E-939A-3885A908B8B2}">
  <dimension ref="B2:BC326"/>
  <sheetViews>
    <sheetView topLeftCell="F1" workbookViewId="0">
      <selection activeCell="D11" sqref="D11"/>
    </sheetView>
  </sheetViews>
  <sheetFormatPr defaultRowHeight="15" x14ac:dyDescent="0.25"/>
  <cols>
    <col min="2" max="2" width="17.28515625" bestFit="1" customWidth="1"/>
    <col min="3" max="3" width="26.7109375" bestFit="1" customWidth="1"/>
    <col min="4" max="4" width="17" style="1" bestFit="1" customWidth="1"/>
    <col min="5" max="6" width="16" style="1" customWidth="1"/>
    <col min="7" max="7" width="15.28515625" style="1" bestFit="1" customWidth="1"/>
    <col min="8" max="8" width="14.28515625" style="1" bestFit="1" customWidth="1"/>
    <col min="9" max="13" width="15.5703125" style="1" bestFit="1" customWidth="1"/>
    <col min="14" max="14" width="16.85546875" style="1" bestFit="1" customWidth="1"/>
    <col min="15" max="20" width="15.7109375" style="1" bestFit="1" customWidth="1"/>
    <col min="21" max="21" width="16" style="1" customWidth="1"/>
    <col min="22" max="22" width="18.140625" style="1" bestFit="1" customWidth="1"/>
    <col min="23" max="23" width="14.28515625" style="1" bestFit="1" customWidth="1"/>
    <col min="24" max="24" width="15.42578125" style="1" bestFit="1" customWidth="1"/>
    <col min="25" max="25" width="14.28515625" style="1" bestFit="1" customWidth="1"/>
    <col min="26" max="26" width="12.42578125" style="1" bestFit="1" customWidth="1"/>
    <col min="27" max="27" width="14.7109375" style="1" bestFit="1" customWidth="1"/>
    <col min="28" max="29" width="15.28515625" style="1" bestFit="1" customWidth="1"/>
    <col min="30" max="30" width="13.5703125" style="1" bestFit="1" customWidth="1"/>
    <col min="31" max="31" width="17.28515625" style="1" bestFit="1" customWidth="1"/>
    <col min="32" max="32" width="17" style="1" bestFit="1" customWidth="1"/>
    <col min="33" max="33" width="17.28515625" style="1" bestFit="1" customWidth="1"/>
    <col min="34" max="34" width="15.28515625" style="1" bestFit="1" customWidth="1"/>
    <col min="35" max="35" width="14.7109375" style="1" bestFit="1" customWidth="1"/>
    <col min="36" max="36" width="14.28515625" style="1" bestFit="1" customWidth="1"/>
    <col min="37" max="37" width="19.140625" style="1" bestFit="1" customWidth="1"/>
    <col min="38" max="38" width="14.28515625" style="1" bestFit="1" customWidth="1"/>
    <col min="39" max="39" width="15.28515625" style="1" bestFit="1" customWidth="1"/>
    <col min="40" max="41" width="15.7109375" style="1" bestFit="1" customWidth="1"/>
    <col min="42" max="42" width="14.28515625" style="1" bestFit="1" customWidth="1"/>
    <col min="43" max="43" width="13.28515625" style="1" bestFit="1" customWidth="1"/>
    <col min="44" max="45" width="14.28515625" style="1" bestFit="1" customWidth="1"/>
    <col min="46" max="46" width="11.5703125" style="1" bestFit="1" customWidth="1"/>
    <col min="47" max="47" width="12.7109375" style="1" bestFit="1" customWidth="1"/>
    <col min="48" max="48" width="15.28515625" style="1" bestFit="1" customWidth="1"/>
    <col min="49" max="49" width="15" style="1" bestFit="1" customWidth="1"/>
    <col min="50" max="50" width="12.42578125" style="1" bestFit="1" customWidth="1"/>
    <col min="51" max="51" width="14.5703125" style="1" bestFit="1" customWidth="1"/>
    <col min="52" max="52" width="15.28515625" style="1" bestFit="1" customWidth="1"/>
    <col min="53" max="53" width="16" style="1" customWidth="1"/>
    <col min="54" max="54" width="14.5703125" style="1" bestFit="1" customWidth="1"/>
    <col min="55" max="55" width="15.28515625" style="1" bestFit="1" customWidth="1"/>
  </cols>
  <sheetData>
    <row r="2" spans="2:55" x14ac:dyDescent="0.25">
      <c r="B2" t="s">
        <v>1210</v>
      </c>
      <c r="D2" s="162"/>
    </row>
    <row r="3" spans="2:55" s="150" customFormat="1" x14ac:dyDescent="0.25">
      <c r="D3" s="163"/>
      <c r="E3" s="163" t="s">
        <v>63</v>
      </c>
      <c r="F3" s="163" t="s">
        <v>61</v>
      </c>
      <c r="G3" s="163" t="s">
        <v>59</v>
      </c>
      <c r="H3" s="163" t="s">
        <v>1211</v>
      </c>
      <c r="I3" s="163" t="s">
        <v>825</v>
      </c>
      <c r="J3" s="163" t="s">
        <v>824</v>
      </c>
      <c r="K3" s="163" t="s">
        <v>823</v>
      </c>
      <c r="L3" s="163" t="s">
        <v>822</v>
      </c>
      <c r="M3" s="163" t="s">
        <v>821</v>
      </c>
      <c r="N3" s="163" t="s">
        <v>820</v>
      </c>
      <c r="O3" s="163" t="s">
        <v>819</v>
      </c>
      <c r="P3" s="163" t="s">
        <v>818</v>
      </c>
      <c r="Q3" s="163" t="s">
        <v>817</v>
      </c>
      <c r="R3" s="163" t="s">
        <v>842</v>
      </c>
      <c r="S3" s="163" t="s">
        <v>816</v>
      </c>
      <c r="T3" s="163" t="s">
        <v>815</v>
      </c>
      <c r="U3" s="163" t="s">
        <v>814</v>
      </c>
      <c r="V3" s="163" t="s">
        <v>813</v>
      </c>
      <c r="W3" s="163" t="s">
        <v>812</v>
      </c>
      <c r="X3" s="163" t="s">
        <v>811</v>
      </c>
      <c r="Y3" s="163" t="s">
        <v>810</v>
      </c>
      <c r="Z3" s="163" t="s">
        <v>809</v>
      </c>
      <c r="AA3" s="163" t="s">
        <v>808</v>
      </c>
      <c r="AB3" s="163" t="s">
        <v>807</v>
      </c>
      <c r="AC3" s="163" t="s">
        <v>806</v>
      </c>
      <c r="AD3" s="163" t="s">
        <v>805</v>
      </c>
      <c r="AE3" s="163" t="s">
        <v>804</v>
      </c>
      <c r="AF3" s="163" t="s">
        <v>803</v>
      </c>
      <c r="AG3" s="163" t="s">
        <v>802</v>
      </c>
      <c r="AH3" s="163" t="s">
        <v>77</v>
      </c>
      <c r="AI3" s="163" t="s">
        <v>801</v>
      </c>
      <c r="AJ3" s="163" t="s">
        <v>800</v>
      </c>
      <c r="AK3" s="163" t="s">
        <v>799</v>
      </c>
      <c r="AL3" s="163" t="s">
        <v>798</v>
      </c>
      <c r="AM3" s="163" t="s">
        <v>797</v>
      </c>
      <c r="AN3" s="163" t="s">
        <v>796</v>
      </c>
      <c r="AO3" s="163" t="s">
        <v>795</v>
      </c>
      <c r="AP3" s="163" t="s">
        <v>794</v>
      </c>
      <c r="AQ3" s="163" t="s">
        <v>793</v>
      </c>
      <c r="AR3" s="163" t="s">
        <v>792</v>
      </c>
      <c r="AS3" s="163" t="s">
        <v>791</v>
      </c>
      <c r="AT3" s="163" t="s">
        <v>790</v>
      </c>
      <c r="AU3" s="163" t="s">
        <v>789</v>
      </c>
      <c r="AV3" s="163" t="s">
        <v>788</v>
      </c>
      <c r="AW3" s="163" t="s">
        <v>787</v>
      </c>
      <c r="AX3" s="163" t="s">
        <v>786</v>
      </c>
      <c r="AY3" s="163" t="s">
        <v>785</v>
      </c>
      <c r="AZ3" s="163" t="s">
        <v>784</v>
      </c>
      <c r="BA3" s="163" t="s">
        <v>783</v>
      </c>
      <c r="BB3" s="163" t="s">
        <v>782</v>
      </c>
      <c r="BC3" s="164" t="s">
        <v>781</v>
      </c>
    </row>
    <row r="4" spans="2:55" s="154" customFormat="1" ht="43.5" customHeight="1" x14ac:dyDescent="0.25">
      <c r="B4" s="152" t="s">
        <v>780</v>
      </c>
      <c r="C4" s="152" t="s">
        <v>779</v>
      </c>
      <c r="D4" s="165" t="s">
        <v>778</v>
      </c>
      <c r="E4" s="166" t="s">
        <v>62</v>
      </c>
      <c r="F4" s="166" t="s">
        <v>60</v>
      </c>
      <c r="G4" s="166" t="s">
        <v>58</v>
      </c>
      <c r="H4" s="166" t="s">
        <v>1212</v>
      </c>
      <c r="I4" s="166" t="s">
        <v>777</v>
      </c>
      <c r="J4" s="166" t="s">
        <v>57</v>
      </c>
      <c r="K4" s="166" t="s">
        <v>56</v>
      </c>
      <c r="L4" s="166" t="s">
        <v>55</v>
      </c>
      <c r="M4" s="166" t="s">
        <v>928</v>
      </c>
      <c r="N4" s="166" t="s">
        <v>52</v>
      </c>
      <c r="O4" s="166" t="s">
        <v>51</v>
      </c>
      <c r="P4" s="166" t="s">
        <v>921</v>
      </c>
      <c r="Q4" s="166" t="s">
        <v>50</v>
      </c>
      <c r="R4" s="166" t="s">
        <v>49</v>
      </c>
      <c r="S4" s="166" t="s">
        <v>48</v>
      </c>
      <c r="T4" s="166" t="s">
        <v>47</v>
      </c>
      <c r="U4" s="166" t="s">
        <v>45</v>
      </c>
      <c r="V4" s="166" t="s">
        <v>44</v>
      </c>
      <c r="W4" s="166" t="s">
        <v>43</v>
      </c>
      <c r="X4" s="166" t="s">
        <v>42</v>
      </c>
      <c r="Y4" s="166" t="s">
        <v>40</v>
      </c>
      <c r="Z4" s="166" t="s">
        <v>39</v>
      </c>
      <c r="AA4" s="166" t="s">
        <v>38</v>
      </c>
      <c r="AB4" s="166" t="s">
        <v>36</v>
      </c>
      <c r="AC4" s="166" t="s">
        <v>35</v>
      </c>
      <c r="AD4" s="166" t="s">
        <v>34</v>
      </c>
      <c r="AE4" s="166" t="s">
        <v>33</v>
      </c>
      <c r="AF4" s="166" t="s">
        <v>32</v>
      </c>
      <c r="AG4" s="166" t="s">
        <v>31</v>
      </c>
      <c r="AH4" s="166" t="s">
        <v>30</v>
      </c>
      <c r="AI4" s="166" t="s">
        <v>29</v>
      </c>
      <c r="AJ4" s="166" t="s">
        <v>28</v>
      </c>
      <c r="AK4" s="166" t="s">
        <v>27</v>
      </c>
      <c r="AL4" s="166" t="s">
        <v>26</v>
      </c>
      <c r="AM4" s="166" t="s">
        <v>25</v>
      </c>
      <c r="AN4" s="166" t="s">
        <v>24</v>
      </c>
      <c r="AO4" s="166" t="s">
        <v>23</v>
      </c>
      <c r="AP4" s="166" t="s">
        <v>22</v>
      </c>
      <c r="AQ4" s="166" t="s">
        <v>20</v>
      </c>
      <c r="AR4" s="166" t="s">
        <v>19</v>
      </c>
      <c r="AS4" s="166" t="s">
        <v>18</v>
      </c>
      <c r="AT4" s="166" t="s">
        <v>17</v>
      </c>
      <c r="AU4" s="166" t="s">
        <v>16</v>
      </c>
      <c r="AV4" s="166" t="s">
        <v>15</v>
      </c>
      <c r="AW4" s="166" t="s">
        <v>13</v>
      </c>
      <c r="AX4" s="166" t="s">
        <v>12</v>
      </c>
      <c r="AY4" s="166" t="s">
        <v>948</v>
      </c>
      <c r="AZ4" s="166" t="s">
        <v>10</v>
      </c>
      <c r="BA4" s="166" t="s">
        <v>8</v>
      </c>
      <c r="BB4" s="166" t="s">
        <v>7</v>
      </c>
      <c r="BC4" s="165" t="s">
        <v>6</v>
      </c>
    </row>
    <row r="5" spans="2:55" x14ac:dyDescent="0.25">
      <c r="B5" s="114" t="s">
        <v>926</v>
      </c>
      <c r="C5" s="47" t="s">
        <v>776</v>
      </c>
      <c r="D5" s="167">
        <v>20272431869.02</v>
      </c>
      <c r="E5" s="167">
        <v>9688374753.6399994</v>
      </c>
      <c r="F5" s="1">
        <v>334133704.53999996</v>
      </c>
      <c r="G5" s="1">
        <v>48229650.600000001</v>
      </c>
      <c r="H5" s="1">
        <v>57235659.640000001</v>
      </c>
      <c r="I5" s="1">
        <v>10467433.539999997</v>
      </c>
      <c r="J5" s="1">
        <v>981886.40999999992</v>
      </c>
      <c r="K5" s="167">
        <v>307379607.98999989</v>
      </c>
      <c r="L5" s="1">
        <v>50559750.399999999</v>
      </c>
      <c r="M5" s="167">
        <v>4419300.3499999996</v>
      </c>
      <c r="N5" s="1">
        <v>2810570699.1800003</v>
      </c>
      <c r="O5" s="167">
        <v>1546932.25</v>
      </c>
      <c r="P5" s="167">
        <v>111667.95000000001</v>
      </c>
      <c r="Q5" s="1">
        <v>256924518.06</v>
      </c>
      <c r="R5" s="1">
        <v>30920.489999999998</v>
      </c>
      <c r="S5" s="167">
        <v>2764284.5699999994</v>
      </c>
      <c r="T5" s="167">
        <v>4500846.2200000007</v>
      </c>
      <c r="U5" s="1">
        <v>632031838.85000002</v>
      </c>
      <c r="V5" s="1">
        <v>127337716.06999999</v>
      </c>
      <c r="W5" s="1">
        <v>11510010.58</v>
      </c>
      <c r="X5" s="1">
        <v>1041477.9299999999</v>
      </c>
      <c r="Y5" s="1">
        <v>71368217.430000007</v>
      </c>
      <c r="Z5" s="167">
        <v>1140087.6200000001</v>
      </c>
      <c r="AA5" s="167">
        <v>129070.06</v>
      </c>
      <c r="AB5" s="1">
        <v>279301068.30000007</v>
      </c>
      <c r="AC5" s="1">
        <v>66541164.149999976</v>
      </c>
      <c r="AD5" s="167">
        <v>24622284.799999997</v>
      </c>
      <c r="AE5" s="1">
        <v>490231703.37999994</v>
      </c>
      <c r="AF5" s="1">
        <v>10512595.259999998</v>
      </c>
      <c r="AG5" s="167">
        <v>2312479.58</v>
      </c>
      <c r="AH5" s="1">
        <v>133083200.46999998</v>
      </c>
      <c r="AI5" s="1">
        <v>105798.56999999999</v>
      </c>
      <c r="AJ5" s="1">
        <v>19556381.91</v>
      </c>
      <c r="AK5" s="1">
        <v>307095.47000000003</v>
      </c>
      <c r="AL5" s="1">
        <v>21136359.649999999</v>
      </c>
      <c r="AM5" s="1">
        <v>287554234.50999993</v>
      </c>
      <c r="AN5" s="1">
        <v>333492.68</v>
      </c>
      <c r="AO5" s="1">
        <v>5233170.1899999995</v>
      </c>
      <c r="AP5" s="1">
        <v>10646442.930000002</v>
      </c>
      <c r="AQ5" s="1">
        <v>1242385.05</v>
      </c>
      <c r="AR5" s="167">
        <v>3673947.5699999989</v>
      </c>
      <c r="AS5" s="1">
        <v>46598582.459999993</v>
      </c>
      <c r="AT5" s="1">
        <v>928889.74000000011</v>
      </c>
      <c r="AU5" s="167">
        <v>1141985.01</v>
      </c>
      <c r="AV5" s="1">
        <v>158613805.07999998</v>
      </c>
      <c r="AW5" s="1">
        <v>1235328.6000000001</v>
      </c>
      <c r="AX5" s="167">
        <v>2756895.93</v>
      </c>
      <c r="AY5" s="167">
        <v>111714083.51999997</v>
      </c>
      <c r="AZ5" s="167">
        <v>51379144.550000004</v>
      </c>
      <c r="BA5" s="167">
        <v>2697711185.210001</v>
      </c>
      <c r="BB5" s="167">
        <v>608274309.42999995</v>
      </c>
      <c r="BC5" s="1">
        <v>812893820.64999998</v>
      </c>
    </row>
    <row r="6" spans="2:55" x14ac:dyDescent="0.25">
      <c r="B6" s="47" t="s">
        <v>775</v>
      </c>
      <c r="C6" s="47" t="s">
        <v>774</v>
      </c>
      <c r="D6" s="167">
        <v>2926075.649999998</v>
      </c>
      <c r="E6" s="167">
        <v>1439598.0799999998</v>
      </c>
      <c r="J6" s="167"/>
      <c r="N6" s="1">
        <v>207571.57</v>
      </c>
      <c r="Q6" s="1">
        <v>20053</v>
      </c>
      <c r="U6" s="1">
        <v>78371.78</v>
      </c>
      <c r="V6" s="1">
        <v>19643.329999999998</v>
      </c>
      <c r="AA6" s="167"/>
      <c r="AB6" s="1">
        <v>2487</v>
      </c>
      <c r="AC6" s="1">
        <v>17188</v>
      </c>
      <c r="AE6" s="1">
        <v>57639.79</v>
      </c>
      <c r="AH6" s="1">
        <v>71016.58</v>
      </c>
      <c r="AS6" s="1">
        <v>1964.4699999999998</v>
      </c>
      <c r="AV6" s="1">
        <v>13807.039999999999</v>
      </c>
      <c r="AY6" s="1">
        <v>34180.549999999996</v>
      </c>
      <c r="AZ6" s="167">
        <v>27400.820000000003</v>
      </c>
      <c r="BA6" s="167">
        <v>682884.48</v>
      </c>
      <c r="BB6" s="167">
        <v>102957.92</v>
      </c>
      <c r="BC6" s="1">
        <v>149311.24</v>
      </c>
    </row>
    <row r="7" spans="2:55" x14ac:dyDescent="0.25">
      <c r="B7" s="47" t="s">
        <v>773</v>
      </c>
      <c r="C7" s="47" t="s">
        <v>772</v>
      </c>
      <c r="D7" s="167">
        <v>512239.87999999995</v>
      </c>
      <c r="E7" s="167">
        <v>223951.1</v>
      </c>
      <c r="F7" s="167"/>
      <c r="G7" s="167"/>
      <c r="I7" s="167"/>
      <c r="J7" s="167"/>
      <c r="K7" s="167">
        <v>37899.56</v>
      </c>
      <c r="L7" s="167"/>
      <c r="M7" s="167"/>
      <c r="O7" s="167"/>
      <c r="P7" s="167"/>
      <c r="S7" s="167"/>
      <c r="T7" s="167"/>
      <c r="U7" s="167"/>
      <c r="Z7" s="167"/>
      <c r="AA7" s="167"/>
      <c r="AB7" s="167"/>
      <c r="AC7" s="1">
        <v>9356.56</v>
      </c>
      <c r="AD7" s="167"/>
      <c r="AG7" s="167"/>
      <c r="AK7" s="167"/>
      <c r="AL7" s="167"/>
      <c r="AR7" s="167"/>
      <c r="AW7" s="167"/>
      <c r="AX7" s="167"/>
      <c r="AY7" s="167"/>
      <c r="AZ7" s="167"/>
      <c r="BA7" s="167">
        <v>130959.76000000001</v>
      </c>
      <c r="BB7" s="167">
        <v>21161.89</v>
      </c>
      <c r="BC7" s="1">
        <v>88911.01</v>
      </c>
    </row>
    <row r="8" spans="2:55" x14ac:dyDescent="0.25">
      <c r="B8" s="47" t="s">
        <v>771</v>
      </c>
      <c r="C8" s="47" t="s">
        <v>770</v>
      </c>
      <c r="D8" s="167">
        <v>79415721.949999958</v>
      </c>
      <c r="E8" s="167">
        <v>36278855.460000001</v>
      </c>
      <c r="F8" s="1">
        <v>264331.06</v>
      </c>
      <c r="G8" s="1">
        <v>238150.16</v>
      </c>
      <c r="H8" s="1">
        <v>504467.35</v>
      </c>
      <c r="I8" s="167"/>
      <c r="J8" s="167"/>
      <c r="K8" s="1">
        <v>3342731.8499999996</v>
      </c>
      <c r="L8" s="1">
        <v>954981.14</v>
      </c>
      <c r="M8" s="167">
        <v>61755.94</v>
      </c>
      <c r="N8" s="1">
        <v>6445302.8900000006</v>
      </c>
      <c r="P8" s="167"/>
      <c r="Q8" s="1">
        <v>1064964.08</v>
      </c>
      <c r="S8" s="167"/>
      <c r="T8" s="167"/>
      <c r="U8" s="167">
        <v>2388628.3199999994</v>
      </c>
      <c r="V8" s="1">
        <v>331892.92999999993</v>
      </c>
      <c r="W8" s="1">
        <v>62574</v>
      </c>
      <c r="Z8" s="167"/>
      <c r="AA8" s="167"/>
      <c r="AB8" s="167">
        <v>1986760.3</v>
      </c>
      <c r="AC8" s="1">
        <v>292728.66000000009</v>
      </c>
      <c r="AD8" s="167">
        <v>769016.68999999983</v>
      </c>
      <c r="AE8" s="1">
        <v>3801746.2299999995</v>
      </c>
      <c r="AG8" s="167"/>
      <c r="AH8" s="1">
        <v>384805.44</v>
      </c>
      <c r="AL8" s="167">
        <v>65988.14</v>
      </c>
      <c r="AM8" s="1">
        <v>2995968.4299999997</v>
      </c>
      <c r="AR8" s="167"/>
      <c r="AS8" s="167">
        <v>117503.97</v>
      </c>
      <c r="AU8" s="167"/>
      <c r="AV8" s="1">
        <v>73592.509999999995</v>
      </c>
      <c r="AY8" s="1">
        <v>156919.54999999999</v>
      </c>
      <c r="AZ8" s="167">
        <v>47155.029999999992</v>
      </c>
      <c r="BA8" s="167">
        <v>10445213.610000003</v>
      </c>
      <c r="BB8" s="167">
        <v>3617234.0599999991</v>
      </c>
      <c r="BC8" s="1">
        <v>2722454.149999999</v>
      </c>
    </row>
    <row r="9" spans="2:55" x14ac:dyDescent="0.25">
      <c r="B9" s="47" t="s">
        <v>769</v>
      </c>
      <c r="C9" s="47" t="s">
        <v>768</v>
      </c>
      <c r="D9" s="167">
        <v>6066751.179999995</v>
      </c>
      <c r="E9" s="167">
        <v>1996273.0000000007</v>
      </c>
      <c r="F9" s="167"/>
      <c r="H9" s="1">
        <v>116398.22</v>
      </c>
      <c r="J9" s="167">
        <v>25.84</v>
      </c>
      <c r="K9" s="1">
        <v>104058.77</v>
      </c>
      <c r="M9" s="167"/>
      <c r="N9" s="1">
        <v>282661.95</v>
      </c>
      <c r="P9" s="167"/>
      <c r="Q9" s="1">
        <v>68167.63</v>
      </c>
      <c r="S9" s="167"/>
      <c r="U9" s="167">
        <v>168241.39999999997</v>
      </c>
      <c r="V9" s="167">
        <v>56101.919999999998</v>
      </c>
      <c r="W9" s="1">
        <v>4200.1499999999996</v>
      </c>
      <c r="Z9" s="167"/>
      <c r="AA9" s="167"/>
      <c r="AB9" s="1">
        <v>156682.72</v>
      </c>
      <c r="AC9" s="1">
        <v>18393.829999999998</v>
      </c>
      <c r="AD9" s="167">
        <v>21997.91</v>
      </c>
      <c r="AE9" s="1">
        <v>198137.32</v>
      </c>
      <c r="AG9" s="167"/>
      <c r="AH9" s="1">
        <v>255959.51000000004</v>
      </c>
      <c r="AM9" s="1">
        <v>53197.81</v>
      </c>
      <c r="AR9" s="167"/>
      <c r="AS9" s="167">
        <v>1665.3700000000001</v>
      </c>
      <c r="AU9" s="167"/>
      <c r="AV9" s="1">
        <v>9603.86</v>
      </c>
      <c r="AY9" s="1">
        <v>96700.090000000011</v>
      </c>
      <c r="AZ9" s="167"/>
      <c r="BA9" s="167">
        <v>957556.60999999987</v>
      </c>
      <c r="BB9" s="167">
        <v>236908.62</v>
      </c>
      <c r="BC9" s="1">
        <v>1263818.6500000001</v>
      </c>
    </row>
    <row r="10" spans="2:55" x14ac:dyDescent="0.25">
      <c r="B10" s="47" t="s">
        <v>767</v>
      </c>
      <c r="C10" s="47" t="s">
        <v>766</v>
      </c>
      <c r="D10" s="167">
        <v>6550358.0199999977</v>
      </c>
      <c r="E10" s="167">
        <v>2969563.5099999993</v>
      </c>
      <c r="F10" s="167">
        <v>159151.25</v>
      </c>
      <c r="G10" s="167"/>
      <c r="H10" s="1">
        <v>121911.52</v>
      </c>
      <c r="I10" s="167"/>
      <c r="J10" s="167"/>
      <c r="K10" s="167"/>
      <c r="M10" s="167"/>
      <c r="N10" s="1">
        <v>413908.36</v>
      </c>
      <c r="O10" s="167"/>
      <c r="P10" s="167"/>
      <c r="Q10" s="1">
        <v>96812.930000000008</v>
      </c>
      <c r="S10" s="167"/>
      <c r="U10" s="167">
        <v>464862.7</v>
      </c>
      <c r="W10" s="1">
        <v>7594.64</v>
      </c>
      <c r="X10" s="1">
        <v>6428.52</v>
      </c>
      <c r="Z10" s="167"/>
      <c r="AA10" s="167"/>
      <c r="AB10" s="1">
        <v>102585.12</v>
      </c>
      <c r="AC10" s="1">
        <v>37975.910000000003</v>
      </c>
      <c r="AD10" s="167"/>
      <c r="AE10" s="1">
        <v>161902.1</v>
      </c>
      <c r="AG10" s="167"/>
      <c r="AH10" s="1">
        <v>158168.84</v>
      </c>
      <c r="AL10" s="167"/>
      <c r="AR10" s="167"/>
      <c r="AS10" s="1">
        <v>9039.64</v>
      </c>
      <c r="AU10" s="167"/>
      <c r="AV10" s="1">
        <v>17383.46</v>
      </c>
      <c r="AY10" s="167">
        <v>37657.539999999994</v>
      </c>
      <c r="AZ10" s="167"/>
      <c r="BA10" s="167">
        <v>1470703.9200000002</v>
      </c>
      <c r="BB10" s="167">
        <v>168620.39</v>
      </c>
      <c r="BC10" s="1">
        <v>146087.66999999998</v>
      </c>
    </row>
    <row r="11" spans="2:55" x14ac:dyDescent="0.25">
      <c r="B11" s="47" t="s">
        <v>765</v>
      </c>
      <c r="C11" s="47" t="s">
        <v>764</v>
      </c>
      <c r="D11" s="167">
        <v>45351849.089999974</v>
      </c>
      <c r="E11" s="167">
        <v>19983121.75</v>
      </c>
      <c r="F11" s="1">
        <v>1158509.73</v>
      </c>
      <c r="G11" s="1">
        <v>164786.43</v>
      </c>
      <c r="H11" s="167">
        <v>504523.69000000006</v>
      </c>
      <c r="I11" s="167"/>
      <c r="J11" s="167"/>
      <c r="K11" s="1">
        <v>1544384.8099999996</v>
      </c>
      <c r="L11" s="167">
        <v>333441.70999999996</v>
      </c>
      <c r="M11" s="167"/>
      <c r="N11" s="1">
        <v>5097115.6800000006</v>
      </c>
      <c r="O11" s="167"/>
      <c r="P11" s="167"/>
      <c r="Q11" s="1">
        <v>678071.04999999993</v>
      </c>
      <c r="S11" s="167"/>
      <c r="T11" s="167"/>
      <c r="U11" s="167">
        <v>1596070.3699999996</v>
      </c>
      <c r="W11" s="1">
        <v>49112.139999999992</v>
      </c>
      <c r="Z11" s="167"/>
      <c r="AA11" s="167"/>
      <c r="AB11" s="1">
        <v>1003075.11</v>
      </c>
      <c r="AC11" s="1">
        <v>200496.59</v>
      </c>
      <c r="AD11" s="167"/>
      <c r="AE11" s="1">
        <v>1266629.1300000001</v>
      </c>
      <c r="AG11" s="167"/>
      <c r="AH11" s="1">
        <v>364741.08999999997</v>
      </c>
      <c r="AM11" s="1">
        <v>49208.759999999995</v>
      </c>
      <c r="AR11" s="167"/>
      <c r="AS11" s="1">
        <v>158026.16999999998</v>
      </c>
      <c r="AU11" s="167"/>
      <c r="AV11" s="1">
        <v>75039.63</v>
      </c>
      <c r="AZ11" s="167"/>
      <c r="BA11" s="167">
        <v>7945114.7299999967</v>
      </c>
      <c r="BB11" s="167">
        <v>1820442.8099999998</v>
      </c>
      <c r="BC11" s="1">
        <v>1359937.7099999997</v>
      </c>
    </row>
    <row r="12" spans="2:55" x14ac:dyDescent="0.25">
      <c r="B12" s="47" t="s">
        <v>763</v>
      </c>
      <c r="C12" s="47" t="s">
        <v>762</v>
      </c>
      <c r="D12" s="167">
        <v>11258516.629999999</v>
      </c>
      <c r="E12" s="167">
        <v>5580414.9600000018</v>
      </c>
      <c r="F12" s="167"/>
      <c r="G12" s="167"/>
      <c r="H12" s="167">
        <v>275854.31000000006</v>
      </c>
      <c r="I12" s="167">
        <v>17470.32</v>
      </c>
      <c r="J12" s="167">
        <v>100.5</v>
      </c>
      <c r="K12" s="167">
        <v>559417.80000000005</v>
      </c>
      <c r="L12" s="167"/>
      <c r="M12" s="167"/>
      <c r="N12" s="1">
        <v>1064084.42</v>
      </c>
      <c r="O12" s="167"/>
      <c r="P12" s="167"/>
      <c r="Q12" s="1">
        <v>145931.74</v>
      </c>
      <c r="R12" s="167"/>
      <c r="S12" s="167"/>
      <c r="T12" s="167"/>
      <c r="U12" s="167">
        <v>511783.42</v>
      </c>
      <c r="V12" s="167">
        <v>47227.55999999999</v>
      </c>
      <c r="W12" s="167">
        <v>5575</v>
      </c>
      <c r="X12" s="167"/>
      <c r="Z12" s="167"/>
      <c r="AA12" s="167"/>
      <c r="AB12" s="167">
        <v>90369.580000000016</v>
      </c>
      <c r="AC12" s="1">
        <v>22510.43</v>
      </c>
      <c r="AD12" s="167"/>
      <c r="AE12" s="167">
        <v>141918.35999999999</v>
      </c>
      <c r="AG12" s="167"/>
      <c r="AH12" s="167">
        <v>6597.93</v>
      </c>
      <c r="AK12" s="167"/>
      <c r="AL12" s="167"/>
      <c r="AQ12" s="167"/>
      <c r="AR12" s="167"/>
      <c r="AS12" s="1">
        <v>16526.36</v>
      </c>
      <c r="AU12" s="167"/>
      <c r="AV12" s="1">
        <v>18675.080000000002</v>
      </c>
      <c r="AW12" s="167"/>
      <c r="AX12" s="167"/>
      <c r="AY12" s="167"/>
      <c r="AZ12" s="167"/>
      <c r="BA12" s="167">
        <v>2053432.36</v>
      </c>
      <c r="BB12" s="167">
        <v>295770.85000000003</v>
      </c>
      <c r="BC12" s="1">
        <v>404855.65</v>
      </c>
    </row>
    <row r="13" spans="2:55" x14ac:dyDescent="0.25">
      <c r="B13" s="47" t="s">
        <v>761</v>
      </c>
      <c r="C13" s="47" t="s">
        <v>760</v>
      </c>
      <c r="D13" s="167">
        <v>311306708.61000013</v>
      </c>
      <c r="E13" s="167">
        <v>150318651.74000004</v>
      </c>
      <c r="F13" s="1">
        <v>2426520.17</v>
      </c>
      <c r="G13" s="1">
        <v>834635.2</v>
      </c>
      <c r="H13" s="1">
        <v>239390.99</v>
      </c>
      <c r="I13" s="167"/>
      <c r="J13" s="167"/>
      <c r="K13" s="167">
        <v>13919610.940000003</v>
      </c>
      <c r="L13" s="1">
        <v>3953220.0000000009</v>
      </c>
      <c r="M13" s="167">
        <v>222105.51</v>
      </c>
      <c r="N13" s="1">
        <v>33541283.619999997</v>
      </c>
      <c r="O13" s="167"/>
      <c r="P13" s="167"/>
      <c r="Q13" s="1">
        <v>3915799.8200000003</v>
      </c>
      <c r="T13" s="167">
        <v>6880.1100000000006</v>
      </c>
      <c r="U13" s="1">
        <v>8619676.75</v>
      </c>
      <c r="V13" s="1">
        <v>1276651.3600000003</v>
      </c>
      <c r="W13" s="1">
        <v>185864</v>
      </c>
      <c r="X13" s="1">
        <v>54282.43</v>
      </c>
      <c r="Y13" s="1">
        <v>5770501.6599999992</v>
      </c>
      <c r="Z13" s="167">
        <v>121009.29999999999</v>
      </c>
      <c r="AA13" s="167"/>
      <c r="AB13" s="167">
        <v>6272284.8200000003</v>
      </c>
      <c r="AC13" s="1">
        <v>1116482.8600000001</v>
      </c>
      <c r="AD13" s="167">
        <v>2259740.14</v>
      </c>
      <c r="AE13" s="1">
        <v>10905319.469999995</v>
      </c>
      <c r="AF13" s="1">
        <v>496182.10000000003</v>
      </c>
      <c r="AG13" s="167"/>
      <c r="AH13" s="1">
        <v>1657360.22</v>
      </c>
      <c r="AI13" s="1">
        <v>16113.579999999998</v>
      </c>
      <c r="AL13" s="167">
        <v>316302.25</v>
      </c>
      <c r="AM13" s="1">
        <v>4732871.09</v>
      </c>
      <c r="AS13" s="1">
        <v>498598.33999999997</v>
      </c>
      <c r="AV13" s="1">
        <v>508766.51</v>
      </c>
      <c r="AX13" s="1">
        <v>40310.899999999994</v>
      </c>
      <c r="AY13" s="1">
        <v>3008753.07</v>
      </c>
      <c r="AZ13" s="167">
        <v>145489.04999999999</v>
      </c>
      <c r="BA13" s="167">
        <v>31274866.270000007</v>
      </c>
      <c r="BB13" s="167">
        <v>12036842.849999998</v>
      </c>
      <c r="BC13" s="1">
        <v>10614341.489999998</v>
      </c>
    </row>
    <row r="14" spans="2:55" x14ac:dyDescent="0.25">
      <c r="B14" s="47" t="s">
        <v>759</v>
      </c>
      <c r="C14" s="47" t="s">
        <v>758</v>
      </c>
      <c r="D14" s="167">
        <v>3074511.879999999</v>
      </c>
      <c r="E14" s="167">
        <v>1117637.6199999999</v>
      </c>
      <c r="G14" s="167"/>
      <c r="I14" s="167"/>
      <c r="J14" s="167">
        <v>2108.5100000000002</v>
      </c>
      <c r="K14" s="167">
        <v>74221.279999999999</v>
      </c>
      <c r="L14" s="167">
        <v>15310.29</v>
      </c>
      <c r="M14" s="167"/>
      <c r="N14" s="1">
        <v>215620.83000000002</v>
      </c>
      <c r="O14" s="167"/>
      <c r="P14" s="167"/>
      <c r="Q14" s="1">
        <v>63427.25</v>
      </c>
      <c r="S14" s="167"/>
      <c r="U14" s="167"/>
      <c r="V14" s="1">
        <v>140499.36000000002</v>
      </c>
      <c r="Z14" s="167"/>
      <c r="AA14" s="167"/>
      <c r="AB14" s="167">
        <v>70416.679999999993</v>
      </c>
      <c r="AC14" s="1">
        <v>20754.870000000003</v>
      </c>
      <c r="AD14" s="167">
        <v>43323.73</v>
      </c>
      <c r="AE14" s="1">
        <v>158933.03</v>
      </c>
      <c r="AG14" s="167"/>
      <c r="AK14" s="167"/>
      <c r="AL14" s="167"/>
      <c r="AM14" s="1">
        <v>46368.94</v>
      </c>
      <c r="AR14" s="167"/>
      <c r="AU14" s="167"/>
      <c r="AX14" s="167"/>
      <c r="AY14" s="167"/>
      <c r="AZ14" s="167"/>
      <c r="BA14" s="167">
        <v>606437.7300000001</v>
      </c>
      <c r="BB14" s="167">
        <v>163539.00999999998</v>
      </c>
      <c r="BC14" s="1">
        <v>335912.75000000006</v>
      </c>
    </row>
    <row r="15" spans="2:55" x14ac:dyDescent="0.25">
      <c r="B15" s="47" t="s">
        <v>757</v>
      </c>
      <c r="C15" s="47" t="s">
        <v>756</v>
      </c>
      <c r="D15" s="167">
        <v>24232811.81000001</v>
      </c>
      <c r="E15" s="167">
        <v>11258834.660000002</v>
      </c>
      <c r="G15" s="1">
        <v>22584.41</v>
      </c>
      <c r="H15" s="1">
        <v>171756.81</v>
      </c>
      <c r="I15" s="167"/>
      <c r="J15" s="167"/>
      <c r="K15" s="167">
        <v>164318.07</v>
      </c>
      <c r="L15" s="1">
        <v>65517.599999999999</v>
      </c>
      <c r="M15" s="167"/>
      <c r="N15" s="1">
        <v>2188627.11</v>
      </c>
      <c r="P15" s="167"/>
      <c r="Q15" s="1">
        <v>363398.57</v>
      </c>
      <c r="S15" s="167"/>
      <c r="T15" s="167"/>
      <c r="U15" s="167">
        <v>898059.04999999981</v>
      </c>
      <c r="V15" s="1">
        <v>34292.079999999994</v>
      </c>
      <c r="W15" s="1">
        <v>17512.21</v>
      </c>
      <c r="Z15" s="167"/>
      <c r="AA15" s="167"/>
      <c r="AB15" s="1">
        <v>353275.07</v>
      </c>
      <c r="AC15" s="1">
        <v>77367.909999999989</v>
      </c>
      <c r="AD15" s="167">
        <v>404181.53000000009</v>
      </c>
      <c r="AE15" s="1">
        <v>1123689.7999999998</v>
      </c>
      <c r="AG15" s="167"/>
      <c r="AH15" s="1">
        <v>134151.87</v>
      </c>
      <c r="AK15" s="167"/>
      <c r="AL15" s="167">
        <v>61207.44</v>
      </c>
      <c r="AM15" s="1">
        <v>459690.58</v>
      </c>
      <c r="AR15" s="167"/>
      <c r="AS15" s="1">
        <v>3236.75</v>
      </c>
      <c r="AV15" s="1">
        <v>40049.300000000003</v>
      </c>
      <c r="AY15" s="167">
        <v>468663.30000000005</v>
      </c>
      <c r="AZ15" s="167">
        <v>278.47000000000003</v>
      </c>
      <c r="BA15" s="167">
        <v>4047377.94</v>
      </c>
      <c r="BB15" s="167">
        <v>1085078.19</v>
      </c>
      <c r="BC15" s="1">
        <v>789663.0900000002</v>
      </c>
    </row>
    <row r="16" spans="2:55" x14ac:dyDescent="0.25">
      <c r="B16" s="47" t="s">
        <v>755</v>
      </c>
      <c r="C16" s="47" t="s">
        <v>754</v>
      </c>
      <c r="D16" s="167">
        <v>14848076.739999996</v>
      </c>
      <c r="E16" s="167">
        <v>6672318.7600000007</v>
      </c>
      <c r="F16" s="167"/>
      <c r="G16" s="167"/>
      <c r="I16" s="167"/>
      <c r="J16" s="167"/>
      <c r="K16" s="167">
        <v>101637.70000000001</v>
      </c>
      <c r="L16" s="167">
        <v>55291.650000000009</v>
      </c>
      <c r="M16" s="167"/>
      <c r="N16" s="1">
        <v>1468419.0700000003</v>
      </c>
      <c r="P16" s="167"/>
      <c r="Q16" s="1">
        <v>259576.47999999998</v>
      </c>
      <c r="S16" s="167"/>
      <c r="T16" s="167"/>
      <c r="U16" s="1">
        <v>712194.91</v>
      </c>
      <c r="V16" s="1">
        <v>38163.939999999995</v>
      </c>
      <c r="W16" s="1">
        <v>9417</v>
      </c>
      <c r="Z16" s="167"/>
      <c r="AA16" s="167"/>
      <c r="AB16" s="167">
        <v>353923.4</v>
      </c>
      <c r="AC16" s="1">
        <v>70585.17</v>
      </c>
      <c r="AD16" s="167"/>
      <c r="AE16" s="1">
        <v>696476.59</v>
      </c>
      <c r="AG16" s="167"/>
      <c r="AH16" s="1">
        <v>143442.74</v>
      </c>
      <c r="AK16" s="167"/>
      <c r="AL16" s="167">
        <v>37016.22</v>
      </c>
      <c r="AM16" s="1">
        <v>234059.58000000002</v>
      </c>
      <c r="AP16" s="167"/>
      <c r="AR16" s="167"/>
      <c r="AS16" s="1">
        <v>21681.18</v>
      </c>
      <c r="AU16" s="167"/>
      <c r="AY16" s="167"/>
      <c r="AZ16" s="167">
        <v>1295.03</v>
      </c>
      <c r="BA16" s="167">
        <v>2413719.8899999997</v>
      </c>
      <c r="BB16" s="167">
        <v>886997.45</v>
      </c>
      <c r="BC16" s="1">
        <v>671859.98</v>
      </c>
    </row>
    <row r="17" spans="2:55" x14ac:dyDescent="0.25">
      <c r="B17" s="47" t="s">
        <v>753</v>
      </c>
      <c r="C17" s="47" t="s">
        <v>752</v>
      </c>
      <c r="D17" s="167">
        <v>44772416.710000046</v>
      </c>
      <c r="E17" s="167">
        <v>20485424.000000007</v>
      </c>
      <c r="F17" s="1">
        <v>141977.81</v>
      </c>
      <c r="G17" s="1">
        <v>338657.1</v>
      </c>
      <c r="H17" s="167">
        <v>241468.90000000002</v>
      </c>
      <c r="I17" s="167"/>
      <c r="J17" s="167">
        <v>30880.02</v>
      </c>
      <c r="K17" s="1">
        <v>27700.560000000005</v>
      </c>
      <c r="L17" s="1">
        <v>389546.31</v>
      </c>
      <c r="M17" s="167">
        <v>9845.2000000000007</v>
      </c>
      <c r="N17" s="1">
        <v>4729626.13</v>
      </c>
      <c r="O17" s="167"/>
      <c r="P17" s="167"/>
      <c r="Q17" s="1">
        <v>543634.38</v>
      </c>
      <c r="S17" s="167"/>
      <c r="T17" s="167"/>
      <c r="U17" s="167">
        <v>2075553.85</v>
      </c>
      <c r="V17" s="1">
        <v>215172.32</v>
      </c>
      <c r="W17" s="1">
        <v>20039.14</v>
      </c>
      <c r="Z17" s="167"/>
      <c r="AA17" s="167"/>
      <c r="AB17" s="1">
        <v>962315.32</v>
      </c>
      <c r="AC17" s="1">
        <v>162012.63</v>
      </c>
      <c r="AD17" s="167">
        <v>594663.31999999983</v>
      </c>
      <c r="AE17" s="167">
        <v>1869524.9300000002</v>
      </c>
      <c r="AG17" s="167"/>
      <c r="AH17" s="1">
        <v>288895.11999999994</v>
      </c>
      <c r="AK17" s="167"/>
      <c r="AL17" s="167">
        <v>118213.9</v>
      </c>
      <c r="AM17" s="1">
        <v>930351.78999999992</v>
      </c>
      <c r="AQ17" s="1">
        <v>61995.48</v>
      </c>
      <c r="AR17" s="167"/>
      <c r="AS17" s="1">
        <v>61302.060000000005</v>
      </c>
      <c r="AU17" s="167"/>
      <c r="AX17" s="167"/>
      <c r="AY17" s="167"/>
      <c r="AZ17" s="167">
        <v>96517</v>
      </c>
      <c r="BA17" s="167">
        <v>6748583.6999999993</v>
      </c>
      <c r="BB17" s="167">
        <v>1880682.9000000001</v>
      </c>
      <c r="BC17" s="1">
        <v>1747832.8400000003</v>
      </c>
    </row>
    <row r="18" spans="2:55" x14ac:dyDescent="0.25">
      <c r="B18" s="47" t="s">
        <v>751</v>
      </c>
      <c r="C18" s="47" t="s">
        <v>750</v>
      </c>
      <c r="D18" s="167">
        <v>232773735.97000021</v>
      </c>
      <c r="E18" s="167">
        <v>133390482.77000001</v>
      </c>
      <c r="H18" s="167"/>
      <c r="J18" s="167"/>
      <c r="K18" s="167">
        <v>70934</v>
      </c>
      <c r="M18" s="167"/>
      <c r="N18" s="1">
        <v>31240538.940000001</v>
      </c>
      <c r="P18" s="167"/>
      <c r="Q18" s="1">
        <v>2770680.08</v>
      </c>
      <c r="S18" s="167"/>
      <c r="T18" s="167"/>
      <c r="U18" s="167">
        <v>7903610.3900000006</v>
      </c>
      <c r="V18" s="1">
        <v>1260970.08</v>
      </c>
      <c r="W18" s="1">
        <v>122935</v>
      </c>
      <c r="Z18" s="167"/>
      <c r="AA18" s="167"/>
      <c r="AB18" s="167">
        <v>2529864.8099999996</v>
      </c>
      <c r="AC18" s="1">
        <v>685185.05</v>
      </c>
      <c r="AD18" s="167"/>
      <c r="AE18" s="1">
        <v>4381399.42</v>
      </c>
      <c r="AF18" s="1">
        <v>107139.68</v>
      </c>
      <c r="AG18" s="167"/>
      <c r="AH18" s="1">
        <v>1444767.26</v>
      </c>
      <c r="AK18" s="167"/>
      <c r="AL18" s="167">
        <v>200323.94</v>
      </c>
      <c r="AM18" s="1">
        <v>1473129.44</v>
      </c>
      <c r="AR18" s="167">
        <v>85848.23</v>
      </c>
      <c r="AS18" s="1">
        <v>397769.97000000003</v>
      </c>
      <c r="AV18" s="1">
        <v>4391.54</v>
      </c>
      <c r="AX18" s="167"/>
      <c r="AY18" s="167">
        <v>1589010.5100000002</v>
      </c>
      <c r="AZ18" s="167">
        <v>439611.9</v>
      </c>
      <c r="BA18" s="167">
        <v>30459950.309999995</v>
      </c>
      <c r="BB18" s="167">
        <v>6699407.8299999991</v>
      </c>
      <c r="BC18" s="1">
        <v>5515784.8200000003</v>
      </c>
    </row>
    <row r="19" spans="2:55" x14ac:dyDescent="0.25">
      <c r="B19" s="47" t="s">
        <v>749</v>
      </c>
      <c r="C19" s="47" t="s">
        <v>748</v>
      </c>
      <c r="D19" s="167">
        <v>11990801.84999999</v>
      </c>
      <c r="E19" s="167">
        <v>5327043.8899999969</v>
      </c>
      <c r="H19" s="1">
        <v>2465.44</v>
      </c>
      <c r="N19" s="1">
        <v>934345.42</v>
      </c>
      <c r="Q19" s="1">
        <v>151921.38</v>
      </c>
      <c r="U19" s="1">
        <v>530259.47000000009</v>
      </c>
      <c r="V19" s="1">
        <v>43809.659999999996</v>
      </c>
      <c r="W19" s="1">
        <v>14750.18</v>
      </c>
      <c r="AB19" s="1">
        <v>199997</v>
      </c>
      <c r="AC19" s="1">
        <v>38892.870000000003</v>
      </c>
      <c r="AD19" s="1">
        <v>80507.359999999986</v>
      </c>
      <c r="AE19" s="1">
        <v>461500.92000000004</v>
      </c>
      <c r="AH19" s="1">
        <v>239582.58999999997</v>
      </c>
      <c r="AL19" s="1">
        <v>66342</v>
      </c>
      <c r="AM19" s="1">
        <v>333207.61</v>
      </c>
      <c r="AS19" s="1">
        <v>37696.06</v>
      </c>
      <c r="AY19" s="1">
        <v>488531.36999999994</v>
      </c>
      <c r="AZ19" s="167">
        <v>331.01</v>
      </c>
      <c r="BA19" s="1">
        <v>1959161.0599999996</v>
      </c>
      <c r="BB19" s="1">
        <v>609949.62</v>
      </c>
      <c r="BC19" s="1">
        <v>470506.94</v>
      </c>
    </row>
    <row r="20" spans="2:55" x14ac:dyDescent="0.25">
      <c r="B20" s="47" t="s">
        <v>747</v>
      </c>
      <c r="C20" s="47" t="s">
        <v>746</v>
      </c>
      <c r="D20" s="167">
        <v>411318.28000000009</v>
      </c>
      <c r="E20" s="167">
        <v>292858.36000000004</v>
      </c>
      <c r="I20" s="167"/>
      <c r="J20" s="167"/>
      <c r="L20" s="167"/>
      <c r="M20" s="167"/>
      <c r="P20" s="167"/>
      <c r="S20" s="167"/>
      <c r="Z20" s="167"/>
      <c r="AA20" s="167"/>
      <c r="AD20" s="167"/>
      <c r="AG20" s="167"/>
      <c r="AL20" s="167"/>
      <c r="AR20" s="167"/>
      <c r="AZ20" s="167"/>
      <c r="BA20" s="167">
        <v>118459.92</v>
      </c>
      <c r="BB20" s="167"/>
    </row>
    <row r="21" spans="2:55" x14ac:dyDescent="0.25">
      <c r="B21" s="47" t="s">
        <v>745</v>
      </c>
      <c r="C21" s="47" t="s">
        <v>744</v>
      </c>
      <c r="D21" s="167">
        <v>7186002.8999999994</v>
      </c>
      <c r="E21" s="167">
        <v>3729691.8600000003</v>
      </c>
      <c r="H21" s="167"/>
      <c r="I21" s="167"/>
      <c r="J21" s="167"/>
      <c r="K21" s="167">
        <v>442828.76</v>
      </c>
      <c r="M21" s="167"/>
      <c r="N21" s="1">
        <v>430727.79999999993</v>
      </c>
      <c r="O21" s="167"/>
      <c r="P21" s="167"/>
      <c r="Q21" s="1">
        <v>78027</v>
      </c>
      <c r="S21" s="167"/>
      <c r="T21" s="167"/>
      <c r="U21" s="167">
        <v>9440.65</v>
      </c>
      <c r="V21" s="1">
        <v>4500</v>
      </c>
      <c r="Z21" s="167"/>
      <c r="AA21" s="167"/>
      <c r="AB21" s="167">
        <v>131640.69</v>
      </c>
      <c r="AC21" s="1">
        <v>41463.61</v>
      </c>
      <c r="AD21" s="167"/>
      <c r="AE21" s="1">
        <v>265722.16000000003</v>
      </c>
      <c r="AG21" s="167"/>
      <c r="AH21" s="1">
        <v>14225.15</v>
      </c>
      <c r="AK21" s="167"/>
      <c r="AL21" s="167"/>
      <c r="AM21" s="1">
        <v>173468.78999999995</v>
      </c>
      <c r="AR21" s="167"/>
      <c r="AS21" s="1">
        <v>9544.68</v>
      </c>
      <c r="AX21" s="167"/>
      <c r="AY21" s="167"/>
      <c r="AZ21" s="167"/>
      <c r="BA21" s="167">
        <v>1205216.06</v>
      </c>
      <c r="BB21" s="167">
        <v>385610.97</v>
      </c>
      <c r="BC21" s="1">
        <v>263894.72000000009</v>
      </c>
    </row>
    <row r="22" spans="2:55" x14ac:dyDescent="0.25">
      <c r="B22" s="47" t="s">
        <v>743</v>
      </c>
      <c r="C22" s="47" t="s">
        <v>742</v>
      </c>
      <c r="D22" s="167">
        <v>24526194.570000011</v>
      </c>
      <c r="E22" s="167">
        <v>11406449.930000002</v>
      </c>
      <c r="H22" s="167"/>
      <c r="I22" s="1">
        <v>21930.2</v>
      </c>
      <c r="J22" s="167">
        <v>103.64</v>
      </c>
      <c r="K22" s="167">
        <v>1000043.72</v>
      </c>
      <c r="L22" s="1">
        <v>202.97</v>
      </c>
      <c r="M22" s="167"/>
      <c r="N22" s="1">
        <v>2007244.4799999995</v>
      </c>
      <c r="O22" s="167"/>
      <c r="P22" s="167"/>
      <c r="Q22" s="1">
        <v>292451.77</v>
      </c>
      <c r="S22" s="167"/>
      <c r="T22" s="167"/>
      <c r="U22" s="167">
        <v>1180204.2999999998</v>
      </c>
      <c r="V22" s="1">
        <v>112677.63</v>
      </c>
      <c r="W22" s="1">
        <v>15561</v>
      </c>
      <c r="Z22" s="167"/>
      <c r="AA22" s="167"/>
      <c r="AB22" s="167">
        <v>249858.65</v>
      </c>
      <c r="AC22" s="1">
        <v>66203.69</v>
      </c>
      <c r="AD22" s="167">
        <v>109590.07999999999</v>
      </c>
      <c r="AE22" s="1">
        <v>852106.7699999999</v>
      </c>
      <c r="AG22" s="167"/>
      <c r="AH22" s="1">
        <v>258515.44</v>
      </c>
      <c r="AK22" s="167"/>
      <c r="AL22" s="167">
        <v>97766.85</v>
      </c>
      <c r="AM22" s="1">
        <v>496482.69999999995</v>
      </c>
      <c r="AP22" s="167"/>
      <c r="AR22" s="167"/>
      <c r="AS22" s="167">
        <v>32382.31</v>
      </c>
      <c r="AU22" s="167"/>
      <c r="AV22" s="1">
        <v>1810.66</v>
      </c>
      <c r="AX22" s="167"/>
      <c r="AY22" s="1">
        <v>236358.19999999998</v>
      </c>
      <c r="AZ22" s="167">
        <v>7394.32</v>
      </c>
      <c r="BA22" s="167">
        <v>4148584.3399999994</v>
      </c>
      <c r="BB22" s="167">
        <v>1070656.47</v>
      </c>
      <c r="BC22" s="1">
        <v>861614.44999999984</v>
      </c>
    </row>
    <row r="23" spans="2:55" x14ac:dyDescent="0.25">
      <c r="B23" s="47" t="s">
        <v>741</v>
      </c>
      <c r="C23" s="47" t="s">
        <v>740</v>
      </c>
      <c r="D23" s="167">
        <v>26289640.070000008</v>
      </c>
      <c r="E23" s="167">
        <v>13684630.430000002</v>
      </c>
      <c r="F23" s="167"/>
      <c r="H23" s="167"/>
      <c r="I23" s="167"/>
      <c r="J23" s="167"/>
      <c r="K23" s="167">
        <v>941389.04999999993</v>
      </c>
      <c r="L23" s="167">
        <v>272.7</v>
      </c>
      <c r="M23" s="167"/>
      <c r="N23" s="1">
        <v>2738498.9899999993</v>
      </c>
      <c r="P23" s="167"/>
      <c r="Q23" s="1">
        <v>327782.15000000002</v>
      </c>
      <c r="S23" s="167"/>
      <c r="T23" s="167"/>
      <c r="U23" s="167">
        <v>1253887.1899999997</v>
      </c>
      <c r="V23" s="1">
        <v>457847.01999999996</v>
      </c>
      <c r="W23" s="1">
        <v>16827.5</v>
      </c>
      <c r="Z23" s="167"/>
      <c r="AA23" s="167"/>
      <c r="AB23" s="167">
        <v>365677.5</v>
      </c>
      <c r="AC23" s="1">
        <v>64410.04</v>
      </c>
      <c r="AD23" s="167">
        <v>157633.16</v>
      </c>
      <c r="AE23" s="1">
        <v>508471.72</v>
      </c>
      <c r="AG23" s="167"/>
      <c r="AH23" s="1">
        <v>183741.98</v>
      </c>
      <c r="AK23" s="167"/>
      <c r="AL23" s="167">
        <v>34720.520000000004</v>
      </c>
      <c r="AM23" s="1">
        <v>295934.23</v>
      </c>
      <c r="AQ23" s="1">
        <v>44358.710000000006</v>
      </c>
      <c r="AR23" s="167"/>
      <c r="AS23" s="1">
        <v>48247.64</v>
      </c>
      <c r="AT23" s="1">
        <v>703.01</v>
      </c>
      <c r="AU23" s="167"/>
      <c r="AV23" s="1">
        <v>91623.69</v>
      </c>
      <c r="AX23" s="167"/>
      <c r="AY23" s="167">
        <v>163764.16999999998</v>
      </c>
      <c r="AZ23" s="167"/>
      <c r="BA23" s="167">
        <v>3572258.8799999994</v>
      </c>
      <c r="BB23" s="167">
        <v>772670.14</v>
      </c>
      <c r="BC23" s="1">
        <v>564289.64999999979</v>
      </c>
    </row>
    <row r="24" spans="2:55" x14ac:dyDescent="0.25">
      <c r="B24" s="47" t="s">
        <v>739</v>
      </c>
      <c r="C24" s="47" t="s">
        <v>738</v>
      </c>
      <c r="D24" s="167">
        <v>22228600.170000009</v>
      </c>
      <c r="E24" s="167">
        <v>11130498.560000004</v>
      </c>
      <c r="F24" s="167">
        <v>308888.82</v>
      </c>
      <c r="G24" s="167"/>
      <c r="H24" s="167">
        <v>145670.06</v>
      </c>
      <c r="I24" s="167"/>
      <c r="J24" s="167"/>
      <c r="K24" s="167">
        <v>3323.59</v>
      </c>
      <c r="L24" s="167"/>
      <c r="M24" s="167"/>
      <c r="N24" s="1">
        <v>2397979.0999999996</v>
      </c>
      <c r="O24" s="167"/>
      <c r="P24" s="167"/>
      <c r="Q24" s="1">
        <v>342513.00999999995</v>
      </c>
      <c r="S24" s="167"/>
      <c r="T24" s="167"/>
      <c r="U24" s="167">
        <v>1261066.7000000002</v>
      </c>
      <c r="V24" s="1">
        <v>380007.86</v>
      </c>
      <c r="W24" s="167">
        <v>28604.959999999999</v>
      </c>
      <c r="X24" s="167">
        <v>6239.12</v>
      </c>
      <c r="Z24" s="167"/>
      <c r="AA24" s="167"/>
      <c r="AB24" s="167">
        <v>454788.82999999996</v>
      </c>
      <c r="AC24" s="1">
        <v>141846.95000000001</v>
      </c>
      <c r="AD24" s="167">
        <v>62535.34</v>
      </c>
      <c r="AE24" s="167">
        <v>321154.83</v>
      </c>
      <c r="AG24" s="167"/>
      <c r="AH24" s="1">
        <v>186259.22000000003</v>
      </c>
      <c r="AK24" s="167"/>
      <c r="AL24" s="167">
        <v>203.45</v>
      </c>
      <c r="AM24" s="1">
        <v>339449.82</v>
      </c>
      <c r="AR24" s="167"/>
      <c r="AS24" s="1">
        <v>64839.39</v>
      </c>
      <c r="AU24" s="167"/>
      <c r="AV24" s="1">
        <v>93753.26</v>
      </c>
      <c r="AY24" s="167">
        <v>4905.34</v>
      </c>
      <c r="AZ24" s="167">
        <v>24618.06</v>
      </c>
      <c r="BA24" s="167">
        <v>3033775.5999999992</v>
      </c>
      <c r="BB24" s="167">
        <v>514242.75</v>
      </c>
      <c r="BC24" s="1">
        <v>981435.54999999993</v>
      </c>
    </row>
    <row r="25" spans="2:55" x14ac:dyDescent="0.25">
      <c r="B25" s="47" t="s">
        <v>737</v>
      </c>
      <c r="C25" s="47" t="s">
        <v>736</v>
      </c>
      <c r="D25" s="167">
        <v>127656021.47000013</v>
      </c>
      <c r="E25" s="167">
        <v>56478891.619999997</v>
      </c>
      <c r="F25" s="1">
        <v>1854763.7599999998</v>
      </c>
      <c r="G25" s="1">
        <v>748858.4</v>
      </c>
      <c r="H25" s="1">
        <v>475713.92000000004</v>
      </c>
      <c r="I25" s="1">
        <v>22616.48</v>
      </c>
      <c r="J25" s="167"/>
      <c r="K25" s="1">
        <v>1497277.0199999998</v>
      </c>
      <c r="L25" s="167">
        <v>997452.35000000009</v>
      </c>
      <c r="M25" s="167">
        <v>275576</v>
      </c>
      <c r="N25" s="1">
        <v>15279688.670000002</v>
      </c>
      <c r="P25" s="167"/>
      <c r="Q25" s="1">
        <v>1779270.8199999998</v>
      </c>
      <c r="S25" s="167"/>
      <c r="U25" s="1">
        <v>6045423.2800000003</v>
      </c>
      <c r="V25" s="1">
        <v>2739675.9100000011</v>
      </c>
      <c r="W25" s="1">
        <v>130717.57999999999</v>
      </c>
      <c r="Y25" s="1">
        <v>2375395.2599999998</v>
      </c>
      <c r="Z25" s="167">
        <v>28860</v>
      </c>
      <c r="AA25" s="167"/>
      <c r="AB25" s="1">
        <v>1946351.2199999997</v>
      </c>
      <c r="AC25" s="1">
        <v>1319836.3599999996</v>
      </c>
      <c r="AD25" s="167">
        <v>1336442.9599999997</v>
      </c>
      <c r="AE25" s="1">
        <v>4495848.43</v>
      </c>
      <c r="AF25" s="1">
        <v>206918.04</v>
      </c>
      <c r="AH25" s="1">
        <v>1580920.5000000002</v>
      </c>
      <c r="AL25" s="167">
        <v>423469.4200000001</v>
      </c>
      <c r="AM25" s="1">
        <v>2260422.9700000002</v>
      </c>
      <c r="AQ25" s="167"/>
      <c r="AS25" s="1">
        <v>543187.49</v>
      </c>
      <c r="AU25" s="167">
        <v>22870.81</v>
      </c>
      <c r="AV25" s="1">
        <v>1154866.1500000001</v>
      </c>
      <c r="AZ25" s="167">
        <v>18108.04</v>
      </c>
      <c r="BA25" s="167">
        <v>14611289.400000002</v>
      </c>
      <c r="BB25" s="167">
        <v>4109433.65</v>
      </c>
      <c r="BC25" s="1">
        <v>2895874.96</v>
      </c>
    </row>
    <row r="26" spans="2:55" x14ac:dyDescent="0.25">
      <c r="B26" s="47" t="s">
        <v>735</v>
      </c>
      <c r="C26" s="47" t="s">
        <v>734</v>
      </c>
      <c r="D26" s="167">
        <v>4330594.83</v>
      </c>
      <c r="E26" s="167">
        <v>1934140.4599999997</v>
      </c>
      <c r="F26" s="167"/>
      <c r="I26" s="167"/>
      <c r="J26" s="167"/>
      <c r="K26" s="167">
        <v>26814.06</v>
      </c>
      <c r="L26" s="167"/>
      <c r="M26" s="167">
        <v>9829.5400000000009</v>
      </c>
      <c r="N26" s="1">
        <v>350033.24</v>
      </c>
      <c r="O26" s="167"/>
      <c r="P26" s="167"/>
      <c r="Q26" s="1">
        <v>33693.449999999997</v>
      </c>
      <c r="R26" s="167"/>
      <c r="S26" s="167"/>
      <c r="T26" s="167"/>
      <c r="U26" s="167">
        <v>8874.7199999999993</v>
      </c>
      <c r="Z26" s="167"/>
      <c r="AA26" s="167"/>
      <c r="AB26" s="1">
        <v>63607.159999999996</v>
      </c>
      <c r="AC26" s="1">
        <v>13297.22</v>
      </c>
      <c r="AD26" s="167">
        <v>10464.9</v>
      </c>
      <c r="AE26" s="1">
        <v>57848.18</v>
      </c>
      <c r="AG26" s="167"/>
      <c r="AL26" s="167"/>
      <c r="AM26" s="1">
        <v>64067.28</v>
      </c>
      <c r="AN26" s="167"/>
      <c r="AR26" s="167"/>
      <c r="AS26" s="1">
        <v>5706.51</v>
      </c>
      <c r="AU26" s="167"/>
      <c r="AV26" s="1">
        <v>335525.34000000003</v>
      </c>
      <c r="AZ26" s="167"/>
      <c r="BA26" s="167">
        <v>1066908.5499999998</v>
      </c>
      <c r="BB26" s="167">
        <v>198671.63</v>
      </c>
      <c r="BC26" s="1">
        <v>151112.59</v>
      </c>
    </row>
    <row r="27" spans="2:55" x14ac:dyDescent="0.25">
      <c r="B27" s="47" t="s">
        <v>733</v>
      </c>
      <c r="C27" s="47" t="s">
        <v>732</v>
      </c>
      <c r="D27" s="167">
        <v>61695493.13000001</v>
      </c>
      <c r="E27" s="167">
        <v>27487635.589999996</v>
      </c>
      <c r="F27" s="167">
        <v>1438671.8399999999</v>
      </c>
      <c r="H27" s="167">
        <v>352121.97</v>
      </c>
      <c r="I27" s="167"/>
      <c r="J27" s="167"/>
      <c r="K27" s="167">
        <v>43608.39</v>
      </c>
      <c r="L27" s="167">
        <v>476887.42000000004</v>
      </c>
      <c r="M27" s="167"/>
      <c r="N27" s="1">
        <v>9414871.0299999993</v>
      </c>
      <c r="P27" s="167">
        <v>32642.32</v>
      </c>
      <c r="Q27" s="1">
        <v>983858.69</v>
      </c>
      <c r="S27" s="167"/>
      <c r="T27" s="1">
        <v>15970.07</v>
      </c>
      <c r="U27" s="1">
        <v>2115361.33</v>
      </c>
      <c r="V27" s="1">
        <v>616993.34000000008</v>
      </c>
      <c r="W27" s="1">
        <v>61256.94999999999</v>
      </c>
      <c r="Z27" s="167"/>
      <c r="AA27" s="167"/>
      <c r="AB27" s="1">
        <v>1412875.1099999999</v>
      </c>
      <c r="AC27" s="1">
        <v>607828.71000000008</v>
      </c>
      <c r="AD27" s="167"/>
      <c r="AE27" s="1">
        <v>2455695.2499999995</v>
      </c>
      <c r="AG27" s="167"/>
      <c r="AH27" s="1">
        <v>479553.48000000004</v>
      </c>
      <c r="AM27" s="1">
        <v>143189.28</v>
      </c>
      <c r="AN27" s="167"/>
      <c r="AO27" s="1">
        <v>121660.12</v>
      </c>
      <c r="AR27" s="167"/>
      <c r="AS27" s="1">
        <v>405263.65</v>
      </c>
      <c r="AV27" s="1">
        <v>419647.45999999996</v>
      </c>
      <c r="AY27" s="167"/>
      <c r="AZ27" s="167">
        <v>16997.05</v>
      </c>
      <c r="BA27" s="167">
        <v>8608372.9200000018</v>
      </c>
      <c r="BB27" s="167">
        <v>1861600.0499999998</v>
      </c>
      <c r="BC27" s="1">
        <v>2122931.11</v>
      </c>
    </row>
    <row r="28" spans="2:55" x14ac:dyDescent="0.25">
      <c r="B28" s="47" t="s">
        <v>731</v>
      </c>
      <c r="C28" s="47" t="s">
        <v>730</v>
      </c>
      <c r="D28" s="167">
        <v>6487718.6699999962</v>
      </c>
      <c r="E28" s="167">
        <v>2734878.7</v>
      </c>
      <c r="F28" s="167">
        <v>957804.33999999973</v>
      </c>
      <c r="I28" s="167"/>
      <c r="J28" s="167"/>
      <c r="K28" s="167">
        <v>138625</v>
      </c>
      <c r="L28" s="167">
        <v>29419.879999999997</v>
      </c>
      <c r="M28" s="167"/>
      <c r="N28" s="1">
        <v>527309.67999999993</v>
      </c>
      <c r="O28" s="167"/>
      <c r="P28" s="167"/>
      <c r="Q28" s="1">
        <v>70231</v>
      </c>
      <c r="S28" s="167"/>
      <c r="T28" s="167"/>
      <c r="U28" s="167">
        <v>76330.13</v>
      </c>
      <c r="Z28" s="167"/>
      <c r="AA28" s="167"/>
      <c r="AB28" s="1">
        <v>105456</v>
      </c>
      <c r="AC28" s="1">
        <v>57995.340000000004</v>
      </c>
      <c r="AD28" s="167"/>
      <c r="AE28" s="1">
        <v>172547.87</v>
      </c>
      <c r="AG28" s="167"/>
      <c r="AH28" s="1">
        <v>167913.62</v>
      </c>
      <c r="AL28" s="167"/>
      <c r="AN28" s="167"/>
      <c r="AO28" s="1">
        <v>3744.4700000000003</v>
      </c>
      <c r="AQ28" s="167"/>
      <c r="AR28" s="167">
        <v>437.18</v>
      </c>
      <c r="AS28" s="1">
        <v>11218.32</v>
      </c>
      <c r="AU28" s="167"/>
      <c r="AZ28" s="167">
        <v>35.74</v>
      </c>
      <c r="BA28" s="167">
        <v>1068953.83</v>
      </c>
      <c r="BB28" s="167">
        <v>210581.89</v>
      </c>
      <c r="BC28" s="1">
        <v>154235.68000000002</v>
      </c>
    </row>
    <row r="29" spans="2:55" x14ac:dyDescent="0.25">
      <c r="B29" s="47" t="s">
        <v>729</v>
      </c>
      <c r="C29" s="47" t="s">
        <v>728</v>
      </c>
      <c r="D29" s="167">
        <v>46623729.510000013</v>
      </c>
      <c r="E29" s="167">
        <v>20406064.419999991</v>
      </c>
      <c r="F29" s="1">
        <v>1858100.2799999998</v>
      </c>
      <c r="H29" s="167"/>
      <c r="J29" s="167"/>
      <c r="K29" s="167">
        <v>25814.119999999995</v>
      </c>
      <c r="L29" s="167">
        <v>1036132.72</v>
      </c>
      <c r="M29" s="167"/>
      <c r="N29" s="1">
        <v>6441812.5100000007</v>
      </c>
      <c r="P29" s="167"/>
      <c r="Q29" s="1">
        <v>550160</v>
      </c>
      <c r="R29" s="167"/>
      <c r="S29" s="167"/>
      <c r="T29" s="167"/>
      <c r="U29" s="1">
        <v>2368877.69</v>
      </c>
      <c r="V29" s="1">
        <v>553659.23</v>
      </c>
      <c r="W29" s="1">
        <v>56076.240000000005</v>
      </c>
      <c r="Z29" s="167"/>
      <c r="AA29" s="167"/>
      <c r="AB29" s="1">
        <v>904878.99000000011</v>
      </c>
      <c r="AC29" s="1">
        <v>173118.53999999998</v>
      </c>
      <c r="AD29" s="167"/>
      <c r="AE29" s="1">
        <v>940705.62000000023</v>
      </c>
      <c r="AG29" s="167"/>
      <c r="AH29" s="1">
        <v>311223.17000000004</v>
      </c>
      <c r="AM29" s="1">
        <v>81007.170000000013</v>
      </c>
      <c r="AN29" s="167"/>
      <c r="AO29" s="1">
        <v>17092.060000000001</v>
      </c>
      <c r="AR29" s="1">
        <v>1003.76</v>
      </c>
      <c r="AS29" s="1">
        <v>103732.87</v>
      </c>
      <c r="AZ29" s="167">
        <v>1377.21</v>
      </c>
      <c r="BA29" s="167">
        <v>7637606.2600000016</v>
      </c>
      <c r="BB29" s="167">
        <v>1160552.8</v>
      </c>
      <c r="BC29" s="1">
        <v>1994733.8500000003</v>
      </c>
    </row>
    <row r="30" spans="2:55" x14ac:dyDescent="0.25">
      <c r="B30" s="47" t="s">
        <v>727</v>
      </c>
      <c r="C30" s="47" t="s">
        <v>726</v>
      </c>
      <c r="D30" s="167">
        <v>13930725.860000001</v>
      </c>
      <c r="E30" s="167">
        <v>6903895.3100000005</v>
      </c>
      <c r="F30" s="167"/>
      <c r="G30" s="167"/>
      <c r="I30" s="167"/>
      <c r="J30" s="167"/>
      <c r="K30" s="167">
        <v>14351.89</v>
      </c>
      <c r="L30" s="167">
        <v>135255.54</v>
      </c>
      <c r="M30" s="167"/>
      <c r="N30" s="1">
        <v>1750759.7799999998</v>
      </c>
      <c r="O30" s="167"/>
      <c r="P30" s="167"/>
      <c r="Q30" s="1">
        <v>120826</v>
      </c>
      <c r="S30" s="167"/>
      <c r="T30" s="167">
        <v>83372</v>
      </c>
      <c r="U30" s="1">
        <v>158271.98000000001</v>
      </c>
      <c r="Z30" s="167"/>
      <c r="AA30" s="167"/>
      <c r="AB30" s="167">
        <v>253092</v>
      </c>
      <c r="AC30" s="1">
        <v>70621.209999999992</v>
      </c>
      <c r="AD30" s="167"/>
      <c r="AE30" s="1">
        <v>414427.91</v>
      </c>
      <c r="AG30" s="167"/>
      <c r="AH30" s="1">
        <v>232416.25999999998</v>
      </c>
      <c r="AK30" s="167"/>
      <c r="AL30" s="167"/>
      <c r="AN30" s="167"/>
      <c r="AO30" s="1">
        <v>97018.92</v>
      </c>
      <c r="AR30" s="167"/>
      <c r="AU30" s="167"/>
      <c r="AV30" s="1">
        <v>3000</v>
      </c>
      <c r="AX30" s="167"/>
      <c r="AY30" s="167"/>
      <c r="AZ30" s="167"/>
      <c r="BA30" s="167">
        <v>2605162.37</v>
      </c>
      <c r="BB30" s="167">
        <v>711417.48</v>
      </c>
      <c r="BC30" s="1">
        <v>376837.20999999996</v>
      </c>
    </row>
    <row r="31" spans="2:55" x14ac:dyDescent="0.25">
      <c r="B31" s="47" t="s">
        <v>725</v>
      </c>
      <c r="C31" s="47" t="s">
        <v>724</v>
      </c>
      <c r="D31" s="167">
        <v>53057621.320000008</v>
      </c>
      <c r="E31" s="167">
        <v>8312546.4199999999</v>
      </c>
      <c r="F31" s="167">
        <v>23064604.370000001</v>
      </c>
      <c r="G31" s="167">
        <v>86635.31</v>
      </c>
      <c r="H31" s="167">
        <v>140612.85999999999</v>
      </c>
      <c r="I31" s="167"/>
      <c r="J31" s="167"/>
      <c r="K31" s="167">
        <v>2504007.9200000009</v>
      </c>
      <c r="L31" s="167">
        <v>16798.05</v>
      </c>
      <c r="M31" s="167">
        <v>39096</v>
      </c>
      <c r="N31" s="1">
        <v>6307249.8199999984</v>
      </c>
      <c r="P31" s="167"/>
      <c r="Q31" s="1">
        <v>582446.93000000005</v>
      </c>
      <c r="S31" s="167"/>
      <c r="T31" s="167"/>
      <c r="U31" s="167">
        <v>491846.63</v>
      </c>
      <c r="V31" s="1">
        <v>119505.2</v>
      </c>
      <c r="Z31" s="167"/>
      <c r="AA31" s="167"/>
      <c r="AB31" s="1">
        <v>740215.87</v>
      </c>
      <c r="AC31" s="1">
        <v>218362.43000000002</v>
      </c>
      <c r="AD31" s="167">
        <v>98689.56</v>
      </c>
      <c r="AE31" s="1">
        <v>2248425.37</v>
      </c>
      <c r="AG31" s="167"/>
      <c r="AH31" s="1">
        <v>152323.01999999999</v>
      </c>
      <c r="AK31" s="167"/>
      <c r="AL31" s="167">
        <v>32313.010000000002</v>
      </c>
      <c r="AM31" s="1">
        <v>531663.43000000005</v>
      </c>
      <c r="AO31" s="1">
        <v>48686.049999999996</v>
      </c>
      <c r="AR31" s="167"/>
      <c r="AS31" s="1">
        <v>101139.26</v>
      </c>
      <c r="AU31" s="167"/>
      <c r="AV31" s="1">
        <v>147225.89000000001</v>
      </c>
      <c r="AY31" s="167">
        <v>475191.32</v>
      </c>
      <c r="AZ31" s="167">
        <v>54703.32</v>
      </c>
      <c r="BA31" s="167">
        <v>4694214.4600000009</v>
      </c>
      <c r="BB31" s="167">
        <v>1066987.6200000001</v>
      </c>
      <c r="BC31" s="1">
        <v>782131.19999999995</v>
      </c>
    </row>
    <row r="32" spans="2:55" x14ac:dyDescent="0.25">
      <c r="B32" s="47" t="s">
        <v>723</v>
      </c>
      <c r="C32" s="47" t="s">
        <v>722</v>
      </c>
      <c r="D32" s="167">
        <v>2032419.16</v>
      </c>
      <c r="E32" s="167">
        <v>1428033.48</v>
      </c>
      <c r="G32" s="167"/>
      <c r="I32" s="167"/>
      <c r="J32" s="167"/>
      <c r="K32" s="167"/>
      <c r="L32" s="167"/>
      <c r="M32" s="167"/>
      <c r="N32" s="1">
        <v>233816.69</v>
      </c>
      <c r="P32" s="167"/>
      <c r="S32" s="167"/>
      <c r="T32" s="167"/>
      <c r="U32" s="1">
        <v>24760.510000000002</v>
      </c>
      <c r="V32" s="1">
        <v>8640.16</v>
      </c>
      <c r="Z32" s="167"/>
      <c r="AA32" s="167"/>
      <c r="AD32" s="167"/>
      <c r="AE32" s="1">
        <v>109693.37</v>
      </c>
      <c r="AG32" s="167"/>
      <c r="AK32" s="167"/>
      <c r="AL32" s="167"/>
      <c r="AR32" s="167"/>
      <c r="AX32" s="167"/>
      <c r="AY32" s="167"/>
      <c r="AZ32" s="167"/>
      <c r="BA32" s="167"/>
      <c r="BB32" s="167">
        <v>144952.94999999998</v>
      </c>
      <c r="BC32" s="1">
        <v>82522</v>
      </c>
    </row>
    <row r="33" spans="2:55" x14ac:dyDescent="0.25">
      <c r="B33" s="47" t="s">
        <v>721</v>
      </c>
      <c r="C33" s="47" t="s">
        <v>720</v>
      </c>
      <c r="D33" s="167">
        <v>417698168.64000016</v>
      </c>
      <c r="E33" s="167">
        <v>199852168.94000003</v>
      </c>
      <c r="F33" s="167">
        <v>6628300.1799999988</v>
      </c>
      <c r="G33" s="167">
        <v>1272037.9300000002</v>
      </c>
      <c r="H33" s="1">
        <v>1709712.3199999998</v>
      </c>
      <c r="I33" s="167"/>
      <c r="J33" s="167"/>
      <c r="K33" s="167">
        <v>4628839.1800000006</v>
      </c>
      <c r="L33" s="167"/>
      <c r="M33" s="167">
        <v>25074</v>
      </c>
      <c r="N33" s="1">
        <v>64423038.989999987</v>
      </c>
      <c r="O33" s="167"/>
      <c r="P33" s="167"/>
      <c r="Q33" s="1">
        <v>5131574</v>
      </c>
      <c r="S33" s="167"/>
      <c r="U33" s="167">
        <v>13633487.040000001</v>
      </c>
      <c r="V33" s="1">
        <v>2639145.370000001</v>
      </c>
      <c r="W33" s="1">
        <v>250463.66</v>
      </c>
      <c r="Z33" s="167"/>
      <c r="AA33" s="167"/>
      <c r="AB33" s="1">
        <v>6812592.6499999985</v>
      </c>
      <c r="AC33" s="1">
        <v>3582546.3499999992</v>
      </c>
      <c r="AD33" s="167"/>
      <c r="AE33" s="1">
        <v>11175313.160000002</v>
      </c>
      <c r="AG33" s="167"/>
      <c r="AH33" s="1">
        <v>2082319.2000000004</v>
      </c>
      <c r="AL33" s="167">
        <v>822253.12</v>
      </c>
      <c r="AM33" s="1">
        <v>5183962.709999999</v>
      </c>
      <c r="AR33" s="167"/>
      <c r="AS33" s="1">
        <v>581701.02</v>
      </c>
      <c r="AV33" s="1">
        <v>1315783.01</v>
      </c>
      <c r="AW33" s="167"/>
      <c r="AX33" s="167"/>
      <c r="AY33" s="167"/>
      <c r="AZ33" s="167">
        <v>1085816.8999999999</v>
      </c>
      <c r="BA33" s="167">
        <v>59365744.160000004</v>
      </c>
      <c r="BB33" s="167">
        <v>11009131.430000002</v>
      </c>
      <c r="BC33" s="1">
        <v>14487163.319999998</v>
      </c>
    </row>
    <row r="34" spans="2:55" x14ac:dyDescent="0.25">
      <c r="B34" s="47" t="s">
        <v>719</v>
      </c>
      <c r="C34" s="47" t="s">
        <v>718</v>
      </c>
      <c r="D34" s="167">
        <v>32918358.399999995</v>
      </c>
      <c r="E34" s="167">
        <v>17343833.140000001</v>
      </c>
      <c r="G34" s="1">
        <v>39854.120000000003</v>
      </c>
      <c r="H34" s="167">
        <v>843538.16</v>
      </c>
      <c r="J34" s="167"/>
      <c r="K34" s="167">
        <v>62955.46</v>
      </c>
      <c r="L34" s="167">
        <v>61745.170000000006</v>
      </c>
      <c r="M34" s="167">
        <v>2201.4299999999998</v>
      </c>
      <c r="N34" s="1">
        <v>4171567.1499999994</v>
      </c>
      <c r="Q34" s="1">
        <v>186119.4</v>
      </c>
      <c r="U34" s="1">
        <v>691542.8600000001</v>
      </c>
      <c r="V34" s="1">
        <v>144015.75</v>
      </c>
      <c r="Z34" s="167"/>
      <c r="AA34" s="167"/>
      <c r="AB34" s="1">
        <v>280512.47000000003</v>
      </c>
      <c r="AC34" s="1">
        <v>48204.52</v>
      </c>
      <c r="AD34" s="167"/>
      <c r="AE34" s="1">
        <v>296571.48</v>
      </c>
      <c r="AG34" s="167"/>
      <c r="AH34" s="1">
        <v>131971.91</v>
      </c>
      <c r="AL34" s="1">
        <v>10665.42</v>
      </c>
      <c r="AM34" s="1">
        <v>129978.7</v>
      </c>
      <c r="AR34" s="167"/>
      <c r="AS34" s="1">
        <v>60719.18</v>
      </c>
      <c r="AY34" s="167">
        <v>144926.62</v>
      </c>
      <c r="AZ34" s="167">
        <v>103799.9</v>
      </c>
      <c r="BA34" s="167">
        <v>5579030.7200000007</v>
      </c>
      <c r="BB34" s="167">
        <v>844744.1399999999</v>
      </c>
      <c r="BC34" s="1">
        <v>1739860.7</v>
      </c>
    </row>
    <row r="35" spans="2:55" x14ac:dyDescent="0.25">
      <c r="B35" s="47" t="s">
        <v>717</v>
      </c>
      <c r="C35" s="47" t="s">
        <v>716</v>
      </c>
      <c r="D35" s="167">
        <v>29151885.990000013</v>
      </c>
      <c r="E35" s="167">
        <v>15371406.289999997</v>
      </c>
      <c r="F35" s="167">
        <v>261527.81</v>
      </c>
      <c r="G35" s="167">
        <v>10892.76</v>
      </c>
      <c r="H35" s="1">
        <v>277144.17</v>
      </c>
      <c r="I35" s="167"/>
      <c r="J35" s="167"/>
      <c r="K35" s="167"/>
      <c r="L35" s="167"/>
      <c r="M35" s="167"/>
      <c r="N35" s="1">
        <v>3964469.33</v>
      </c>
      <c r="O35" s="167"/>
      <c r="P35" s="167"/>
      <c r="Q35" s="1">
        <v>357923.41000000003</v>
      </c>
      <c r="S35" s="167"/>
      <c r="T35" s="167"/>
      <c r="U35" s="1">
        <v>437828.25999999995</v>
      </c>
      <c r="W35" s="1">
        <v>15320.69</v>
      </c>
      <c r="Z35" s="167"/>
      <c r="AA35" s="167"/>
      <c r="AB35" s="1">
        <v>241436.73000000004</v>
      </c>
      <c r="AC35" s="1">
        <v>42692.07</v>
      </c>
      <c r="AD35" s="167">
        <v>6109.59</v>
      </c>
      <c r="AE35" s="1">
        <v>314420.7</v>
      </c>
      <c r="AG35" s="167"/>
      <c r="AH35" s="1">
        <v>239904.01</v>
      </c>
      <c r="AK35" s="167"/>
      <c r="AL35" s="167"/>
      <c r="AM35" s="1">
        <v>91392.87</v>
      </c>
      <c r="AQ35" s="167"/>
      <c r="AR35" s="167"/>
      <c r="AS35" s="1">
        <v>57813.86</v>
      </c>
      <c r="AU35" s="167"/>
      <c r="AV35" s="1">
        <v>13143.2</v>
      </c>
      <c r="AX35" s="1">
        <v>130193.61</v>
      </c>
      <c r="AY35" s="167">
        <v>18570.940000000002</v>
      </c>
      <c r="AZ35" s="167">
        <v>5707.57</v>
      </c>
      <c r="BA35" s="167">
        <v>4834338.8900000006</v>
      </c>
      <c r="BB35" s="167">
        <v>686284.54999999993</v>
      </c>
      <c r="BC35" s="1">
        <v>1773364.68</v>
      </c>
    </row>
    <row r="36" spans="2:55" x14ac:dyDescent="0.25">
      <c r="B36" s="47" t="s">
        <v>715</v>
      </c>
      <c r="C36" s="47" t="s">
        <v>714</v>
      </c>
      <c r="D36" s="167">
        <v>2899370.2799999989</v>
      </c>
      <c r="E36" s="167">
        <v>1635032.8699999999</v>
      </c>
      <c r="F36" s="167"/>
      <c r="G36" s="167"/>
      <c r="H36" s="167"/>
      <c r="I36" s="167"/>
      <c r="J36" s="167"/>
      <c r="K36" s="167">
        <v>42057.479999999996</v>
      </c>
      <c r="L36" s="167">
        <v>22769.98</v>
      </c>
      <c r="M36" s="167"/>
      <c r="N36" s="1">
        <v>219801.33</v>
      </c>
      <c r="O36" s="167"/>
      <c r="P36" s="167"/>
      <c r="S36" s="167"/>
      <c r="T36" s="167"/>
      <c r="U36" s="167"/>
      <c r="W36" s="167"/>
      <c r="X36" s="167"/>
      <c r="Z36" s="167"/>
      <c r="AA36" s="167"/>
      <c r="AB36" s="1">
        <v>29474.420000000006</v>
      </c>
      <c r="AC36" s="1">
        <v>31963.370000000003</v>
      </c>
      <c r="AD36" s="167"/>
      <c r="AE36" s="1">
        <v>42421.009999999995</v>
      </c>
      <c r="AG36" s="167"/>
      <c r="AH36" s="1">
        <v>2494.09</v>
      </c>
      <c r="AK36" s="167"/>
      <c r="AL36" s="167"/>
      <c r="AR36" s="167"/>
      <c r="AS36" s="1">
        <v>4129.33</v>
      </c>
      <c r="AU36" s="167"/>
      <c r="AY36" s="167"/>
      <c r="AZ36" s="167"/>
      <c r="BA36" s="167">
        <v>579149.37999999989</v>
      </c>
      <c r="BB36" s="167">
        <v>126409.24999999999</v>
      </c>
      <c r="BC36" s="1">
        <v>163667.76999999999</v>
      </c>
    </row>
    <row r="37" spans="2:55" x14ac:dyDescent="0.25">
      <c r="B37" s="47" t="s">
        <v>713</v>
      </c>
      <c r="C37" s="47" t="s">
        <v>712</v>
      </c>
      <c r="D37" s="167">
        <v>48998820.449999988</v>
      </c>
      <c r="E37" s="167">
        <v>23981157.329999998</v>
      </c>
      <c r="F37" s="167">
        <v>200006.78999999998</v>
      </c>
      <c r="G37" s="1">
        <v>140716.39000000001</v>
      </c>
      <c r="H37" s="1">
        <v>653051.42000000004</v>
      </c>
      <c r="I37" s="167"/>
      <c r="J37" s="167"/>
      <c r="K37" s="1">
        <v>16738.759999999998</v>
      </c>
      <c r="M37" s="167"/>
      <c r="N37" s="1">
        <v>7397411.1799999997</v>
      </c>
      <c r="O37" s="167"/>
      <c r="P37" s="167"/>
      <c r="Q37" s="1">
        <v>690285</v>
      </c>
      <c r="S37" s="167"/>
      <c r="T37" s="167"/>
      <c r="U37" s="167">
        <v>2055981.5799999998</v>
      </c>
      <c r="V37" s="1">
        <v>421742.58</v>
      </c>
      <c r="Z37" s="167"/>
      <c r="AA37" s="167"/>
      <c r="AB37" s="1">
        <v>478446.23</v>
      </c>
      <c r="AC37" s="1">
        <v>142778.38</v>
      </c>
      <c r="AD37" s="167"/>
      <c r="AE37" s="1">
        <v>712738.76</v>
      </c>
      <c r="AG37" s="167"/>
      <c r="AH37" s="1">
        <v>113837.70000000001</v>
      </c>
      <c r="AL37" s="167">
        <v>23135.000000000004</v>
      </c>
      <c r="AM37" s="1">
        <v>184508.41</v>
      </c>
      <c r="AQ37" s="167"/>
      <c r="AR37" s="167"/>
      <c r="AS37" s="1">
        <v>103144.24999999999</v>
      </c>
      <c r="AU37" s="167"/>
      <c r="AV37" s="1">
        <v>57999.950000000004</v>
      </c>
      <c r="AY37" s="167"/>
      <c r="AZ37" s="167">
        <v>492892.08</v>
      </c>
      <c r="BA37" s="167">
        <v>6879185.9700000016</v>
      </c>
      <c r="BB37" s="167">
        <v>1785506.4000000001</v>
      </c>
      <c r="BC37" s="1">
        <v>2467556.2900000005</v>
      </c>
    </row>
    <row r="38" spans="2:55" x14ac:dyDescent="0.25">
      <c r="B38" s="47" t="s">
        <v>711</v>
      </c>
      <c r="C38" s="47" t="s">
        <v>710</v>
      </c>
      <c r="D38" s="167">
        <v>416164650.37999988</v>
      </c>
      <c r="E38" s="167">
        <v>190239132.71999994</v>
      </c>
      <c r="F38" s="167">
        <v>3750204.65</v>
      </c>
      <c r="G38" s="167">
        <v>994008.22999999986</v>
      </c>
      <c r="H38" s="167">
        <v>853333.15</v>
      </c>
      <c r="I38" s="167"/>
      <c r="J38" s="167"/>
      <c r="K38" s="167">
        <v>10181317.669999998</v>
      </c>
      <c r="L38" s="167">
        <v>1226795.8700000001</v>
      </c>
      <c r="M38" s="167"/>
      <c r="N38" s="1">
        <v>61378208.18</v>
      </c>
      <c r="O38" s="167"/>
      <c r="P38" s="167"/>
      <c r="Q38" s="1">
        <v>4959589.08</v>
      </c>
      <c r="S38" s="167"/>
      <c r="T38" s="167"/>
      <c r="U38" s="167">
        <v>20051061.169999994</v>
      </c>
      <c r="V38" s="1">
        <v>1910134.46</v>
      </c>
      <c r="W38" s="1">
        <v>259631.82</v>
      </c>
      <c r="Y38" s="1">
        <v>9276538.8100000024</v>
      </c>
      <c r="Z38" s="167">
        <v>82455.8</v>
      </c>
      <c r="AA38" s="167"/>
      <c r="AB38" s="1">
        <v>6411464.6200000001</v>
      </c>
      <c r="AC38" s="1">
        <v>799288.33000000007</v>
      </c>
      <c r="AD38" s="167"/>
      <c r="AE38" s="1">
        <v>12858031.489999998</v>
      </c>
      <c r="AG38" s="167"/>
      <c r="AH38" s="1">
        <v>2844186.83</v>
      </c>
      <c r="AK38" s="167"/>
      <c r="AL38" s="167">
        <v>499417.23</v>
      </c>
      <c r="AM38" s="1">
        <v>6337280.3000000007</v>
      </c>
      <c r="AR38" s="167">
        <v>2791.4100000000003</v>
      </c>
      <c r="AS38" s="1">
        <v>7129883.1900000004</v>
      </c>
      <c r="AU38" s="167"/>
      <c r="AV38" s="1">
        <v>1291789.3999999997</v>
      </c>
      <c r="AX38" s="167"/>
      <c r="AY38" s="167"/>
      <c r="AZ38" s="167">
        <v>109918.22</v>
      </c>
      <c r="BA38" s="167">
        <v>43115134.570000008</v>
      </c>
      <c r="BB38" s="167">
        <v>11111613.65</v>
      </c>
      <c r="BC38" s="1">
        <v>18491439.529999997</v>
      </c>
    </row>
    <row r="39" spans="2:55" x14ac:dyDescent="0.25">
      <c r="B39" s="47" t="s">
        <v>709</v>
      </c>
      <c r="C39" s="47" t="s">
        <v>708</v>
      </c>
      <c r="D39" s="167">
        <v>121588122.64999996</v>
      </c>
      <c r="E39" s="167">
        <v>69151940.600000009</v>
      </c>
      <c r="F39" s="167"/>
      <c r="G39" s="167"/>
      <c r="H39" s="1">
        <v>179457.11</v>
      </c>
      <c r="I39" s="167"/>
      <c r="J39" s="167"/>
      <c r="K39" s="167">
        <v>372489.9</v>
      </c>
      <c r="M39" s="167"/>
      <c r="N39" s="1">
        <v>16865885.969999999</v>
      </c>
      <c r="O39" s="167"/>
      <c r="P39" s="167"/>
      <c r="Q39" s="1">
        <v>1266818.0000000002</v>
      </c>
      <c r="S39" s="167"/>
      <c r="T39" s="167"/>
      <c r="U39" s="1">
        <v>4346412.17</v>
      </c>
      <c r="V39" s="1">
        <v>368527.63999999996</v>
      </c>
      <c r="W39" s="1">
        <v>38207.620000000003</v>
      </c>
      <c r="Z39" s="167"/>
      <c r="AA39" s="167"/>
      <c r="AB39" s="1">
        <v>293448.57000000007</v>
      </c>
      <c r="AC39" s="1">
        <v>108779.62999999999</v>
      </c>
      <c r="AD39" s="167"/>
      <c r="AE39" s="1">
        <v>840357.24000000011</v>
      </c>
      <c r="AG39" s="167"/>
      <c r="AH39" s="1">
        <v>557010.44999999995</v>
      </c>
      <c r="AK39" s="167"/>
      <c r="AL39" s="167"/>
      <c r="AM39" s="1">
        <v>510530.39</v>
      </c>
      <c r="AQ39" s="167"/>
      <c r="AR39" s="167">
        <v>191318.15</v>
      </c>
      <c r="AS39" s="1">
        <v>242346.58</v>
      </c>
      <c r="AU39" s="167"/>
      <c r="AV39" s="1">
        <v>250945.38999999998</v>
      </c>
      <c r="AW39" s="167"/>
      <c r="AX39" s="167"/>
      <c r="AY39" s="167"/>
      <c r="AZ39" s="167">
        <v>2712268.79</v>
      </c>
      <c r="BA39" s="167">
        <v>14939404.889999999</v>
      </c>
      <c r="BB39" s="167">
        <v>3491568.7800000003</v>
      </c>
      <c r="BC39" s="1">
        <v>4860404.7799999984</v>
      </c>
    </row>
    <row r="40" spans="2:55" x14ac:dyDescent="0.25">
      <c r="B40" s="47" t="s">
        <v>707</v>
      </c>
      <c r="C40" s="47" t="s">
        <v>706</v>
      </c>
      <c r="D40" s="167">
        <v>221262010.49000001</v>
      </c>
      <c r="E40" s="167">
        <v>96050831.800000042</v>
      </c>
      <c r="F40" s="1">
        <v>16268185.110000005</v>
      </c>
      <c r="G40" s="167">
        <v>94674.48000000001</v>
      </c>
      <c r="H40" s="1">
        <v>1052348.8400000001</v>
      </c>
      <c r="I40" s="167">
        <v>167434.63</v>
      </c>
      <c r="J40" s="167"/>
      <c r="K40" s="167">
        <v>6234911.8500000006</v>
      </c>
      <c r="L40" s="167">
        <v>434074.22</v>
      </c>
      <c r="M40" s="167"/>
      <c r="N40" s="1">
        <v>29305465.620000001</v>
      </c>
      <c r="Q40" s="1">
        <v>2894397.2800000003</v>
      </c>
      <c r="S40" s="167"/>
      <c r="T40" s="167"/>
      <c r="U40" s="167">
        <v>9297400.540000001</v>
      </c>
      <c r="V40" s="1">
        <v>680117.16000000015</v>
      </c>
      <c r="W40" s="1">
        <v>254838.56</v>
      </c>
      <c r="Z40" s="167"/>
      <c r="AA40" s="167"/>
      <c r="AB40" s="1">
        <v>1977848.1400000001</v>
      </c>
      <c r="AC40" s="1">
        <v>387318.61000000004</v>
      </c>
      <c r="AD40" s="167"/>
      <c r="AE40" s="1">
        <v>2970030.3299999996</v>
      </c>
      <c r="AG40" s="167"/>
      <c r="AH40" s="1">
        <v>766254.6100000001</v>
      </c>
      <c r="AL40" s="167">
        <v>170042.02</v>
      </c>
      <c r="AM40" s="1">
        <v>2237690.63</v>
      </c>
      <c r="AR40" s="167"/>
      <c r="AS40" s="1">
        <v>381181.83999999997</v>
      </c>
      <c r="AU40" s="167"/>
      <c r="AV40" s="1">
        <v>1579066.1300000001</v>
      </c>
      <c r="AY40" s="1">
        <v>142338.46</v>
      </c>
      <c r="AZ40" s="167">
        <v>200176.88999999998</v>
      </c>
      <c r="BA40" s="167">
        <v>29567611.859999981</v>
      </c>
      <c r="BB40" s="167">
        <v>4348897.959999999</v>
      </c>
      <c r="BC40" s="1">
        <v>13798872.920000002</v>
      </c>
    </row>
    <row r="41" spans="2:55" x14ac:dyDescent="0.25">
      <c r="B41" s="47" t="s">
        <v>705</v>
      </c>
      <c r="C41" s="47" t="s">
        <v>704</v>
      </c>
      <c r="D41" s="167">
        <v>65233761.919999957</v>
      </c>
      <c r="E41" s="167">
        <v>35014709.529999994</v>
      </c>
      <c r="F41" s="167">
        <v>1051131.9399999997</v>
      </c>
      <c r="G41" s="1">
        <v>126814.1</v>
      </c>
      <c r="I41" s="167"/>
      <c r="K41" s="167"/>
      <c r="M41" s="167"/>
      <c r="N41" s="1">
        <v>8457634.25</v>
      </c>
      <c r="O41" s="167"/>
      <c r="P41" s="167"/>
      <c r="Q41" s="1">
        <v>704175.50000000012</v>
      </c>
      <c r="U41" s="1">
        <v>2378507.4499999997</v>
      </c>
      <c r="V41" s="1">
        <v>730686.18000000017</v>
      </c>
      <c r="Z41" s="167"/>
      <c r="AA41" s="167"/>
      <c r="AB41" s="1">
        <v>396027.33</v>
      </c>
      <c r="AC41" s="1">
        <v>47323.280000000006</v>
      </c>
      <c r="AD41" s="167">
        <v>6377.38</v>
      </c>
      <c r="AE41" s="1">
        <v>641121.26000000013</v>
      </c>
      <c r="AG41" s="167"/>
      <c r="AH41" s="1">
        <v>329379.94</v>
      </c>
      <c r="AL41" s="1">
        <v>9022.56</v>
      </c>
      <c r="AM41" s="1">
        <v>262969.09000000003</v>
      </c>
      <c r="AR41" s="1">
        <v>8837.44</v>
      </c>
      <c r="AS41" s="1">
        <v>132242.79</v>
      </c>
      <c r="AV41" s="1">
        <v>281264.96999999997</v>
      </c>
      <c r="AX41" s="1">
        <v>377275.58999999997</v>
      </c>
      <c r="AY41" s="1">
        <v>948485.64999999991</v>
      </c>
      <c r="AZ41" s="167">
        <v>254856.81</v>
      </c>
      <c r="BA41" s="167">
        <v>8806549.290000001</v>
      </c>
      <c r="BB41" s="167">
        <v>1305202.6300000001</v>
      </c>
      <c r="BC41" s="1">
        <v>2963166.96</v>
      </c>
    </row>
    <row r="42" spans="2:55" x14ac:dyDescent="0.25">
      <c r="B42" s="47" t="s">
        <v>936</v>
      </c>
      <c r="C42" s="47" t="s">
        <v>935</v>
      </c>
      <c r="D42" s="167">
        <v>1868177.8299999996</v>
      </c>
      <c r="E42" s="167">
        <v>517422.96</v>
      </c>
      <c r="F42" s="167"/>
      <c r="G42" s="167"/>
      <c r="H42" s="167"/>
      <c r="I42" s="167"/>
      <c r="J42" s="167"/>
      <c r="K42" s="167"/>
      <c r="L42" s="167"/>
      <c r="M42" s="167"/>
      <c r="N42" s="1">
        <v>202420.03999999998</v>
      </c>
      <c r="O42" s="167"/>
      <c r="P42" s="167"/>
      <c r="Q42" s="1">
        <v>7336.7900000000009</v>
      </c>
      <c r="S42" s="167"/>
      <c r="T42" s="167"/>
      <c r="U42" s="167"/>
      <c r="Z42" s="167"/>
      <c r="AA42" s="167"/>
      <c r="AB42" s="1">
        <v>3925.12</v>
      </c>
      <c r="AD42" s="167"/>
      <c r="AE42" s="1">
        <v>11456.33</v>
      </c>
      <c r="AG42" s="167"/>
      <c r="AK42" s="167"/>
      <c r="AL42" s="167"/>
      <c r="AM42" s="1">
        <v>8716.43</v>
      </c>
      <c r="AR42" s="167"/>
      <c r="AS42" s="1">
        <v>8716.43</v>
      </c>
      <c r="AU42" s="167"/>
      <c r="AV42" s="1">
        <v>396217.23</v>
      </c>
      <c r="AX42" s="167"/>
      <c r="AY42" s="167"/>
      <c r="AZ42" s="167"/>
      <c r="BA42" s="167">
        <v>697283.80999999994</v>
      </c>
      <c r="BB42" s="167">
        <v>14682.69</v>
      </c>
    </row>
    <row r="43" spans="2:55" x14ac:dyDescent="0.25">
      <c r="B43" s="47" t="s">
        <v>703</v>
      </c>
      <c r="C43" s="47" t="s">
        <v>702</v>
      </c>
      <c r="D43" s="167">
        <v>8331782.0699999994</v>
      </c>
      <c r="E43" s="167">
        <v>4019268.35</v>
      </c>
      <c r="G43" s="1">
        <v>30347.040000000001</v>
      </c>
      <c r="J43" s="167"/>
      <c r="K43" s="1">
        <v>285504.53999999998</v>
      </c>
      <c r="M43" s="167"/>
      <c r="N43" s="1">
        <v>615758.61</v>
      </c>
      <c r="S43" s="167"/>
      <c r="T43" s="167"/>
      <c r="U43" s="167">
        <v>314526.77</v>
      </c>
      <c r="V43" s="1">
        <v>84617.32</v>
      </c>
      <c r="W43" s="1">
        <v>7128</v>
      </c>
      <c r="X43" s="1">
        <v>73598.59</v>
      </c>
      <c r="Z43" s="167"/>
      <c r="AA43" s="167"/>
      <c r="AB43" s="1">
        <v>179438.26</v>
      </c>
      <c r="AC43" s="1">
        <v>68589.7</v>
      </c>
      <c r="AD43" s="167"/>
      <c r="AE43" s="1">
        <v>243361.77000000002</v>
      </c>
      <c r="AG43" s="167"/>
      <c r="AH43" s="1">
        <v>44943.42</v>
      </c>
      <c r="AM43" s="1">
        <v>3512.96</v>
      </c>
      <c r="AR43" s="167"/>
      <c r="AS43" s="1">
        <v>10641.710000000001</v>
      </c>
      <c r="AV43" s="1">
        <v>156871.94</v>
      </c>
      <c r="AX43" s="167"/>
      <c r="AZ43" s="167"/>
      <c r="BA43" s="167">
        <v>1548581.2100000002</v>
      </c>
      <c r="BB43" s="167">
        <v>301233.69000000006</v>
      </c>
      <c r="BC43" s="1">
        <v>343858.19000000006</v>
      </c>
    </row>
    <row r="44" spans="2:55" x14ac:dyDescent="0.25">
      <c r="B44" s="47" t="s">
        <v>701</v>
      </c>
      <c r="C44" s="47" t="s">
        <v>700</v>
      </c>
      <c r="D44" s="167">
        <v>8363016.4100000011</v>
      </c>
      <c r="E44" s="167">
        <v>330207.49</v>
      </c>
      <c r="F44" s="167">
        <v>6085793.8000000007</v>
      </c>
      <c r="H44" s="1">
        <v>50663.270000000004</v>
      </c>
      <c r="I44" s="167"/>
      <c r="J44" s="167">
        <v>2529.11</v>
      </c>
      <c r="K44" s="167"/>
      <c r="L44" s="167"/>
      <c r="M44" s="167"/>
      <c r="N44" s="1">
        <v>994078.03</v>
      </c>
      <c r="O44" s="167">
        <v>2003.77</v>
      </c>
      <c r="P44" s="167"/>
      <c r="Q44" s="1">
        <v>16030.23</v>
      </c>
      <c r="S44" s="167"/>
      <c r="T44" s="167"/>
      <c r="U44" s="167"/>
      <c r="Z44" s="167"/>
      <c r="AA44" s="167"/>
      <c r="AB44" s="1">
        <v>46569.03</v>
      </c>
      <c r="AC44" s="1">
        <v>21496.27</v>
      </c>
      <c r="AD44" s="167"/>
      <c r="AE44" s="1">
        <v>219914.75000000003</v>
      </c>
      <c r="AG44" s="167"/>
      <c r="AH44" s="1">
        <v>125</v>
      </c>
      <c r="AL44" s="167"/>
      <c r="AR44" s="167"/>
      <c r="AU44" s="167"/>
      <c r="AV44" s="1">
        <v>8263.01</v>
      </c>
      <c r="AZ44" s="167"/>
      <c r="BA44" s="167">
        <v>455917.52999999997</v>
      </c>
      <c r="BB44" s="167">
        <v>64449.39</v>
      </c>
      <c r="BC44" s="1">
        <v>64975.729999999989</v>
      </c>
    </row>
    <row r="45" spans="2:55" x14ac:dyDescent="0.25">
      <c r="B45" s="47" t="s">
        <v>699</v>
      </c>
      <c r="C45" s="47" t="s">
        <v>698</v>
      </c>
      <c r="D45" s="167">
        <v>111094980.00000004</v>
      </c>
      <c r="E45" s="167">
        <v>53343069.899999984</v>
      </c>
      <c r="F45" s="167">
        <v>403792.75</v>
      </c>
      <c r="G45" s="1">
        <v>414303.57</v>
      </c>
      <c r="H45" s="1">
        <v>1020421.3899999999</v>
      </c>
      <c r="I45" s="167"/>
      <c r="J45" s="167"/>
      <c r="K45" s="167">
        <v>603858.12</v>
      </c>
      <c r="L45" s="167">
        <v>1550404.24</v>
      </c>
      <c r="M45" s="167"/>
      <c r="N45" s="1">
        <v>15215731.200000001</v>
      </c>
      <c r="Q45" s="1">
        <v>1771694.66</v>
      </c>
      <c r="S45" s="167"/>
      <c r="T45" s="167"/>
      <c r="U45" s="167">
        <v>3504004.459999999</v>
      </c>
      <c r="V45" s="1">
        <v>425257.72000000003</v>
      </c>
      <c r="W45" s="1">
        <v>95716.489999999991</v>
      </c>
      <c r="Z45" s="167"/>
      <c r="AB45" s="1">
        <v>2504038.3000000003</v>
      </c>
      <c r="AC45" s="1">
        <v>449438.20999999996</v>
      </c>
      <c r="AD45" s="167"/>
      <c r="AE45" s="1">
        <v>3838899.97</v>
      </c>
      <c r="AG45" s="167"/>
      <c r="AH45" s="1">
        <v>834332.95999999985</v>
      </c>
      <c r="AL45" s="1">
        <v>115475.57</v>
      </c>
      <c r="AM45" s="1">
        <v>644012.97000000009</v>
      </c>
      <c r="AP45" s="1">
        <v>426.05</v>
      </c>
      <c r="AR45" s="167"/>
      <c r="AS45" s="1">
        <v>167069.39000000001</v>
      </c>
      <c r="AU45" s="167"/>
      <c r="AV45" s="1">
        <v>122459.39000000001</v>
      </c>
      <c r="AX45" s="167"/>
      <c r="AY45" s="1">
        <v>45764.060000000005</v>
      </c>
      <c r="AZ45" s="167">
        <v>31339.69</v>
      </c>
      <c r="BA45" s="167">
        <v>15753278.040000001</v>
      </c>
      <c r="BB45" s="167">
        <v>4735887.5600000015</v>
      </c>
      <c r="BC45" s="1">
        <v>3504303.3399999994</v>
      </c>
    </row>
    <row r="46" spans="2:55" x14ac:dyDescent="0.25">
      <c r="B46" s="47" t="s">
        <v>697</v>
      </c>
      <c r="C46" s="47" t="s">
        <v>696</v>
      </c>
      <c r="D46" s="167">
        <v>12094189.529999999</v>
      </c>
      <c r="E46" s="167">
        <v>6930346.1899999967</v>
      </c>
      <c r="F46" s="167"/>
      <c r="G46" s="167"/>
      <c r="H46" s="167"/>
      <c r="I46" s="167"/>
      <c r="J46" s="167">
        <v>939.92</v>
      </c>
      <c r="K46" s="167">
        <v>149237.99</v>
      </c>
      <c r="L46" s="167">
        <v>49781.38</v>
      </c>
      <c r="M46" s="167"/>
      <c r="N46" s="1">
        <v>1178957.8899999999</v>
      </c>
      <c r="P46" s="167"/>
      <c r="S46" s="167"/>
      <c r="T46" s="167"/>
      <c r="U46" s="167">
        <v>342185.86</v>
      </c>
      <c r="V46" s="1">
        <v>100613.32</v>
      </c>
      <c r="W46" s="1">
        <v>12532.86</v>
      </c>
      <c r="Z46" s="167"/>
      <c r="AA46" s="167"/>
      <c r="AB46" s="1">
        <v>119703.10999999999</v>
      </c>
      <c r="AD46" s="167"/>
      <c r="AE46" s="1">
        <v>180018.00999999998</v>
      </c>
      <c r="AG46" s="167"/>
      <c r="AH46" s="1">
        <v>4797.95</v>
      </c>
      <c r="AK46" s="167"/>
      <c r="AL46" s="167"/>
      <c r="AO46" s="167"/>
      <c r="AR46" s="167"/>
      <c r="AS46" s="167"/>
      <c r="AU46" s="167"/>
      <c r="AX46" s="167"/>
      <c r="AY46" s="167">
        <v>80007.56</v>
      </c>
      <c r="AZ46" s="167"/>
      <c r="BA46" s="167">
        <v>1809317.9800000004</v>
      </c>
      <c r="BB46" s="167">
        <v>541222.79</v>
      </c>
      <c r="BC46" s="1">
        <v>594526.71999999997</v>
      </c>
    </row>
    <row r="47" spans="2:55" x14ac:dyDescent="0.25">
      <c r="B47" s="47" t="s">
        <v>695</v>
      </c>
      <c r="C47" s="47" t="s">
        <v>694</v>
      </c>
      <c r="D47" s="167">
        <v>23641186.430000007</v>
      </c>
      <c r="E47" s="167">
        <v>11902445.32</v>
      </c>
      <c r="F47" s="167">
        <v>58591.58</v>
      </c>
      <c r="G47" s="167"/>
      <c r="H47" s="167"/>
      <c r="I47" s="167"/>
      <c r="J47" s="167">
        <v>10008.66</v>
      </c>
      <c r="K47" s="167">
        <v>11234.61</v>
      </c>
      <c r="L47" s="167">
        <v>178555.81</v>
      </c>
      <c r="M47" s="167"/>
      <c r="N47" s="1">
        <v>3031102.37</v>
      </c>
      <c r="O47" s="167"/>
      <c r="P47" s="167"/>
      <c r="Q47" s="1">
        <v>333231.06</v>
      </c>
      <c r="S47" s="167"/>
      <c r="T47" s="167"/>
      <c r="U47" s="167">
        <v>903138.45000000007</v>
      </c>
      <c r="V47" s="1">
        <v>80871</v>
      </c>
      <c r="W47" s="1">
        <v>17818.740000000002</v>
      </c>
      <c r="Z47" s="167"/>
      <c r="AA47" s="167"/>
      <c r="AB47" s="1">
        <v>367340.96</v>
      </c>
      <c r="AC47" s="1">
        <v>93636.420000000013</v>
      </c>
      <c r="AD47" s="167"/>
      <c r="AE47" s="1">
        <v>731414.50000000012</v>
      </c>
      <c r="AG47" s="167"/>
      <c r="AH47" s="1">
        <v>195670.52000000002</v>
      </c>
      <c r="AK47" s="167"/>
      <c r="AL47" s="167"/>
      <c r="AM47" s="1">
        <v>60605.969999999994</v>
      </c>
      <c r="AN47" s="167"/>
      <c r="AO47" s="167"/>
      <c r="AR47" s="167"/>
      <c r="AS47" s="1">
        <v>33298.339999999997</v>
      </c>
      <c r="AU47" s="167"/>
      <c r="AV47" s="1">
        <v>2250</v>
      </c>
      <c r="AY47" s="167"/>
      <c r="AZ47" s="167"/>
      <c r="BA47" s="167">
        <v>3598573.7500000009</v>
      </c>
      <c r="BB47" s="167">
        <v>1068163.6099999999</v>
      </c>
      <c r="BC47" s="1">
        <v>963234.76</v>
      </c>
    </row>
    <row r="48" spans="2:55" x14ac:dyDescent="0.25">
      <c r="B48" s="47" t="s">
        <v>693</v>
      </c>
      <c r="C48" s="47" t="s">
        <v>692</v>
      </c>
      <c r="D48" s="167">
        <v>19609783.93</v>
      </c>
      <c r="E48" s="167">
        <v>10125195.009999996</v>
      </c>
      <c r="F48" s="1">
        <v>210357.54</v>
      </c>
      <c r="H48" s="1">
        <v>380964.01</v>
      </c>
      <c r="I48" s="167"/>
      <c r="J48" s="167">
        <v>1282.22</v>
      </c>
      <c r="K48" s="167">
        <v>271180.73</v>
      </c>
      <c r="L48" s="167">
        <v>52537</v>
      </c>
      <c r="M48" s="167"/>
      <c r="N48" s="1">
        <v>2291959.8199999998</v>
      </c>
      <c r="T48" s="167"/>
      <c r="U48" s="1">
        <v>449384.01999999996</v>
      </c>
      <c r="V48" s="1">
        <v>213906.37</v>
      </c>
      <c r="Z48" s="167"/>
      <c r="AA48" s="167"/>
      <c r="AB48" s="167">
        <v>257843.28000000003</v>
      </c>
      <c r="AD48" s="167"/>
      <c r="AE48" s="1">
        <v>276156.61</v>
      </c>
      <c r="AG48" s="167"/>
      <c r="AH48" s="1">
        <v>81790.759999999995</v>
      </c>
      <c r="AK48" s="167"/>
      <c r="AL48" s="167">
        <v>344.03</v>
      </c>
      <c r="AR48" s="167"/>
      <c r="AS48" s="1">
        <v>20393.799999999996</v>
      </c>
      <c r="AV48" s="1">
        <v>7242.7</v>
      </c>
      <c r="AW48" s="167"/>
      <c r="AX48" s="167"/>
      <c r="AY48" s="167">
        <v>95892.36</v>
      </c>
      <c r="AZ48" s="167"/>
      <c r="BA48" s="167">
        <v>3289021.06</v>
      </c>
      <c r="BB48" s="167">
        <v>584957.61</v>
      </c>
      <c r="BC48" s="1">
        <v>999375</v>
      </c>
    </row>
    <row r="49" spans="2:55" x14ac:dyDescent="0.25">
      <c r="B49" s="47" t="s">
        <v>691</v>
      </c>
      <c r="C49" s="47" t="s">
        <v>690</v>
      </c>
      <c r="D49" s="167">
        <v>44624148.339999951</v>
      </c>
      <c r="E49" s="167">
        <v>17936899.389999997</v>
      </c>
      <c r="F49" s="1">
        <v>827973.88999999978</v>
      </c>
      <c r="G49" s="1">
        <v>143935.1</v>
      </c>
      <c r="H49" s="167"/>
      <c r="I49" s="167"/>
      <c r="J49" s="167"/>
      <c r="K49" s="167">
        <v>1174627</v>
      </c>
      <c r="L49" s="167">
        <v>134611.40000000002</v>
      </c>
      <c r="M49" s="167"/>
      <c r="N49" s="1">
        <v>5875190.3599999994</v>
      </c>
      <c r="P49" s="167"/>
      <c r="Q49" s="1">
        <v>516347</v>
      </c>
      <c r="S49" s="167"/>
      <c r="T49" s="167"/>
      <c r="U49" s="1">
        <v>637775.17999999993</v>
      </c>
      <c r="V49" s="1">
        <v>45512.340000000004</v>
      </c>
      <c r="Z49" s="167"/>
      <c r="AA49" s="167"/>
      <c r="AB49" s="167">
        <v>425063.13000000006</v>
      </c>
      <c r="AC49" s="1">
        <v>107682.97999999998</v>
      </c>
      <c r="AD49" s="167"/>
      <c r="AE49" s="1">
        <v>796967.81</v>
      </c>
      <c r="AG49" s="167"/>
      <c r="AH49" s="1">
        <v>245744.10000000003</v>
      </c>
      <c r="AK49" s="167"/>
      <c r="AL49" s="167">
        <v>34390</v>
      </c>
      <c r="AM49" s="1">
        <v>297451.06</v>
      </c>
      <c r="AP49" s="1">
        <v>27337.61</v>
      </c>
      <c r="AR49" s="167"/>
      <c r="AS49" s="1">
        <v>73337.280000000013</v>
      </c>
      <c r="AV49" s="1">
        <v>53754.37000000001</v>
      </c>
      <c r="AY49" s="1">
        <v>334490.84999999998</v>
      </c>
      <c r="AZ49" s="167">
        <v>276627.78999999998</v>
      </c>
      <c r="BA49" s="167">
        <v>5304898.9200000009</v>
      </c>
      <c r="BB49" s="167">
        <v>1291853.49</v>
      </c>
      <c r="BC49" s="1">
        <v>8061677.290000001</v>
      </c>
    </row>
    <row r="50" spans="2:55" x14ac:dyDescent="0.25">
      <c r="B50" s="47" t="s">
        <v>689</v>
      </c>
      <c r="C50" s="47" t="s">
        <v>688</v>
      </c>
      <c r="D50" s="167">
        <v>86401868.450000033</v>
      </c>
      <c r="E50" s="167">
        <v>39826279.920000002</v>
      </c>
      <c r="F50" s="1">
        <v>1231401.6000000001</v>
      </c>
      <c r="G50" s="1">
        <v>365752.39999999997</v>
      </c>
      <c r="H50" s="1">
        <v>1288777.96</v>
      </c>
      <c r="I50" s="167"/>
      <c r="J50" s="167"/>
      <c r="K50" s="1">
        <v>904930.26</v>
      </c>
      <c r="L50" s="167"/>
      <c r="M50" s="167"/>
      <c r="N50" s="1">
        <v>11265059.460000001</v>
      </c>
      <c r="P50" s="167"/>
      <c r="Q50" s="1">
        <v>1168052.55</v>
      </c>
      <c r="U50" s="1">
        <v>3483513.9699999997</v>
      </c>
      <c r="V50" s="1">
        <v>539307.18999999994</v>
      </c>
      <c r="W50" s="1">
        <v>70239</v>
      </c>
      <c r="Z50" s="167"/>
      <c r="AA50" s="167"/>
      <c r="AB50" s="1">
        <v>1593226.24</v>
      </c>
      <c r="AC50" s="1">
        <v>364356.50999999995</v>
      </c>
      <c r="AD50" s="167"/>
      <c r="AE50" s="1">
        <v>3404458.4800000004</v>
      </c>
      <c r="AG50" s="167"/>
      <c r="AH50" s="1">
        <v>548801.07999999984</v>
      </c>
      <c r="AL50" s="167">
        <v>58217.16</v>
      </c>
      <c r="AM50" s="1">
        <v>489854.27000000008</v>
      </c>
      <c r="AO50" s="1">
        <v>23566</v>
      </c>
      <c r="AP50" s="1">
        <v>15216.910000000002</v>
      </c>
      <c r="AR50" s="167"/>
      <c r="AS50" s="1">
        <v>157217.22</v>
      </c>
      <c r="AU50" s="167"/>
      <c r="AV50" s="1">
        <v>614938.69999999995</v>
      </c>
      <c r="AZ50" s="167">
        <v>211594.71</v>
      </c>
      <c r="BA50" s="167">
        <v>12232747.779999994</v>
      </c>
      <c r="BB50" s="167">
        <v>3760047.71</v>
      </c>
      <c r="BC50" s="1">
        <v>2784311.37</v>
      </c>
    </row>
    <row r="51" spans="2:55" x14ac:dyDescent="0.25">
      <c r="B51" s="47" t="s">
        <v>687</v>
      </c>
      <c r="C51" s="47" t="s">
        <v>686</v>
      </c>
      <c r="D51" s="167">
        <v>4340759.05</v>
      </c>
      <c r="E51" s="167">
        <v>1529665.9000000001</v>
      </c>
      <c r="F51" s="167"/>
      <c r="H51" s="167"/>
      <c r="I51" s="167"/>
      <c r="J51" s="167"/>
      <c r="K51" s="167">
        <v>319063.72000000003</v>
      </c>
      <c r="L51" s="167">
        <v>25655.16</v>
      </c>
      <c r="M51" s="167">
        <v>54635.09</v>
      </c>
      <c r="N51" s="1">
        <v>214713.55</v>
      </c>
      <c r="O51" s="167"/>
      <c r="P51" s="167"/>
      <c r="S51" s="167"/>
      <c r="T51" s="167"/>
      <c r="U51" s="167"/>
      <c r="V51" s="1">
        <v>17811.14</v>
      </c>
      <c r="Z51" s="167"/>
      <c r="AA51" s="167"/>
      <c r="AB51" s="167">
        <v>129579.17</v>
      </c>
      <c r="AC51" s="1">
        <v>247226.06000000003</v>
      </c>
      <c r="AD51" s="167">
        <v>57100.88</v>
      </c>
      <c r="AE51" s="167">
        <v>104098.82000000002</v>
      </c>
      <c r="AF51" s="167"/>
      <c r="AG51" s="167"/>
      <c r="AH51" s="1">
        <v>65609.39</v>
      </c>
      <c r="AK51" s="167"/>
      <c r="AL51" s="167">
        <v>3416.08</v>
      </c>
      <c r="AM51" s="1">
        <v>84481.81</v>
      </c>
      <c r="AR51" s="167"/>
      <c r="AS51" s="1">
        <v>3146.4</v>
      </c>
      <c r="AU51" s="167"/>
      <c r="AX51" s="167">
        <v>6845.88</v>
      </c>
      <c r="AY51" s="167">
        <v>169517.88999999998</v>
      </c>
      <c r="AZ51" s="167"/>
      <c r="BA51" s="167">
        <v>828092.48999999987</v>
      </c>
      <c r="BB51" s="167">
        <v>182544.31000000003</v>
      </c>
      <c r="BC51" s="1">
        <v>297555.30999999994</v>
      </c>
    </row>
    <row r="52" spans="2:55" x14ac:dyDescent="0.25">
      <c r="B52" s="47" t="s">
        <v>685</v>
      </c>
      <c r="C52" s="47" t="s">
        <v>684</v>
      </c>
      <c r="D52" s="167">
        <v>13905300.049999999</v>
      </c>
      <c r="E52" s="167">
        <v>4965099.3099999996</v>
      </c>
      <c r="H52" s="1">
        <v>296398.42000000004</v>
      </c>
      <c r="I52" s="167">
        <v>5413.72</v>
      </c>
      <c r="J52" s="167"/>
      <c r="K52" s="1">
        <v>1381662.98</v>
      </c>
      <c r="L52" s="1">
        <v>156617.08999999997</v>
      </c>
      <c r="M52" s="167">
        <v>164989.5</v>
      </c>
      <c r="N52" s="1">
        <v>1105481.6600000001</v>
      </c>
      <c r="P52" s="167"/>
      <c r="Q52" s="1">
        <v>198967.51</v>
      </c>
      <c r="S52" s="167"/>
      <c r="U52" s="167">
        <v>264732.89999999997</v>
      </c>
      <c r="V52" s="1">
        <v>72851.429999999993</v>
      </c>
      <c r="Z52" s="167"/>
      <c r="AA52" s="167"/>
      <c r="AB52" s="1">
        <v>383717.56999999995</v>
      </c>
      <c r="AC52" s="1">
        <v>94211.29</v>
      </c>
      <c r="AD52" s="167">
        <v>119988.4</v>
      </c>
      <c r="AE52" s="1">
        <v>608353.22</v>
      </c>
      <c r="AG52" s="167"/>
      <c r="AH52" s="1">
        <v>190101.73</v>
      </c>
      <c r="AL52" s="1">
        <v>40620.82</v>
      </c>
      <c r="AM52" s="1">
        <v>556529.2699999999</v>
      </c>
      <c r="AP52" s="167"/>
      <c r="AS52" s="1">
        <v>20701.5</v>
      </c>
      <c r="AU52" s="167"/>
      <c r="AZ52" s="167"/>
      <c r="BA52" s="167">
        <v>2344677.8200000008</v>
      </c>
      <c r="BB52" s="167">
        <v>734734.48999999987</v>
      </c>
      <c r="BC52" s="1">
        <v>199449.41999999998</v>
      </c>
    </row>
    <row r="53" spans="2:55" x14ac:dyDescent="0.25">
      <c r="B53" s="47" t="s">
        <v>683</v>
      </c>
      <c r="C53" s="47" t="s">
        <v>682</v>
      </c>
      <c r="D53" s="167">
        <v>1022727.4700000004</v>
      </c>
      <c r="E53" s="167">
        <v>300445.4200000001</v>
      </c>
      <c r="H53" s="167">
        <v>32591.03</v>
      </c>
      <c r="I53" s="167"/>
      <c r="J53" s="167"/>
      <c r="L53" s="167">
        <v>14252.999999999998</v>
      </c>
      <c r="M53" s="167"/>
      <c r="N53" s="1">
        <v>44808.77</v>
      </c>
      <c r="Q53" s="1">
        <v>4808</v>
      </c>
      <c r="S53" s="167"/>
      <c r="T53" s="167"/>
      <c r="Z53" s="167"/>
      <c r="AA53" s="167"/>
      <c r="AB53" s="1">
        <v>24037.4</v>
      </c>
      <c r="AC53" s="1">
        <v>23792.39</v>
      </c>
      <c r="AD53" s="167"/>
      <c r="AE53" s="1">
        <v>22441.759999999998</v>
      </c>
      <c r="AG53" s="167"/>
      <c r="AH53" s="1">
        <v>42803.270000000004</v>
      </c>
      <c r="AL53" s="167"/>
      <c r="AM53" s="1">
        <v>7417.09</v>
      </c>
      <c r="AR53" s="167"/>
      <c r="AS53" s="167">
        <v>421.99</v>
      </c>
      <c r="AU53" s="167"/>
      <c r="AZ53" s="167"/>
      <c r="BA53" s="167">
        <v>362940.57000000007</v>
      </c>
      <c r="BB53" s="167">
        <v>45669.07</v>
      </c>
      <c r="BC53" s="1">
        <v>96297.709999999992</v>
      </c>
    </row>
    <row r="54" spans="2:55" x14ac:dyDescent="0.25">
      <c r="B54" s="47" t="s">
        <v>681</v>
      </c>
      <c r="C54" s="47" t="s">
        <v>680</v>
      </c>
      <c r="D54" s="167">
        <v>103658485.33000001</v>
      </c>
      <c r="E54" s="167">
        <v>50996749.499999985</v>
      </c>
      <c r="F54" s="1">
        <v>987048.97999999986</v>
      </c>
      <c r="H54" s="1">
        <v>702776.84000000008</v>
      </c>
      <c r="J54" s="167"/>
      <c r="K54" s="167">
        <v>3163200.2500000005</v>
      </c>
      <c r="L54" s="167">
        <v>992480.96</v>
      </c>
      <c r="M54" s="167"/>
      <c r="N54" s="1">
        <v>10403859.010000002</v>
      </c>
      <c r="P54" s="167"/>
      <c r="Q54" s="1">
        <v>1275383.55</v>
      </c>
      <c r="U54" s="1">
        <v>3743445.04</v>
      </c>
      <c r="V54" s="1">
        <v>1374864.8299999998</v>
      </c>
      <c r="W54" s="1">
        <v>56105</v>
      </c>
      <c r="Z54" s="167"/>
      <c r="AA54" s="167"/>
      <c r="AB54" s="1">
        <v>1389850.81</v>
      </c>
      <c r="AC54" s="1">
        <v>168351.56</v>
      </c>
      <c r="AD54" s="167">
        <v>825598.19000000006</v>
      </c>
      <c r="AE54" s="1">
        <v>4054628.35</v>
      </c>
      <c r="AF54" s="1">
        <v>148226.78999999998</v>
      </c>
      <c r="AG54" s="167">
        <v>82011.26999999999</v>
      </c>
      <c r="AH54" s="1">
        <v>725998.37</v>
      </c>
      <c r="AL54" s="1">
        <v>190062.88</v>
      </c>
      <c r="AM54" s="167">
        <v>1791578.0799999998</v>
      </c>
      <c r="AN54" s="167"/>
      <c r="AR54" s="167"/>
      <c r="AS54" s="1">
        <v>168926.03999999998</v>
      </c>
      <c r="AU54" s="167"/>
      <c r="AV54" s="1">
        <v>293335.09000000003</v>
      </c>
      <c r="AY54" s="1">
        <v>454315.9200000001</v>
      </c>
      <c r="AZ54" s="167">
        <v>48278.92</v>
      </c>
      <c r="BA54" s="167">
        <v>13574616.449999996</v>
      </c>
      <c r="BB54" s="167">
        <v>3592807.2300000004</v>
      </c>
      <c r="BC54" s="1">
        <v>2453985.42</v>
      </c>
    </row>
    <row r="55" spans="2:55" x14ac:dyDescent="0.25">
      <c r="B55" s="47" t="s">
        <v>679</v>
      </c>
      <c r="C55" s="47" t="s">
        <v>678</v>
      </c>
      <c r="D55" s="167">
        <v>3469825.3199999984</v>
      </c>
      <c r="E55" s="167">
        <v>1707812.35</v>
      </c>
      <c r="F55" s="167"/>
      <c r="G55" s="167"/>
      <c r="K55" s="167">
        <v>12903.240000000002</v>
      </c>
      <c r="M55" s="167"/>
      <c r="N55" s="1">
        <v>150186.5</v>
      </c>
      <c r="P55" s="167"/>
      <c r="S55" s="167"/>
      <c r="U55" s="1">
        <v>83339.009999999995</v>
      </c>
      <c r="Z55" s="167"/>
      <c r="AA55" s="167"/>
      <c r="AB55" s="1">
        <v>64122</v>
      </c>
      <c r="AC55" s="1">
        <v>35506.149999999994</v>
      </c>
      <c r="AD55" s="167"/>
      <c r="AE55" s="1">
        <v>107294.76000000001</v>
      </c>
      <c r="AH55" s="1">
        <v>8127</v>
      </c>
      <c r="AP55" s="167"/>
      <c r="AV55" s="1">
        <v>637.94000000000005</v>
      </c>
      <c r="AZ55" s="167"/>
      <c r="BA55" s="167">
        <v>963582.52</v>
      </c>
      <c r="BB55" s="167">
        <v>164266.25</v>
      </c>
      <c r="BC55" s="1">
        <v>172047.59999999998</v>
      </c>
    </row>
    <row r="56" spans="2:55" x14ac:dyDescent="0.25">
      <c r="B56" s="47" t="s">
        <v>677</v>
      </c>
      <c r="C56" s="47" t="s">
        <v>676</v>
      </c>
      <c r="D56" s="167">
        <v>5803244.5899999989</v>
      </c>
      <c r="E56" s="167">
        <v>2651679.52</v>
      </c>
      <c r="H56" s="1">
        <v>117562.88</v>
      </c>
      <c r="I56" s="167"/>
      <c r="J56" s="167">
        <v>2100</v>
      </c>
      <c r="K56" s="1">
        <v>89692.42</v>
      </c>
      <c r="L56" s="167"/>
      <c r="M56" s="167"/>
      <c r="N56" s="1">
        <v>545117.64</v>
      </c>
      <c r="P56" s="167"/>
      <c r="U56" s="1">
        <v>172502.72999999998</v>
      </c>
      <c r="V56" s="1">
        <v>20478.88</v>
      </c>
      <c r="W56" s="1">
        <v>20000</v>
      </c>
      <c r="Z56" s="167"/>
      <c r="AA56" s="167"/>
      <c r="AB56" s="1">
        <v>101207</v>
      </c>
      <c r="AC56" s="1">
        <v>57947.72</v>
      </c>
      <c r="AD56" s="167"/>
      <c r="AE56" s="1">
        <v>114320.77</v>
      </c>
      <c r="AG56" s="167"/>
      <c r="AH56" s="1">
        <v>125593.66</v>
      </c>
      <c r="AM56" s="1">
        <v>26631.38</v>
      </c>
      <c r="AR56" s="167"/>
      <c r="AS56" s="1">
        <v>7361.8200000000006</v>
      </c>
      <c r="AU56" s="167"/>
      <c r="AV56" s="1">
        <v>61381.36</v>
      </c>
      <c r="AZ56" s="167"/>
      <c r="BA56" s="167">
        <v>1163116.9399999997</v>
      </c>
      <c r="BB56" s="167">
        <v>210759.93999999997</v>
      </c>
      <c r="BC56" s="1">
        <v>315789.93000000005</v>
      </c>
    </row>
    <row r="57" spans="2:55" x14ac:dyDescent="0.25">
      <c r="B57" s="47" t="s">
        <v>675</v>
      </c>
      <c r="C57" s="47" t="s">
        <v>674</v>
      </c>
      <c r="D57" s="167">
        <v>1640722.2500000007</v>
      </c>
      <c r="E57" s="167">
        <v>416372.14999999991</v>
      </c>
      <c r="J57" s="167"/>
      <c r="K57" s="167"/>
      <c r="L57" s="167">
        <v>8550</v>
      </c>
      <c r="M57" s="167">
        <v>30603.34</v>
      </c>
      <c r="N57" s="1">
        <v>51263.54</v>
      </c>
      <c r="P57" s="167"/>
      <c r="Q57" s="1">
        <v>9710</v>
      </c>
      <c r="R57" s="167"/>
      <c r="T57" s="1">
        <v>15100.52</v>
      </c>
      <c r="Z57" s="167"/>
      <c r="AA57" s="167"/>
      <c r="AB57" s="1">
        <v>115817.73</v>
      </c>
      <c r="AC57" s="1">
        <v>15777.07</v>
      </c>
      <c r="AD57" s="167"/>
      <c r="AE57" s="1">
        <v>35071.35</v>
      </c>
      <c r="AG57" s="167"/>
      <c r="AH57" s="1">
        <v>79966.61</v>
      </c>
      <c r="AK57" s="167"/>
      <c r="AN57" s="167">
        <v>12436.460000000001</v>
      </c>
      <c r="AO57" s="1">
        <v>11353.829999999998</v>
      </c>
      <c r="AP57" s="167"/>
      <c r="AS57" s="1">
        <v>1020</v>
      </c>
      <c r="AV57" s="1">
        <v>18477.22</v>
      </c>
      <c r="AZ57" s="167"/>
      <c r="BA57" s="167">
        <v>490457.95999999996</v>
      </c>
      <c r="BB57" s="1">
        <v>114376.19</v>
      </c>
      <c r="BC57" s="1">
        <v>214368.28</v>
      </c>
    </row>
    <row r="58" spans="2:55" x14ac:dyDescent="0.25">
      <c r="B58" s="47" t="s">
        <v>673</v>
      </c>
      <c r="C58" s="47" t="s">
        <v>672</v>
      </c>
      <c r="D58" s="167">
        <v>5940424.5900000036</v>
      </c>
      <c r="E58" s="167">
        <v>2229126.9500000002</v>
      </c>
      <c r="F58" s="167">
        <v>244688.31</v>
      </c>
      <c r="G58" s="1">
        <v>323458.29000000004</v>
      </c>
      <c r="I58" s="167"/>
      <c r="K58" s="167"/>
      <c r="M58" s="167"/>
      <c r="N58" s="1">
        <v>544761.99</v>
      </c>
      <c r="P58" s="167"/>
      <c r="Q58" s="1">
        <v>50705</v>
      </c>
      <c r="S58" s="167"/>
      <c r="U58" s="1">
        <v>72337.079999999987</v>
      </c>
      <c r="Z58" s="167"/>
      <c r="AA58" s="167"/>
      <c r="AB58" s="1">
        <v>146904.69999999998</v>
      </c>
      <c r="AC58" s="1">
        <v>34335.72</v>
      </c>
      <c r="AD58" s="167"/>
      <c r="AE58" s="1">
        <v>156319.91</v>
      </c>
      <c r="AG58" s="167"/>
      <c r="AH58" s="1">
        <v>13173.93</v>
      </c>
      <c r="AP58" s="167"/>
      <c r="AQ58" s="1">
        <v>7000</v>
      </c>
      <c r="AR58" s="167"/>
      <c r="AS58" s="1">
        <v>632.91999999999996</v>
      </c>
      <c r="AY58" s="167"/>
      <c r="AZ58" s="167"/>
      <c r="BA58" s="167">
        <v>1505188.1900000002</v>
      </c>
      <c r="BB58" s="167">
        <v>290923.47000000003</v>
      </c>
      <c r="BC58" s="1">
        <v>320868.13</v>
      </c>
    </row>
    <row r="59" spans="2:55" x14ac:dyDescent="0.25">
      <c r="B59" s="47" t="s">
        <v>671</v>
      </c>
      <c r="C59" s="47" t="s">
        <v>670</v>
      </c>
      <c r="D59" s="167">
        <v>1476107.51</v>
      </c>
      <c r="E59" s="167">
        <v>464408.7</v>
      </c>
      <c r="F59" s="167"/>
      <c r="G59" s="167"/>
      <c r="H59" s="167"/>
      <c r="I59" s="167"/>
      <c r="J59" s="167"/>
      <c r="K59" s="167">
        <v>64435.67</v>
      </c>
      <c r="L59" s="167"/>
      <c r="M59" s="167"/>
      <c r="N59" s="1">
        <v>67631.61</v>
      </c>
      <c r="O59" s="167"/>
      <c r="P59" s="167"/>
      <c r="Q59" s="1">
        <v>12923.24</v>
      </c>
      <c r="S59" s="167"/>
      <c r="T59" s="167"/>
      <c r="U59" s="167"/>
      <c r="Z59" s="167"/>
      <c r="AA59" s="167"/>
      <c r="AB59" s="167">
        <v>69049.260000000009</v>
      </c>
      <c r="AC59" s="1">
        <v>46759.490000000005</v>
      </c>
      <c r="AD59" s="167"/>
      <c r="AE59" s="1">
        <v>34179.82</v>
      </c>
      <c r="AG59" s="167"/>
      <c r="AH59" s="1">
        <v>23861.9</v>
      </c>
      <c r="AK59" s="167"/>
      <c r="AL59" s="167"/>
      <c r="AQ59" s="167"/>
      <c r="AR59" s="167"/>
      <c r="AS59" s="1">
        <v>1389.42</v>
      </c>
      <c r="AT59" s="167"/>
      <c r="AU59" s="167"/>
      <c r="AV59" s="1">
        <v>4654.01</v>
      </c>
      <c r="AY59" s="167"/>
      <c r="AZ59" s="167"/>
      <c r="BA59" s="167">
        <v>301262.81</v>
      </c>
      <c r="BB59" s="167">
        <v>87836.76</v>
      </c>
      <c r="BC59" s="1">
        <v>297714.81999999995</v>
      </c>
    </row>
    <row r="60" spans="2:55" x14ac:dyDescent="0.25">
      <c r="B60" s="47" t="s">
        <v>669</v>
      </c>
      <c r="C60" s="47" t="s">
        <v>668</v>
      </c>
      <c r="D60" s="167">
        <v>6779548.8399999989</v>
      </c>
      <c r="E60" s="167">
        <v>3258935.830000001</v>
      </c>
      <c r="F60" s="167"/>
      <c r="G60" s="167"/>
      <c r="J60" s="167"/>
      <c r="K60" s="167">
        <v>154319.65999999997</v>
      </c>
      <c r="L60" s="167">
        <v>69423.790000000008</v>
      </c>
      <c r="M60" s="167">
        <v>64396.460000000006</v>
      </c>
      <c r="N60" s="1">
        <v>497727.2</v>
      </c>
      <c r="P60" s="167"/>
      <c r="Q60" s="1">
        <v>58772</v>
      </c>
      <c r="S60" s="167"/>
      <c r="T60" s="167">
        <v>23668</v>
      </c>
      <c r="U60" s="167">
        <v>6437</v>
      </c>
      <c r="V60" s="1">
        <v>22633.27</v>
      </c>
      <c r="Z60" s="167"/>
      <c r="AA60" s="167"/>
      <c r="AB60" s="167">
        <v>207258.01</v>
      </c>
      <c r="AC60" s="1">
        <v>88092.540000000008</v>
      </c>
      <c r="AD60" s="167"/>
      <c r="AE60" s="1">
        <v>166947.32</v>
      </c>
      <c r="AG60" s="167"/>
      <c r="AH60" s="1">
        <v>124573.62999999999</v>
      </c>
      <c r="AK60" s="167"/>
      <c r="AL60" s="167"/>
      <c r="AN60" s="1">
        <v>27240.76</v>
      </c>
      <c r="AO60" s="1">
        <v>56977.83</v>
      </c>
      <c r="AR60" s="167">
        <v>44634.080000000002</v>
      </c>
      <c r="AU60" s="167"/>
      <c r="AV60" s="1">
        <v>159.1</v>
      </c>
      <c r="AY60" s="167"/>
      <c r="AZ60" s="167"/>
      <c r="BA60" s="167">
        <v>1663086.4999999995</v>
      </c>
      <c r="BB60" s="167">
        <v>244265.86000000004</v>
      </c>
    </row>
    <row r="61" spans="2:55" x14ac:dyDescent="0.25">
      <c r="B61" s="47" t="s">
        <v>667</v>
      </c>
      <c r="C61" s="47" t="s">
        <v>666</v>
      </c>
      <c r="D61" s="167">
        <v>8385257.6200000029</v>
      </c>
      <c r="E61" s="167">
        <v>3322171.2300000004</v>
      </c>
      <c r="F61" s="1">
        <v>578011.30000000005</v>
      </c>
      <c r="K61" s="1">
        <v>550110</v>
      </c>
      <c r="M61" s="167"/>
      <c r="N61" s="1">
        <v>813053.79</v>
      </c>
      <c r="Q61" s="1">
        <v>98168</v>
      </c>
      <c r="U61" s="1">
        <v>133541.57999999999</v>
      </c>
      <c r="AA61" s="167"/>
      <c r="AB61" s="1">
        <v>190323.38</v>
      </c>
      <c r="AC61" s="1">
        <v>43155.59</v>
      </c>
      <c r="AE61" s="1">
        <v>261800.74</v>
      </c>
      <c r="AH61" s="1">
        <v>150645.39000000001</v>
      </c>
      <c r="AQ61" s="1">
        <v>9500</v>
      </c>
      <c r="AS61" s="1">
        <v>13000.19</v>
      </c>
      <c r="AV61" s="1">
        <v>48492.03</v>
      </c>
      <c r="AZ61" s="167"/>
      <c r="BA61" s="1">
        <v>1373407.0199999998</v>
      </c>
      <c r="BB61" s="167">
        <v>415588.99999999994</v>
      </c>
      <c r="BC61" s="1">
        <v>384288.38000000006</v>
      </c>
    </row>
    <row r="62" spans="2:55" x14ac:dyDescent="0.25">
      <c r="B62" s="47" t="s">
        <v>665</v>
      </c>
      <c r="C62" s="47" t="s">
        <v>664</v>
      </c>
      <c r="D62" s="167">
        <v>313136066.78999978</v>
      </c>
      <c r="E62" s="167">
        <v>162099182.64999995</v>
      </c>
      <c r="F62" s="1">
        <v>2486356.9899999998</v>
      </c>
      <c r="G62" s="1">
        <v>419758.7</v>
      </c>
      <c r="I62" s="167"/>
      <c r="J62" s="167"/>
      <c r="K62" s="1">
        <v>193182.26000000004</v>
      </c>
      <c r="L62" s="1">
        <v>626116.07000000007</v>
      </c>
      <c r="M62" s="167">
        <v>335230.76999999996</v>
      </c>
      <c r="N62" s="1">
        <v>34154963.590000004</v>
      </c>
      <c r="Q62" s="1">
        <v>4438304.9400000004</v>
      </c>
      <c r="S62" s="167"/>
      <c r="T62" s="167"/>
      <c r="U62" s="1">
        <v>10660366.23</v>
      </c>
      <c r="V62" s="1">
        <v>1940981.91</v>
      </c>
      <c r="W62" s="1">
        <v>190888.39</v>
      </c>
      <c r="AA62" s="167"/>
      <c r="AB62" s="1">
        <v>5311420.7600000007</v>
      </c>
      <c r="AC62" s="1">
        <v>1717666.12</v>
      </c>
      <c r="AD62" s="167">
        <v>1622659.7200000007</v>
      </c>
      <c r="AE62" s="1">
        <v>13665810.799999999</v>
      </c>
      <c r="AH62" s="1">
        <v>2163668.8499999996</v>
      </c>
      <c r="AL62" s="1">
        <v>953367.97000000009</v>
      </c>
      <c r="AM62" s="1">
        <v>9542776.1600000001</v>
      </c>
      <c r="AR62" s="1">
        <v>68864.94</v>
      </c>
      <c r="AS62" s="1">
        <v>484038.52999999997</v>
      </c>
      <c r="AU62" s="1">
        <v>562977.90999999992</v>
      </c>
      <c r="AV62" s="1">
        <v>743037.27000000025</v>
      </c>
      <c r="AY62" s="167"/>
      <c r="AZ62" s="167">
        <v>328811.41000000003</v>
      </c>
      <c r="BA62" s="167">
        <v>33492980.289999999</v>
      </c>
      <c r="BB62" s="167">
        <v>13662353.190000001</v>
      </c>
      <c r="BC62" s="1">
        <v>11270300.369999997</v>
      </c>
    </row>
    <row r="63" spans="2:55" x14ac:dyDescent="0.25">
      <c r="B63" s="47" t="s">
        <v>663</v>
      </c>
      <c r="C63" s="47" t="s">
        <v>662</v>
      </c>
      <c r="D63" s="167">
        <v>36999954.410000063</v>
      </c>
      <c r="E63" s="167">
        <v>16626815.619999997</v>
      </c>
      <c r="F63" s="1">
        <v>207244.77000000002</v>
      </c>
      <c r="G63" s="1">
        <v>6247.99</v>
      </c>
      <c r="H63" s="1">
        <v>126075.13</v>
      </c>
      <c r="I63" s="167"/>
      <c r="J63" s="167"/>
      <c r="K63" s="167">
        <v>1447630.15</v>
      </c>
      <c r="L63" s="1">
        <v>597405.71999999986</v>
      </c>
      <c r="M63" s="167"/>
      <c r="N63" s="1">
        <v>3563668.6599999992</v>
      </c>
      <c r="P63" s="167"/>
      <c r="Q63" s="1">
        <v>465898</v>
      </c>
      <c r="S63" s="167"/>
      <c r="T63" s="167"/>
      <c r="U63" s="167">
        <v>1065743.46</v>
      </c>
      <c r="V63" s="1">
        <v>144566.54999999999</v>
      </c>
      <c r="W63" s="1">
        <v>48097</v>
      </c>
      <c r="Z63" s="167"/>
      <c r="AA63" s="167"/>
      <c r="AB63" s="1">
        <v>684755.92</v>
      </c>
      <c r="AC63" s="1">
        <v>94183.599999999991</v>
      </c>
      <c r="AD63" s="167">
        <v>469497.57999999996</v>
      </c>
      <c r="AE63" s="1">
        <v>1481888.8299999998</v>
      </c>
      <c r="AG63" s="167"/>
      <c r="AH63" s="1">
        <v>194217.59</v>
      </c>
      <c r="AL63" s="167">
        <v>57733.859999999993</v>
      </c>
      <c r="AM63" s="1">
        <v>1138911.73</v>
      </c>
      <c r="AR63" s="167"/>
      <c r="AS63" s="167">
        <v>51838.220000000008</v>
      </c>
      <c r="AV63" s="1">
        <v>117030.33000000002</v>
      </c>
      <c r="AZ63" s="167">
        <v>4260.8999999999996</v>
      </c>
      <c r="BA63" s="167">
        <v>5112278.9499999993</v>
      </c>
      <c r="BB63" s="167">
        <v>1446312.71</v>
      </c>
      <c r="BC63" s="1">
        <v>1847651.1400000001</v>
      </c>
    </row>
    <row r="64" spans="2:55" x14ac:dyDescent="0.25">
      <c r="B64" s="47" t="s">
        <v>661</v>
      </c>
      <c r="C64" s="47" t="s">
        <v>660</v>
      </c>
      <c r="D64" s="167">
        <v>491292.37</v>
      </c>
      <c r="E64" s="167">
        <v>255404.33</v>
      </c>
      <c r="H64" s="167"/>
      <c r="I64" s="167"/>
      <c r="J64" s="167"/>
      <c r="K64" s="167"/>
      <c r="L64" s="167"/>
      <c r="M64" s="167"/>
      <c r="N64" s="1">
        <v>37.5</v>
      </c>
      <c r="O64" s="167"/>
      <c r="P64" s="167"/>
      <c r="S64" s="167"/>
      <c r="T64" s="167"/>
      <c r="U64" s="167"/>
      <c r="Z64" s="167"/>
      <c r="AA64" s="167"/>
      <c r="AB64" s="167"/>
      <c r="AD64" s="167"/>
      <c r="AG64" s="167"/>
      <c r="AK64" s="167"/>
      <c r="AL64" s="167"/>
      <c r="AO64" s="167"/>
      <c r="AR64" s="167"/>
      <c r="AU64" s="167"/>
      <c r="AX64" s="167"/>
      <c r="AY64" s="167"/>
      <c r="AZ64" s="167"/>
      <c r="BA64" s="167">
        <v>112146.97</v>
      </c>
      <c r="BB64" s="167"/>
      <c r="BC64" s="1">
        <v>123703.56999999999</v>
      </c>
    </row>
    <row r="65" spans="2:55" x14ac:dyDescent="0.25">
      <c r="B65" s="47" t="s">
        <v>659</v>
      </c>
      <c r="C65" s="47" t="s">
        <v>658</v>
      </c>
      <c r="D65" s="167">
        <v>2749095.7300000004</v>
      </c>
      <c r="E65" s="167">
        <v>1293077.3499999999</v>
      </c>
      <c r="H65" s="167"/>
      <c r="I65" s="167"/>
      <c r="J65" s="167"/>
      <c r="K65" s="167">
        <v>18805.2</v>
      </c>
      <c r="L65" s="167"/>
      <c r="M65" s="167"/>
      <c r="N65" s="1">
        <v>155955.57999999999</v>
      </c>
      <c r="P65" s="167"/>
      <c r="S65" s="167"/>
      <c r="T65" s="167"/>
      <c r="U65" s="167">
        <v>115184.37</v>
      </c>
      <c r="V65" s="1">
        <v>20537.189999999999</v>
      </c>
      <c r="Z65" s="167"/>
      <c r="AA65" s="167"/>
      <c r="AB65" s="167">
        <v>54617.26</v>
      </c>
      <c r="AC65" s="1">
        <v>41605.81</v>
      </c>
      <c r="AD65" s="167"/>
      <c r="AE65" s="1">
        <v>83609.210000000006</v>
      </c>
      <c r="AG65" s="167"/>
      <c r="AK65" s="167"/>
      <c r="AL65" s="167"/>
      <c r="AR65" s="167"/>
      <c r="AZ65" s="167">
        <v>19434.739999999998</v>
      </c>
      <c r="BA65" s="167">
        <v>788327.45999999985</v>
      </c>
      <c r="BB65" s="167">
        <v>65172.26</v>
      </c>
      <c r="BC65" s="1">
        <v>92769.3</v>
      </c>
    </row>
    <row r="66" spans="2:55" x14ac:dyDescent="0.25">
      <c r="B66" s="47" t="s">
        <v>657</v>
      </c>
      <c r="C66" s="47" t="s">
        <v>656</v>
      </c>
      <c r="D66" s="167">
        <v>7128600.2899999954</v>
      </c>
      <c r="E66" s="167">
        <v>2817021.14</v>
      </c>
      <c r="H66" s="167">
        <v>155164.38</v>
      </c>
      <c r="I66" s="167"/>
      <c r="J66" s="167"/>
      <c r="K66" s="167">
        <v>298939.07999999996</v>
      </c>
      <c r="L66" s="1">
        <v>69214.320000000007</v>
      </c>
      <c r="M66" s="167"/>
      <c r="N66" s="1">
        <v>598272.83000000007</v>
      </c>
      <c r="O66" s="167"/>
      <c r="P66" s="167"/>
      <c r="Q66" s="1">
        <v>82128</v>
      </c>
      <c r="S66" s="167"/>
      <c r="T66" s="167"/>
      <c r="U66" s="167">
        <v>462121.65</v>
      </c>
      <c r="V66" s="1">
        <v>100660.57999999999</v>
      </c>
      <c r="W66" s="1">
        <v>4726</v>
      </c>
      <c r="Z66" s="167"/>
      <c r="AA66" s="167"/>
      <c r="AB66" s="167">
        <v>99256</v>
      </c>
      <c r="AC66" s="1">
        <v>60253.999999999993</v>
      </c>
      <c r="AD66" s="167"/>
      <c r="AE66" s="1">
        <v>153090.00000000003</v>
      </c>
      <c r="AG66" s="167"/>
      <c r="AH66" s="1">
        <v>3192</v>
      </c>
      <c r="AK66" s="167"/>
      <c r="AL66" s="167"/>
      <c r="AM66" s="1">
        <v>4600</v>
      </c>
      <c r="AP66" s="167"/>
      <c r="AR66" s="167"/>
      <c r="AS66" s="1">
        <v>12251.720000000001</v>
      </c>
      <c r="AT66" s="1">
        <v>1500</v>
      </c>
      <c r="AU66" s="167"/>
      <c r="AZ66" s="167"/>
      <c r="BA66" s="167">
        <v>1493255.2200000002</v>
      </c>
      <c r="BB66" s="167">
        <v>269308.02</v>
      </c>
      <c r="BC66" s="1">
        <v>443645.35</v>
      </c>
    </row>
    <row r="67" spans="2:55" x14ac:dyDescent="0.25">
      <c r="B67" s="47" t="s">
        <v>655</v>
      </c>
      <c r="C67" s="47" t="s">
        <v>654</v>
      </c>
      <c r="D67" s="167">
        <v>46331643.26000002</v>
      </c>
      <c r="E67" s="167">
        <v>18511436.100000005</v>
      </c>
      <c r="F67" s="1">
        <v>194035.47999999998</v>
      </c>
      <c r="H67" s="1">
        <v>309410.24</v>
      </c>
      <c r="I67" s="167"/>
      <c r="J67" s="167"/>
      <c r="K67" s="167">
        <v>637063.83000000007</v>
      </c>
      <c r="L67" s="1">
        <v>36743.54</v>
      </c>
      <c r="M67" s="167">
        <v>21495.219999999998</v>
      </c>
      <c r="N67" s="1">
        <v>4245031.2800000012</v>
      </c>
      <c r="P67" s="167"/>
      <c r="Q67" s="1">
        <v>557957.43999999994</v>
      </c>
      <c r="S67" s="167"/>
      <c r="U67" s="167">
        <v>1677222.9099999997</v>
      </c>
      <c r="V67" s="1">
        <v>539388.73</v>
      </c>
      <c r="W67" s="1">
        <v>17901.669999999998</v>
      </c>
      <c r="Z67" s="167"/>
      <c r="AA67" s="167"/>
      <c r="AB67" s="1">
        <v>876550.8</v>
      </c>
      <c r="AC67" s="1">
        <v>526562.02</v>
      </c>
      <c r="AD67" s="167">
        <v>1364545.56</v>
      </c>
      <c r="AE67" s="1">
        <v>2281647.4499999997</v>
      </c>
      <c r="AH67" s="1">
        <v>711854.21999999986</v>
      </c>
      <c r="AL67" s="1">
        <v>119358.42000000001</v>
      </c>
      <c r="AM67" s="1">
        <v>1814711.3499999999</v>
      </c>
      <c r="AP67" s="167">
        <v>3359.4</v>
      </c>
      <c r="AR67" s="167"/>
      <c r="AS67" s="1">
        <v>64797.5</v>
      </c>
      <c r="AV67" s="1">
        <v>799766.00999999989</v>
      </c>
      <c r="AX67" s="167"/>
      <c r="AY67" s="1">
        <v>1493780.7899999998</v>
      </c>
      <c r="AZ67" s="167">
        <v>131439.29999999999</v>
      </c>
      <c r="BA67" s="167">
        <v>6127226.0200000005</v>
      </c>
      <c r="BB67" s="167">
        <v>2015131.7399999998</v>
      </c>
      <c r="BC67" s="1">
        <v>1253226.2400000002</v>
      </c>
    </row>
    <row r="68" spans="2:55" x14ac:dyDescent="0.25">
      <c r="B68" s="47" t="s">
        <v>653</v>
      </c>
      <c r="C68" s="47" t="s">
        <v>652</v>
      </c>
      <c r="D68" s="167">
        <v>59419193.609999992</v>
      </c>
      <c r="E68" s="167">
        <v>27895023.929999996</v>
      </c>
      <c r="F68" s="1">
        <v>14248.12</v>
      </c>
      <c r="G68" s="1">
        <v>117603.67</v>
      </c>
      <c r="H68" s="1">
        <v>465773.75</v>
      </c>
      <c r="I68" s="167"/>
      <c r="J68" s="167"/>
      <c r="K68" s="167">
        <v>1357889.5399999996</v>
      </c>
      <c r="L68" s="167">
        <v>243332.16999999998</v>
      </c>
      <c r="M68" s="167"/>
      <c r="N68" s="1">
        <v>6014018.4000000004</v>
      </c>
      <c r="P68" s="167"/>
      <c r="Q68" s="1">
        <v>585709.52</v>
      </c>
      <c r="S68" s="167"/>
      <c r="T68" s="167"/>
      <c r="U68" s="167">
        <v>2383440.1799999997</v>
      </c>
      <c r="V68" s="1">
        <v>466380.12999999995</v>
      </c>
      <c r="W68" s="1">
        <v>55934</v>
      </c>
      <c r="Z68" s="167"/>
      <c r="AA68" s="167"/>
      <c r="AB68" s="1">
        <v>1139321.68</v>
      </c>
      <c r="AC68" s="1">
        <v>297102.15000000002</v>
      </c>
      <c r="AD68" s="167">
        <v>424917.54000000004</v>
      </c>
      <c r="AE68" s="1">
        <v>2539508.62</v>
      </c>
      <c r="AG68" s="167"/>
      <c r="AH68" s="1">
        <v>339379.31</v>
      </c>
      <c r="AK68" s="167"/>
      <c r="AL68" s="167">
        <v>223576.13</v>
      </c>
      <c r="AM68" s="1">
        <v>2101251.41</v>
      </c>
      <c r="AP68" s="167"/>
      <c r="AR68" s="167"/>
      <c r="AS68" s="1">
        <v>83804.850000000006</v>
      </c>
      <c r="AU68" s="167"/>
      <c r="AV68" s="1">
        <v>4519.8099999999995</v>
      </c>
      <c r="AX68" s="167"/>
      <c r="AY68" s="167"/>
      <c r="AZ68" s="167"/>
      <c r="BA68" s="167">
        <v>8426796.6699999999</v>
      </c>
      <c r="BB68" s="167">
        <v>2458072.9</v>
      </c>
      <c r="BC68" s="1">
        <v>1781589.1300000001</v>
      </c>
    </row>
    <row r="69" spans="2:55" x14ac:dyDescent="0.25">
      <c r="B69" s="47" t="s">
        <v>651</v>
      </c>
      <c r="C69" s="47" t="s">
        <v>650</v>
      </c>
      <c r="D69" s="167">
        <v>16721888.390000001</v>
      </c>
      <c r="E69" s="167">
        <v>7732866.0199999996</v>
      </c>
      <c r="I69" s="167"/>
      <c r="J69" s="167">
        <v>6520.12</v>
      </c>
      <c r="K69" s="167">
        <v>483693.85999999993</v>
      </c>
      <c r="L69" s="167">
        <v>186285.68999999997</v>
      </c>
      <c r="M69" s="167"/>
      <c r="N69" s="1">
        <v>1544323.99</v>
      </c>
      <c r="O69" s="167"/>
      <c r="P69" s="167">
        <v>372.77</v>
      </c>
      <c r="Q69" s="1">
        <v>173499.18</v>
      </c>
      <c r="S69" s="167"/>
      <c r="T69" s="167"/>
      <c r="U69" s="167">
        <v>631994.76000000013</v>
      </c>
      <c r="V69" s="1">
        <v>76695.700000000012</v>
      </c>
      <c r="W69" s="1">
        <v>9641.5400000000009</v>
      </c>
      <c r="Z69" s="167"/>
      <c r="AA69" s="167"/>
      <c r="AB69" s="167">
        <v>401744.61000000004</v>
      </c>
      <c r="AC69" s="1">
        <v>35425.199999999997</v>
      </c>
      <c r="AD69" s="167">
        <v>295824.59999999998</v>
      </c>
      <c r="AE69" s="1">
        <v>716950.85999999987</v>
      </c>
      <c r="AG69" s="167"/>
      <c r="AH69" s="1">
        <v>151729.38999999998</v>
      </c>
      <c r="AK69" s="167"/>
      <c r="AL69" s="167">
        <v>34442.57</v>
      </c>
      <c r="AM69" s="1">
        <v>408119.22000000003</v>
      </c>
      <c r="AO69" s="167"/>
      <c r="AQ69" s="1">
        <v>10279.030000000001</v>
      </c>
      <c r="AR69" s="167"/>
      <c r="AS69" s="1">
        <v>26775.719999999998</v>
      </c>
      <c r="AV69" s="1">
        <v>7076.41</v>
      </c>
      <c r="AZ69" s="167"/>
      <c r="BA69" s="167">
        <v>2585124.2999999998</v>
      </c>
      <c r="BB69" s="167">
        <v>686746.94</v>
      </c>
      <c r="BC69" s="1">
        <v>515755.90999999992</v>
      </c>
    </row>
    <row r="70" spans="2:55" x14ac:dyDescent="0.25">
      <c r="B70" s="47" t="s">
        <v>649</v>
      </c>
      <c r="C70" s="47" t="s">
        <v>648</v>
      </c>
      <c r="D70" s="167">
        <v>4439460.0599999968</v>
      </c>
      <c r="E70" s="167">
        <v>1992704.9500000002</v>
      </c>
      <c r="F70" s="167"/>
      <c r="G70" s="167"/>
      <c r="I70" s="167"/>
      <c r="J70" s="167"/>
      <c r="K70" s="167">
        <v>144603.07999999999</v>
      </c>
      <c r="L70" s="167">
        <v>76794.940000000017</v>
      </c>
      <c r="M70" s="167"/>
      <c r="N70" s="1">
        <v>310114.71000000002</v>
      </c>
      <c r="P70" s="167"/>
      <c r="Q70" s="1">
        <v>48885.000000000007</v>
      </c>
      <c r="S70" s="167"/>
      <c r="T70" s="167"/>
      <c r="U70" s="167">
        <v>177618.34</v>
      </c>
      <c r="W70" s="167">
        <v>2342.8200000000002</v>
      </c>
      <c r="X70" s="167"/>
      <c r="Z70" s="167"/>
      <c r="AA70" s="167"/>
      <c r="AB70" s="167">
        <v>91882.329999999987</v>
      </c>
      <c r="AC70" s="1">
        <v>43356.270000000004</v>
      </c>
      <c r="AD70" s="167"/>
      <c r="AE70" s="1">
        <v>45175.380000000005</v>
      </c>
      <c r="AG70" s="167"/>
      <c r="AK70" s="167"/>
      <c r="AL70" s="167"/>
      <c r="AO70" s="167"/>
      <c r="AQ70" s="1">
        <v>10890</v>
      </c>
      <c r="AR70" s="167"/>
      <c r="AS70" s="1">
        <v>6289.62</v>
      </c>
      <c r="AU70" s="167"/>
      <c r="AW70" s="167"/>
      <c r="AY70" s="1">
        <v>10068.950000000001</v>
      </c>
      <c r="AZ70" s="167"/>
      <c r="BA70" s="167">
        <v>814070.57000000007</v>
      </c>
      <c r="BB70" s="167">
        <v>177654.03999999998</v>
      </c>
      <c r="BC70" s="1">
        <v>487009.06000000006</v>
      </c>
    </row>
    <row r="71" spans="2:55" x14ac:dyDescent="0.25">
      <c r="B71" s="47" t="s">
        <v>647</v>
      </c>
      <c r="C71" s="47" t="s">
        <v>646</v>
      </c>
      <c r="D71" s="167">
        <v>10481369.370000005</v>
      </c>
      <c r="E71" s="167">
        <v>3960316.78</v>
      </c>
      <c r="F71" s="167"/>
      <c r="G71" s="167"/>
      <c r="H71" s="167">
        <v>398804.30000000005</v>
      </c>
      <c r="I71" s="167"/>
      <c r="J71" s="167"/>
      <c r="K71" s="167"/>
      <c r="L71" s="167">
        <v>47632.05</v>
      </c>
      <c r="M71" s="167"/>
      <c r="N71" s="1">
        <v>1189003.0999999999</v>
      </c>
      <c r="O71" s="167"/>
      <c r="P71" s="167"/>
      <c r="Q71" s="1">
        <v>132866.42000000001</v>
      </c>
      <c r="S71" s="167"/>
      <c r="T71" s="167"/>
      <c r="U71" s="167">
        <v>287838.91000000003</v>
      </c>
      <c r="V71" s="1">
        <v>10812.72</v>
      </c>
      <c r="W71" s="1">
        <v>19365.170000000002</v>
      </c>
      <c r="Z71" s="167"/>
      <c r="AA71" s="167"/>
      <c r="AB71" s="167">
        <v>382890.73000000004</v>
      </c>
      <c r="AC71" s="1">
        <v>83577.850000000006</v>
      </c>
      <c r="AD71" s="167"/>
      <c r="AE71" s="1">
        <v>415919.78999999992</v>
      </c>
      <c r="AG71" s="167"/>
      <c r="AH71" s="1">
        <v>43688.92</v>
      </c>
      <c r="AK71" s="167"/>
      <c r="AL71" s="167">
        <v>21790.16</v>
      </c>
      <c r="AM71" s="1">
        <v>173332.74999999997</v>
      </c>
      <c r="AR71" s="167"/>
      <c r="AS71" s="1">
        <v>11569.29</v>
      </c>
      <c r="AU71" s="167"/>
      <c r="AV71" s="1">
        <v>5384.93</v>
      </c>
      <c r="AX71" s="167"/>
      <c r="AY71" s="167">
        <v>20028.670000000002</v>
      </c>
      <c r="AZ71" s="167">
        <v>15305.119999999999</v>
      </c>
      <c r="BA71" s="167">
        <v>2349980.8199999998</v>
      </c>
      <c r="BB71" s="167">
        <v>538160.25000000012</v>
      </c>
      <c r="BC71" s="1">
        <v>373100.63999999996</v>
      </c>
    </row>
    <row r="72" spans="2:55" x14ac:dyDescent="0.25">
      <c r="B72" s="47" t="s">
        <v>645</v>
      </c>
      <c r="C72" s="47" t="s">
        <v>644</v>
      </c>
      <c r="D72" s="167">
        <v>30214005.319999997</v>
      </c>
      <c r="E72" s="167">
        <v>14335374.75</v>
      </c>
      <c r="G72" s="1">
        <v>92587.44</v>
      </c>
      <c r="H72" s="1">
        <v>388802.2</v>
      </c>
      <c r="J72" s="167"/>
      <c r="K72" s="1">
        <v>4802.42</v>
      </c>
      <c r="L72" s="1">
        <v>434249.63</v>
      </c>
      <c r="M72" s="167">
        <v>38793.21</v>
      </c>
      <c r="N72" s="1">
        <v>2396122.6500000004</v>
      </c>
      <c r="P72" s="167"/>
      <c r="Q72" s="1">
        <v>370406.72</v>
      </c>
      <c r="S72" s="167"/>
      <c r="T72" s="167"/>
      <c r="U72" s="167">
        <v>1075147.78</v>
      </c>
      <c r="V72" s="1">
        <v>155267.49000000002</v>
      </c>
      <c r="Z72" s="167"/>
      <c r="AA72" s="167"/>
      <c r="AB72" s="1">
        <v>654818.05999999994</v>
      </c>
      <c r="AC72" s="1">
        <v>143966.96999999997</v>
      </c>
      <c r="AD72" s="167">
        <v>107639.96</v>
      </c>
      <c r="AE72" s="1">
        <v>1417043.2399999998</v>
      </c>
      <c r="AG72" s="167"/>
      <c r="AH72" s="1">
        <v>292404.64999999997</v>
      </c>
      <c r="AL72" s="167">
        <v>45063.42</v>
      </c>
      <c r="AM72" s="1">
        <v>1051217.57</v>
      </c>
      <c r="AP72" s="1">
        <v>234232.21000000002</v>
      </c>
      <c r="AS72" s="1">
        <v>57595.07</v>
      </c>
      <c r="AU72" s="167"/>
      <c r="AV72" s="1">
        <v>2500</v>
      </c>
      <c r="AZ72" s="167"/>
      <c r="BA72" s="167">
        <v>4476550.59</v>
      </c>
      <c r="BB72" s="167">
        <v>1125128.48</v>
      </c>
      <c r="BC72" s="1">
        <v>1314290.81</v>
      </c>
    </row>
    <row r="73" spans="2:55" x14ac:dyDescent="0.25">
      <c r="B73" s="47" t="s">
        <v>643</v>
      </c>
      <c r="C73" s="47" t="s">
        <v>642</v>
      </c>
      <c r="D73" s="167">
        <v>156563517.05999994</v>
      </c>
      <c r="E73" s="167">
        <v>68105241.649999991</v>
      </c>
      <c r="F73" s="167">
        <v>2101378.46</v>
      </c>
      <c r="G73" s="1">
        <v>416045.41000000003</v>
      </c>
      <c r="H73" s="167">
        <v>169338.81</v>
      </c>
      <c r="J73" s="167">
        <v>15329.999999999998</v>
      </c>
      <c r="K73" s="167">
        <v>9512504.0799999982</v>
      </c>
      <c r="L73" s="167"/>
      <c r="M73" s="167"/>
      <c r="N73" s="1">
        <v>20226635.509999994</v>
      </c>
      <c r="P73" s="167"/>
      <c r="Q73" s="1">
        <v>1839922.4600000002</v>
      </c>
      <c r="R73" s="167"/>
      <c r="S73" s="167"/>
      <c r="T73" s="167"/>
      <c r="U73" s="1">
        <v>4845489.3900000006</v>
      </c>
      <c r="V73" s="1">
        <v>519370.23000000004</v>
      </c>
      <c r="W73" s="1">
        <v>98794.33</v>
      </c>
      <c r="Y73" s="1">
        <v>2967193.0499999989</v>
      </c>
      <c r="Z73" s="167">
        <v>44221</v>
      </c>
      <c r="AA73" s="167"/>
      <c r="AB73" s="167">
        <v>3177555.2699999996</v>
      </c>
      <c r="AC73" s="1">
        <v>396396.83</v>
      </c>
      <c r="AD73" s="167">
        <v>179184.25999999998</v>
      </c>
      <c r="AE73" s="1">
        <v>6345610.7399999993</v>
      </c>
      <c r="AG73" s="167"/>
      <c r="AH73" s="1">
        <v>1594619.95</v>
      </c>
      <c r="AK73" s="167"/>
      <c r="AL73" s="1">
        <v>145122.78</v>
      </c>
      <c r="AM73" s="167">
        <v>1864367.87</v>
      </c>
      <c r="AN73" s="167"/>
      <c r="AP73" s="167"/>
      <c r="AR73" s="167"/>
      <c r="AS73" s="1">
        <v>305906.95999999996</v>
      </c>
      <c r="AU73" s="167"/>
      <c r="AX73" s="1">
        <v>298222.35000000003</v>
      </c>
      <c r="AY73" s="167">
        <v>1886.1399999999999</v>
      </c>
      <c r="AZ73" s="167">
        <v>34007.910000000003</v>
      </c>
      <c r="BA73" s="167">
        <v>20643747.899999999</v>
      </c>
      <c r="BB73" s="167">
        <v>5407209.5100000007</v>
      </c>
      <c r="BC73" s="1">
        <v>5308214.2100000009</v>
      </c>
    </row>
    <row r="74" spans="2:55" x14ac:dyDescent="0.25">
      <c r="B74" s="47" t="s">
        <v>641</v>
      </c>
      <c r="C74" s="47" t="s">
        <v>640</v>
      </c>
      <c r="D74" s="167">
        <v>46076353.479999989</v>
      </c>
      <c r="E74" s="167">
        <v>22557494.399999999</v>
      </c>
      <c r="F74" s="167">
        <v>19621.79</v>
      </c>
      <c r="G74" s="167">
        <v>230152.58</v>
      </c>
      <c r="H74" s="167"/>
      <c r="I74" s="167"/>
      <c r="J74" s="167"/>
      <c r="K74" s="167">
        <v>244765.11</v>
      </c>
      <c r="L74" s="1">
        <v>318924.17999999993</v>
      </c>
      <c r="M74" s="167"/>
      <c r="N74" s="1">
        <v>3806656.3599999994</v>
      </c>
      <c r="P74" s="167"/>
      <c r="Q74" s="1">
        <v>583824.61</v>
      </c>
      <c r="S74" s="167"/>
      <c r="T74" s="167"/>
      <c r="U74" s="167">
        <v>2369573.8600000003</v>
      </c>
      <c r="V74" s="1">
        <v>442181.55999999988</v>
      </c>
      <c r="W74" s="167">
        <v>37430</v>
      </c>
      <c r="Z74" s="167"/>
      <c r="AA74" s="167"/>
      <c r="AB74" s="167">
        <v>603352.07999999984</v>
      </c>
      <c r="AC74" s="1">
        <v>157017.41</v>
      </c>
      <c r="AD74" s="167">
        <v>155497.74000000002</v>
      </c>
      <c r="AE74" s="167">
        <v>1811548.68</v>
      </c>
      <c r="AG74" s="167"/>
      <c r="AH74" s="1">
        <v>163500.13999999998</v>
      </c>
      <c r="AK74" s="167"/>
      <c r="AL74" s="167">
        <v>55027.540000000008</v>
      </c>
      <c r="AM74" s="1">
        <v>588520.22999999986</v>
      </c>
      <c r="AN74" s="167"/>
      <c r="AR74" s="167"/>
      <c r="AS74" s="1">
        <v>71410.999999999985</v>
      </c>
      <c r="AU74" s="167"/>
      <c r="AV74" s="1">
        <v>14552.839999999997</v>
      </c>
      <c r="AX74" s="167"/>
      <c r="AY74" s="1">
        <v>833692.37</v>
      </c>
      <c r="AZ74" s="167">
        <v>16308.99</v>
      </c>
      <c r="BA74" s="167">
        <v>7191702.4800000004</v>
      </c>
      <c r="BB74" s="167">
        <v>1844217.7500000002</v>
      </c>
      <c r="BC74" s="1">
        <v>1959379.7800000007</v>
      </c>
    </row>
    <row r="75" spans="2:55" x14ac:dyDescent="0.25">
      <c r="B75" s="47" t="s">
        <v>639</v>
      </c>
      <c r="C75" s="47" t="s">
        <v>638</v>
      </c>
      <c r="D75" s="167">
        <v>3498716.49</v>
      </c>
      <c r="E75" s="167">
        <v>1359806.8299999998</v>
      </c>
      <c r="F75" s="167"/>
      <c r="G75" s="167"/>
      <c r="H75" s="167">
        <v>60300.130000000005</v>
      </c>
      <c r="I75" s="167"/>
      <c r="J75" s="167"/>
      <c r="K75" s="167"/>
      <c r="L75" s="167"/>
      <c r="M75" s="167"/>
      <c r="N75" s="1">
        <v>262722.25</v>
      </c>
      <c r="O75" s="167"/>
      <c r="P75" s="167"/>
      <c r="Q75" s="1">
        <v>32817.4</v>
      </c>
      <c r="S75" s="167"/>
      <c r="T75" s="167"/>
      <c r="U75" s="167">
        <v>224346.12</v>
      </c>
      <c r="V75" s="1">
        <v>35022.46</v>
      </c>
      <c r="W75" s="1">
        <v>9526.5600000000013</v>
      </c>
      <c r="Z75" s="167"/>
      <c r="AA75" s="167"/>
      <c r="AB75" s="1">
        <v>24596.01</v>
      </c>
      <c r="AC75" s="1">
        <v>22919.68</v>
      </c>
      <c r="AD75" s="167"/>
      <c r="AE75" s="1">
        <v>133590.16</v>
      </c>
      <c r="AG75" s="167"/>
      <c r="AH75" s="1">
        <v>69217.759999999995</v>
      </c>
      <c r="AK75" s="167"/>
      <c r="AL75" s="167"/>
      <c r="AM75" s="1">
        <v>4966.9799999999996</v>
      </c>
      <c r="AN75" s="167"/>
      <c r="AR75" s="167"/>
      <c r="AS75" s="1">
        <v>4512.2300000000005</v>
      </c>
      <c r="AU75" s="167"/>
      <c r="AV75" s="1">
        <v>49555.22</v>
      </c>
      <c r="AX75" s="167"/>
      <c r="AY75" s="167"/>
      <c r="AZ75" s="167"/>
      <c r="BA75" s="167">
        <v>805332.81000000017</v>
      </c>
      <c r="BB75" s="167">
        <v>177638.51</v>
      </c>
      <c r="BC75" s="1">
        <v>221845.37999999998</v>
      </c>
    </row>
    <row r="76" spans="2:55" x14ac:dyDescent="0.25">
      <c r="B76" s="47" t="s">
        <v>637</v>
      </c>
      <c r="C76" s="47" t="s">
        <v>636</v>
      </c>
      <c r="D76" s="167">
        <v>13903297.410000015</v>
      </c>
      <c r="E76" s="167">
        <v>6473145.4100000001</v>
      </c>
      <c r="F76" s="167">
        <v>147240.85</v>
      </c>
      <c r="G76" s="167"/>
      <c r="J76" s="167"/>
      <c r="K76" s="167">
        <v>166882.48000000001</v>
      </c>
      <c r="L76" s="167"/>
      <c r="M76" s="167"/>
      <c r="N76" s="1">
        <v>1295135.18</v>
      </c>
      <c r="P76" s="167"/>
      <c r="Q76" s="1">
        <v>189137</v>
      </c>
      <c r="S76" s="167"/>
      <c r="T76" s="167">
        <v>49147.549999999996</v>
      </c>
      <c r="U76" s="167">
        <v>311649.27</v>
      </c>
      <c r="V76" s="1">
        <v>93493.15</v>
      </c>
      <c r="Z76" s="167"/>
      <c r="AA76" s="167"/>
      <c r="AB76" s="1">
        <v>186519.15</v>
      </c>
      <c r="AC76" s="1">
        <v>253982.4</v>
      </c>
      <c r="AD76" s="167">
        <v>106958.23999999999</v>
      </c>
      <c r="AE76" s="1">
        <v>540367.02</v>
      </c>
      <c r="AG76" s="167"/>
      <c r="AH76" s="1">
        <v>120270.23000000001</v>
      </c>
      <c r="AL76" s="167">
        <v>10914.94</v>
      </c>
      <c r="AN76" s="167">
        <v>47680.09</v>
      </c>
      <c r="AO76" s="1">
        <v>143656</v>
      </c>
      <c r="AQ76" s="1">
        <v>22125.02</v>
      </c>
      <c r="AR76" s="167"/>
      <c r="AS76" s="1">
        <v>18533.300000000003</v>
      </c>
      <c r="AU76" s="167"/>
      <c r="AV76" s="1">
        <v>8624.77</v>
      </c>
      <c r="AX76" s="167"/>
      <c r="AY76" s="167"/>
      <c r="AZ76" s="167">
        <v>5532.42</v>
      </c>
      <c r="BA76" s="167">
        <v>2696794.3</v>
      </c>
      <c r="BB76" s="167">
        <v>460563.14999999997</v>
      </c>
      <c r="BC76" s="1">
        <v>554945.49</v>
      </c>
    </row>
    <row r="77" spans="2:55" x14ac:dyDescent="0.25">
      <c r="B77" s="47" t="s">
        <v>635</v>
      </c>
      <c r="C77" s="47" t="s">
        <v>634</v>
      </c>
      <c r="D77" s="167">
        <v>63222315.649999969</v>
      </c>
      <c r="E77" s="167">
        <v>21482949.269999996</v>
      </c>
      <c r="F77" s="1">
        <v>552565.73</v>
      </c>
      <c r="G77" s="1">
        <v>284173.44</v>
      </c>
      <c r="H77" s="167"/>
      <c r="I77" s="167"/>
      <c r="J77" s="167"/>
      <c r="K77" s="167">
        <v>4077247.0300000003</v>
      </c>
      <c r="M77" s="167"/>
      <c r="N77" s="1">
        <v>8744159.0599999987</v>
      </c>
      <c r="O77" s="167"/>
      <c r="P77" s="167"/>
      <c r="Q77" s="1">
        <v>965390.6100000001</v>
      </c>
      <c r="U77" s="1">
        <v>2474867.17</v>
      </c>
      <c r="V77" s="1">
        <v>867908.3</v>
      </c>
      <c r="W77" s="1">
        <v>54905</v>
      </c>
      <c r="Y77" s="1">
        <v>504242.37</v>
      </c>
      <c r="Z77" s="167"/>
      <c r="AA77" s="167"/>
      <c r="AB77" s="1">
        <v>1667573.96</v>
      </c>
      <c r="AC77" s="1">
        <v>946341.46000000008</v>
      </c>
      <c r="AD77" s="167">
        <v>108758.74999999999</v>
      </c>
      <c r="AE77" s="1">
        <v>2281433.2700000005</v>
      </c>
      <c r="AF77" s="1">
        <v>281677.57</v>
      </c>
      <c r="AG77" s="167"/>
      <c r="AH77" s="1">
        <v>522580.7699999999</v>
      </c>
      <c r="AL77" s="167">
        <v>44695.18</v>
      </c>
      <c r="AM77" s="1">
        <v>763933.67999999993</v>
      </c>
      <c r="AO77" s="1">
        <v>88283.6</v>
      </c>
      <c r="AR77" s="167"/>
      <c r="AS77" s="1">
        <v>83730.510000000009</v>
      </c>
      <c r="AV77" s="1">
        <v>554187.9</v>
      </c>
      <c r="AX77" s="167"/>
      <c r="AY77" s="1">
        <v>2277540.69</v>
      </c>
      <c r="AZ77" s="167">
        <v>59776.959999999999</v>
      </c>
      <c r="BA77" s="167">
        <v>8841881.879999999</v>
      </c>
      <c r="BB77" s="167">
        <v>2948546.7800000003</v>
      </c>
      <c r="BC77" s="1">
        <v>1742964.71</v>
      </c>
    </row>
    <row r="78" spans="2:55" x14ac:dyDescent="0.25">
      <c r="B78" s="47" t="s">
        <v>633</v>
      </c>
      <c r="C78" s="47" t="s">
        <v>632</v>
      </c>
      <c r="D78" s="167">
        <v>31996078.799999975</v>
      </c>
      <c r="E78" s="167">
        <v>12564265.07</v>
      </c>
      <c r="F78" s="1">
        <v>520686.62</v>
      </c>
      <c r="G78" s="167">
        <v>200372.33</v>
      </c>
      <c r="H78" s="167">
        <v>178899.56</v>
      </c>
      <c r="I78" s="167"/>
      <c r="J78" s="167"/>
      <c r="K78" s="1">
        <v>2415918.5900000003</v>
      </c>
      <c r="L78" s="1">
        <v>268990.12</v>
      </c>
      <c r="M78" s="167"/>
      <c r="N78" s="1">
        <v>2934545.17</v>
      </c>
      <c r="O78" s="167"/>
      <c r="P78" s="167"/>
      <c r="Q78" s="1">
        <v>518482.89999999997</v>
      </c>
      <c r="S78" s="167"/>
      <c r="T78" s="167"/>
      <c r="U78" s="167">
        <v>1056404.28</v>
      </c>
      <c r="V78" s="1">
        <v>214758.8</v>
      </c>
      <c r="W78" s="1">
        <v>30749</v>
      </c>
      <c r="Z78" s="167"/>
      <c r="AA78" s="167"/>
      <c r="AB78" s="1">
        <v>805390.60000000009</v>
      </c>
      <c r="AC78" s="1">
        <v>136667.46</v>
      </c>
      <c r="AD78" s="167"/>
      <c r="AE78" s="1">
        <v>1194563.1099999999</v>
      </c>
      <c r="AG78" s="167"/>
      <c r="AH78" s="1">
        <v>127902.52</v>
      </c>
      <c r="AL78" s="167">
        <v>29529.679999999997</v>
      </c>
      <c r="AM78" s="1">
        <v>170413.08000000002</v>
      </c>
      <c r="AO78" s="1">
        <v>44192.18</v>
      </c>
      <c r="AR78" s="167"/>
      <c r="AS78" s="1">
        <v>47523.56</v>
      </c>
      <c r="AV78" s="1">
        <v>6058.65</v>
      </c>
      <c r="AW78" s="167"/>
      <c r="AY78" s="1">
        <v>155740.57</v>
      </c>
      <c r="AZ78" s="167">
        <v>493986.26</v>
      </c>
      <c r="BA78" s="167">
        <v>4985967.1300000008</v>
      </c>
      <c r="BB78" s="167">
        <v>1435616.7400000002</v>
      </c>
      <c r="BC78" s="1">
        <v>1458454.8200000003</v>
      </c>
    </row>
    <row r="79" spans="2:55" x14ac:dyDescent="0.25">
      <c r="B79" s="47" t="s">
        <v>631</v>
      </c>
      <c r="C79" s="47" t="s">
        <v>630</v>
      </c>
      <c r="D79" s="167">
        <v>13672387.090000005</v>
      </c>
      <c r="E79" s="167">
        <v>5627584.2800000003</v>
      </c>
      <c r="F79" s="167">
        <v>79707.81</v>
      </c>
      <c r="G79" s="167">
        <v>24488.46</v>
      </c>
      <c r="H79" s="1">
        <v>182304.8</v>
      </c>
      <c r="I79" s="167"/>
      <c r="J79" s="167"/>
      <c r="K79" s="167">
        <v>26652.22</v>
      </c>
      <c r="M79" s="167">
        <v>90762</v>
      </c>
      <c r="N79" s="1">
        <v>1657240.7899999998</v>
      </c>
      <c r="P79" s="167"/>
      <c r="Q79" s="1">
        <v>159902.46000000002</v>
      </c>
      <c r="S79" s="167"/>
      <c r="T79" s="167"/>
      <c r="U79" s="167">
        <v>414412.38</v>
      </c>
      <c r="V79" s="1">
        <v>113567.59999999999</v>
      </c>
      <c r="W79" s="1">
        <v>39331.72</v>
      </c>
      <c r="Z79" s="167"/>
      <c r="AA79" s="167"/>
      <c r="AB79" s="1">
        <v>564563.88</v>
      </c>
      <c r="AD79" s="167"/>
      <c r="AE79" s="1">
        <v>513985.89000000013</v>
      </c>
      <c r="AG79" s="167"/>
      <c r="AH79" s="1">
        <v>30892.43</v>
      </c>
      <c r="AK79" s="167"/>
      <c r="AL79" s="167"/>
      <c r="AM79" s="1">
        <v>15816.439999999999</v>
      </c>
      <c r="AO79" s="1">
        <v>34140.57</v>
      </c>
      <c r="AR79" s="167"/>
      <c r="AS79" s="1">
        <v>18128.399999999998</v>
      </c>
      <c r="AU79" s="167"/>
      <c r="AV79" s="1">
        <v>91885.660000000018</v>
      </c>
      <c r="AX79" s="167"/>
      <c r="AY79" s="167">
        <v>154488.45000000001</v>
      </c>
      <c r="AZ79" s="167">
        <v>172419.45</v>
      </c>
      <c r="BA79" s="167">
        <v>2315111.2200000002</v>
      </c>
      <c r="BB79" s="167">
        <v>551347.54</v>
      </c>
      <c r="BC79" s="1">
        <v>793652.64000000013</v>
      </c>
    </row>
    <row r="80" spans="2:55" x14ac:dyDescent="0.25">
      <c r="B80" s="47" t="s">
        <v>629</v>
      </c>
      <c r="C80" s="47" t="s">
        <v>628</v>
      </c>
      <c r="D80" s="167">
        <v>6723834.2800000003</v>
      </c>
      <c r="E80" s="167">
        <v>2904835.4299999997</v>
      </c>
      <c r="F80" s="167"/>
      <c r="I80" s="167"/>
      <c r="J80" s="167"/>
      <c r="K80" s="1">
        <v>585498.43999999994</v>
      </c>
      <c r="L80" s="1">
        <v>39297.229999999996</v>
      </c>
      <c r="M80" s="167"/>
      <c r="N80" s="1">
        <v>889843.49000000011</v>
      </c>
      <c r="P80" s="167"/>
      <c r="Q80" s="1">
        <v>71704</v>
      </c>
      <c r="R80" s="167"/>
      <c r="S80" s="167"/>
      <c r="Z80" s="167"/>
      <c r="AA80" s="167"/>
      <c r="AB80" s="1">
        <v>108589.00000000003</v>
      </c>
      <c r="AC80" s="1">
        <v>54811.62000000001</v>
      </c>
      <c r="AD80" s="167"/>
      <c r="AE80" s="1">
        <v>209813.05000000005</v>
      </c>
      <c r="AG80" s="167"/>
      <c r="AH80" s="1">
        <v>33802.740000000005</v>
      </c>
      <c r="AI80" s="167"/>
      <c r="AM80" s="1">
        <v>6518.29</v>
      </c>
      <c r="AN80" s="167"/>
      <c r="AS80" s="167">
        <v>9109.9</v>
      </c>
      <c r="AY80" s="1">
        <v>166032.03</v>
      </c>
      <c r="AZ80" s="167"/>
      <c r="BA80" s="167">
        <v>1122517.17</v>
      </c>
      <c r="BB80" s="167">
        <v>271179.31</v>
      </c>
      <c r="BC80" s="1">
        <v>250282.58</v>
      </c>
    </row>
    <row r="81" spans="2:55" x14ac:dyDescent="0.25">
      <c r="B81" s="47" t="s">
        <v>627</v>
      </c>
      <c r="C81" s="47" t="s">
        <v>626</v>
      </c>
      <c r="D81" s="167">
        <v>23879950.400000002</v>
      </c>
      <c r="E81" s="167">
        <v>13017226.640000002</v>
      </c>
      <c r="F81" s="167"/>
      <c r="G81" s="1">
        <v>165105.60999999999</v>
      </c>
      <c r="H81" s="167">
        <v>595431.88</v>
      </c>
      <c r="K81" s="167"/>
      <c r="L81" s="167"/>
      <c r="M81" s="167"/>
      <c r="N81" s="1">
        <v>2962950.4900000007</v>
      </c>
      <c r="Q81" s="1">
        <v>312969</v>
      </c>
      <c r="R81" s="167"/>
      <c r="S81" s="167"/>
      <c r="U81" s="1">
        <v>1127258.9500000002</v>
      </c>
      <c r="V81" s="1">
        <v>342769.43</v>
      </c>
      <c r="W81" s="1">
        <v>13989</v>
      </c>
      <c r="Z81" s="167"/>
      <c r="AA81" s="167"/>
      <c r="AB81" s="1">
        <v>332130</v>
      </c>
      <c r="AC81" s="1">
        <v>43154.13</v>
      </c>
      <c r="AD81" s="167"/>
      <c r="AE81" s="1">
        <v>385903.31</v>
      </c>
      <c r="AG81" s="167"/>
      <c r="AH81" s="1">
        <v>90427.77</v>
      </c>
      <c r="AL81" s="167"/>
      <c r="AM81" s="1">
        <v>168397.62</v>
      </c>
      <c r="AS81" s="1">
        <v>76217.56</v>
      </c>
      <c r="AU81" s="167"/>
      <c r="AX81" s="167">
        <v>59536.499999999993</v>
      </c>
      <c r="AZ81" s="167"/>
      <c r="BA81" s="167">
        <v>2958067.6100000003</v>
      </c>
      <c r="BB81" s="167">
        <v>680773.51</v>
      </c>
      <c r="BC81" s="1">
        <v>547641.39000000013</v>
      </c>
    </row>
    <row r="82" spans="2:55" x14ac:dyDescent="0.25">
      <c r="B82" s="47" t="s">
        <v>625</v>
      </c>
      <c r="C82" s="47" t="s">
        <v>624</v>
      </c>
      <c r="D82" s="167">
        <v>29928516.699999984</v>
      </c>
      <c r="E82" s="167">
        <v>12497041.66</v>
      </c>
      <c r="F82" s="1">
        <v>219992.79</v>
      </c>
      <c r="G82" s="1">
        <v>143222.56</v>
      </c>
      <c r="H82" s="167">
        <v>85874.68</v>
      </c>
      <c r="J82" s="167"/>
      <c r="K82" s="1">
        <v>1590794.5600000003</v>
      </c>
      <c r="L82" s="1">
        <v>281223.93</v>
      </c>
      <c r="M82" s="167"/>
      <c r="N82" s="1">
        <v>3049495.72</v>
      </c>
      <c r="O82" s="167"/>
      <c r="P82" s="167"/>
      <c r="Q82" s="1">
        <v>430519.13</v>
      </c>
      <c r="U82" s="1">
        <v>2480407.0999999996</v>
      </c>
      <c r="V82" s="1">
        <v>634244.05000000005</v>
      </c>
      <c r="W82" s="1">
        <v>54323.360000000001</v>
      </c>
      <c r="Z82" s="167"/>
      <c r="AA82" s="167"/>
      <c r="AB82" s="1">
        <v>435208.18999999994</v>
      </c>
      <c r="AC82" s="1">
        <v>37951.840000000004</v>
      </c>
      <c r="AD82" s="167"/>
      <c r="AE82" s="1">
        <v>1218217.19</v>
      </c>
      <c r="AG82" s="167"/>
      <c r="AH82" s="1">
        <v>124798.66</v>
      </c>
      <c r="AL82" s="167">
        <v>17221.510000000002</v>
      </c>
      <c r="AM82" s="1">
        <v>187380.94000000003</v>
      </c>
      <c r="AR82" s="167"/>
      <c r="AS82" s="1">
        <v>10141.48</v>
      </c>
      <c r="AV82" s="1">
        <v>4284.2000000000007</v>
      </c>
      <c r="AY82" s="1">
        <v>78540</v>
      </c>
      <c r="AZ82" s="167">
        <v>359515.53999999992</v>
      </c>
      <c r="BA82" s="167">
        <v>3747272.8400000003</v>
      </c>
      <c r="BB82" s="167">
        <v>1030565.3899999999</v>
      </c>
      <c r="BC82" s="1">
        <v>1210279.3799999999</v>
      </c>
    </row>
    <row r="83" spans="2:55" x14ac:dyDescent="0.25">
      <c r="B83" s="47" t="s">
        <v>623</v>
      </c>
      <c r="C83" s="47" t="s">
        <v>622</v>
      </c>
      <c r="D83" s="167">
        <v>6746891.8900000034</v>
      </c>
      <c r="E83" s="167">
        <v>2070192.9100000001</v>
      </c>
      <c r="H83" s="167"/>
      <c r="J83" s="167"/>
      <c r="K83" s="167">
        <v>918258.36999999988</v>
      </c>
      <c r="M83" s="167"/>
      <c r="N83" s="1">
        <v>234097.91</v>
      </c>
      <c r="P83" s="167"/>
      <c r="Q83" s="1">
        <v>45820.44</v>
      </c>
      <c r="T83" s="1">
        <v>53773.240000000005</v>
      </c>
      <c r="U83" s="1">
        <v>134700.88</v>
      </c>
      <c r="Z83" s="167"/>
      <c r="AA83" s="167"/>
      <c r="AB83" s="1">
        <v>202886.34</v>
      </c>
      <c r="AC83" s="1">
        <v>26018.85</v>
      </c>
      <c r="AD83" s="167"/>
      <c r="AE83" s="1">
        <v>155884.34</v>
      </c>
      <c r="AH83" s="1">
        <v>447479.65</v>
      </c>
      <c r="AO83" s="1">
        <v>50752.92</v>
      </c>
      <c r="AZ83" s="167"/>
      <c r="BA83" s="167">
        <v>2013725.97</v>
      </c>
      <c r="BB83" s="167">
        <v>286163.36</v>
      </c>
      <c r="BC83" s="1">
        <v>107136.71</v>
      </c>
    </row>
    <row r="84" spans="2:55" x14ac:dyDescent="0.25">
      <c r="B84" s="47" t="s">
        <v>621</v>
      </c>
      <c r="C84" s="47" t="s">
        <v>620</v>
      </c>
      <c r="D84" s="167">
        <v>5021982.0399999972</v>
      </c>
      <c r="E84" s="167">
        <v>2188471.3199999998</v>
      </c>
      <c r="F84" s="1">
        <v>29561.8</v>
      </c>
      <c r="H84" s="167"/>
      <c r="I84" s="167">
        <v>14488.89</v>
      </c>
      <c r="J84" s="167"/>
      <c r="L84" s="167">
        <v>5855.37</v>
      </c>
      <c r="M84" s="167"/>
      <c r="N84" s="1">
        <v>459621.51</v>
      </c>
      <c r="P84" s="167"/>
      <c r="S84" s="167"/>
      <c r="T84" s="167">
        <v>8980</v>
      </c>
      <c r="U84" s="167">
        <v>105337.68</v>
      </c>
      <c r="Z84" s="167"/>
      <c r="AA84" s="167"/>
      <c r="AB84" s="1">
        <v>81665.97</v>
      </c>
      <c r="AC84" s="1">
        <v>14924.9</v>
      </c>
      <c r="AD84" s="167"/>
      <c r="AE84" s="1">
        <v>193508.23</v>
      </c>
      <c r="AG84" s="167"/>
      <c r="AH84" s="1">
        <v>43834.6</v>
      </c>
      <c r="AM84" s="1">
        <v>79529.420000000013</v>
      </c>
      <c r="AV84" s="1">
        <v>76728.039999999994</v>
      </c>
      <c r="AY84" s="1">
        <v>271804.04999999993</v>
      </c>
      <c r="AZ84" s="167"/>
      <c r="BA84" s="167">
        <v>934799.54</v>
      </c>
      <c r="BB84" s="167">
        <v>247420.91999999998</v>
      </c>
      <c r="BC84" s="1">
        <v>265449.8</v>
      </c>
    </row>
    <row r="85" spans="2:55" x14ac:dyDescent="0.25">
      <c r="B85" s="47" t="s">
        <v>619</v>
      </c>
      <c r="C85" s="47" t="s">
        <v>618</v>
      </c>
      <c r="D85" s="167">
        <v>3971565.4999999995</v>
      </c>
      <c r="E85" s="167">
        <v>2109574.7999999998</v>
      </c>
      <c r="F85" s="167"/>
      <c r="G85" s="167"/>
      <c r="H85" s="167">
        <v>152061.79</v>
      </c>
      <c r="I85" s="167"/>
      <c r="J85" s="167"/>
      <c r="K85" s="167">
        <v>105517.51000000001</v>
      </c>
      <c r="L85" s="167"/>
      <c r="M85" s="167"/>
      <c r="N85" s="1">
        <v>413884.61</v>
      </c>
      <c r="O85" s="167"/>
      <c r="P85" s="167"/>
      <c r="Q85" s="1">
        <v>46953</v>
      </c>
      <c r="S85" s="167"/>
      <c r="T85" s="167"/>
      <c r="U85" s="167"/>
      <c r="Z85" s="167"/>
      <c r="AA85" s="167"/>
      <c r="AB85" s="167">
        <v>52495.35</v>
      </c>
      <c r="AC85" s="1">
        <v>37403.82</v>
      </c>
      <c r="AD85" s="167"/>
      <c r="AE85" s="1">
        <v>47894.85</v>
      </c>
      <c r="AG85" s="167"/>
      <c r="AH85" s="1">
        <v>12856.130000000001</v>
      </c>
      <c r="AL85" s="167"/>
      <c r="AM85" s="1">
        <v>1123.83</v>
      </c>
      <c r="AN85" s="167"/>
      <c r="AR85" s="167"/>
      <c r="AS85" s="1">
        <v>5021.96</v>
      </c>
      <c r="AX85" s="167"/>
      <c r="AZ85" s="167"/>
      <c r="BA85" s="167">
        <v>728679.18</v>
      </c>
      <c r="BB85" s="167">
        <v>173347.27000000002</v>
      </c>
      <c r="BC85" s="1">
        <v>84751.4</v>
      </c>
    </row>
    <row r="86" spans="2:55" x14ac:dyDescent="0.25">
      <c r="B86" s="47" t="s">
        <v>617</v>
      </c>
      <c r="C86" s="47" t="s">
        <v>616</v>
      </c>
      <c r="D86" s="167">
        <v>1212485.5</v>
      </c>
      <c r="E86" s="167">
        <v>599274.40999999992</v>
      </c>
      <c r="F86" s="167"/>
      <c r="G86" s="167"/>
      <c r="I86" s="167"/>
      <c r="J86" s="167"/>
      <c r="K86" s="167"/>
      <c r="L86" s="1">
        <v>15281.57</v>
      </c>
      <c r="M86" s="167"/>
      <c r="N86" s="1">
        <v>105368.75</v>
      </c>
      <c r="P86" s="167"/>
      <c r="Q86" s="1">
        <v>13311.45</v>
      </c>
      <c r="R86" s="167"/>
      <c r="S86" s="167"/>
      <c r="U86" s="167"/>
      <c r="Z86" s="167"/>
      <c r="AA86" s="167"/>
      <c r="AB86" s="1">
        <v>32239.910000000003</v>
      </c>
      <c r="AC86" s="1">
        <v>22825.239999999998</v>
      </c>
      <c r="AD86" s="167"/>
      <c r="AE86" s="1">
        <v>28289.46</v>
      </c>
      <c r="AG86" s="167"/>
      <c r="AR86" s="167"/>
      <c r="AX86" s="167"/>
      <c r="AZ86" s="167"/>
      <c r="BA86" s="167">
        <v>326884.69999999995</v>
      </c>
      <c r="BB86" s="167">
        <v>68276.829999999987</v>
      </c>
      <c r="BC86" s="1">
        <v>733.18</v>
      </c>
    </row>
    <row r="87" spans="2:55" x14ac:dyDescent="0.25">
      <c r="B87" s="47" t="s">
        <v>615</v>
      </c>
      <c r="C87" s="47" t="s">
        <v>614</v>
      </c>
      <c r="D87" s="167">
        <v>4148394.5199999996</v>
      </c>
      <c r="E87" s="167">
        <v>2087687.3400000003</v>
      </c>
      <c r="F87" s="167"/>
      <c r="G87" s="167"/>
      <c r="H87" s="1">
        <v>83662.259999999995</v>
      </c>
      <c r="I87" s="167"/>
      <c r="J87" s="167"/>
      <c r="K87" s="167">
        <v>23166.920000000002</v>
      </c>
      <c r="L87" s="167">
        <v>30213.529999999995</v>
      </c>
      <c r="M87" s="167"/>
      <c r="N87" s="1">
        <v>264456.58000000007</v>
      </c>
      <c r="P87" s="167"/>
      <c r="Q87" s="1">
        <v>39742.43</v>
      </c>
      <c r="R87" s="167"/>
      <c r="S87" s="167"/>
      <c r="T87" s="167"/>
      <c r="U87" s="167">
        <v>165950.57999999999</v>
      </c>
      <c r="V87" s="1">
        <v>56849.88</v>
      </c>
      <c r="Z87" s="167"/>
      <c r="AA87" s="167"/>
      <c r="AB87" s="1">
        <v>32934</v>
      </c>
      <c r="AC87" s="1">
        <v>28125.239999999998</v>
      </c>
      <c r="AD87" s="167"/>
      <c r="AE87" s="1">
        <v>118854.43</v>
      </c>
      <c r="AG87" s="167"/>
      <c r="AH87" s="1">
        <v>3893.83</v>
      </c>
      <c r="AK87" s="167"/>
      <c r="AL87" s="167"/>
      <c r="AR87" s="167"/>
      <c r="AU87" s="167"/>
      <c r="AV87" s="1">
        <v>20305.060000000001</v>
      </c>
      <c r="AY87" s="167"/>
      <c r="AZ87" s="167"/>
      <c r="BA87" s="167">
        <v>877916.48999999964</v>
      </c>
      <c r="BB87" s="167">
        <v>194325.52000000002</v>
      </c>
      <c r="BC87" s="1">
        <v>120310.43</v>
      </c>
    </row>
    <row r="88" spans="2:55" x14ac:dyDescent="0.25">
      <c r="B88" s="47" t="s">
        <v>613</v>
      </c>
      <c r="C88" s="47" t="s">
        <v>612</v>
      </c>
      <c r="D88" s="167">
        <v>12755282.410000006</v>
      </c>
      <c r="E88" s="167">
        <v>5802193.9099999992</v>
      </c>
      <c r="F88" s="1">
        <v>86614.83</v>
      </c>
      <c r="G88" s="167">
        <v>40807.35</v>
      </c>
      <c r="I88" s="167"/>
      <c r="J88" s="167">
        <v>41.11</v>
      </c>
      <c r="L88" s="167">
        <v>355.61</v>
      </c>
      <c r="M88" s="167"/>
      <c r="N88" s="1">
        <v>943450.93000000028</v>
      </c>
      <c r="P88" s="167"/>
      <c r="Q88" s="1">
        <v>245525.5</v>
      </c>
      <c r="S88" s="167"/>
      <c r="T88" s="167"/>
      <c r="U88" s="167">
        <v>281840.8</v>
      </c>
      <c r="V88" s="1">
        <v>76171.130000000019</v>
      </c>
      <c r="Z88" s="167"/>
      <c r="AA88" s="167"/>
      <c r="AB88" s="167">
        <v>415436.86000000004</v>
      </c>
      <c r="AC88" s="1">
        <v>347253.55</v>
      </c>
      <c r="AD88" s="167">
        <v>44487.82</v>
      </c>
      <c r="AE88" s="167">
        <v>501771.89999999991</v>
      </c>
      <c r="AG88" s="167"/>
      <c r="AH88" s="1">
        <v>155067.03999999998</v>
      </c>
      <c r="AL88" s="167"/>
      <c r="AM88" s="1">
        <v>107084.84000000001</v>
      </c>
      <c r="AO88" s="1">
        <v>12482.31</v>
      </c>
      <c r="AR88" s="167"/>
      <c r="AS88" s="1">
        <v>17739.009999999998</v>
      </c>
      <c r="AY88" s="1">
        <v>54342.880000000005</v>
      </c>
      <c r="AZ88" s="167"/>
      <c r="BA88" s="167">
        <v>2351296.9799999995</v>
      </c>
      <c r="BB88" s="167">
        <v>644060.73</v>
      </c>
      <c r="BC88" s="1">
        <v>627257.31999999983</v>
      </c>
    </row>
    <row r="89" spans="2:55" x14ac:dyDescent="0.25">
      <c r="B89" s="47" t="s">
        <v>611</v>
      </c>
      <c r="C89" s="47" t="s">
        <v>610</v>
      </c>
      <c r="D89" s="167">
        <v>7254907.0300000003</v>
      </c>
      <c r="E89" s="167">
        <v>2680490.8600000003</v>
      </c>
      <c r="F89" s="167">
        <v>124675.87999999999</v>
      </c>
      <c r="G89" s="1">
        <v>12411.949999999999</v>
      </c>
      <c r="H89" s="167">
        <v>95665.62000000001</v>
      </c>
      <c r="I89" s="167"/>
      <c r="J89" s="167"/>
      <c r="K89" s="167">
        <v>7826.1</v>
      </c>
      <c r="L89" s="167">
        <v>42368.770000000004</v>
      </c>
      <c r="M89" s="167"/>
      <c r="N89" s="1">
        <v>647957.30000000005</v>
      </c>
      <c r="O89" s="167"/>
      <c r="P89" s="167"/>
      <c r="Q89" s="1">
        <v>83270.8</v>
      </c>
      <c r="S89" s="167"/>
      <c r="T89" s="167">
        <v>44181</v>
      </c>
      <c r="U89" s="1">
        <v>263500.55000000005</v>
      </c>
      <c r="V89" s="1">
        <v>18351.400000000001</v>
      </c>
      <c r="W89" s="1">
        <v>19344</v>
      </c>
      <c r="Z89" s="167"/>
      <c r="AA89" s="167"/>
      <c r="AB89" s="1">
        <v>236307.82000000004</v>
      </c>
      <c r="AC89" s="1">
        <v>389710.76000000013</v>
      </c>
      <c r="AD89" s="167"/>
      <c r="AE89" s="1">
        <v>376942.97</v>
      </c>
      <c r="AG89" s="167"/>
      <c r="AH89" s="1">
        <v>32370.640000000003</v>
      </c>
      <c r="AL89" s="167"/>
      <c r="AO89" s="167">
        <v>28708.42</v>
      </c>
      <c r="AP89" s="167"/>
      <c r="AR89" s="167"/>
      <c r="AS89" s="1">
        <v>9584.08</v>
      </c>
      <c r="AV89" s="1">
        <v>8405.74</v>
      </c>
      <c r="AY89" s="167">
        <v>80730.78</v>
      </c>
      <c r="AZ89" s="167"/>
      <c r="BA89" s="167">
        <v>1541717.5099999998</v>
      </c>
      <c r="BB89" s="167">
        <v>288709.63000000006</v>
      </c>
      <c r="BC89" s="1">
        <v>221674.45</v>
      </c>
    </row>
    <row r="90" spans="2:55" x14ac:dyDescent="0.25">
      <c r="B90" s="47" t="s">
        <v>609</v>
      </c>
      <c r="C90" s="47" t="s">
        <v>608</v>
      </c>
      <c r="D90" s="167">
        <v>108541258.29999997</v>
      </c>
      <c r="E90" s="167">
        <v>52746723.469999984</v>
      </c>
      <c r="F90" s="1">
        <v>3013080.81</v>
      </c>
      <c r="G90" s="1">
        <v>164394.70000000001</v>
      </c>
      <c r="H90" s="1">
        <v>368706.16</v>
      </c>
      <c r="J90" s="167"/>
      <c r="K90" s="167">
        <v>32773.14</v>
      </c>
      <c r="L90" s="167"/>
      <c r="M90" s="167"/>
      <c r="N90" s="1">
        <v>19829740.620000005</v>
      </c>
      <c r="P90" s="167"/>
      <c r="Q90" s="1">
        <v>1062196.28</v>
      </c>
      <c r="R90" s="167"/>
      <c r="T90" s="1">
        <v>348709</v>
      </c>
      <c r="U90" s="1">
        <v>4144088.0300000007</v>
      </c>
      <c r="V90" s="1">
        <v>403610.21000000008</v>
      </c>
      <c r="W90" s="1">
        <v>42363.519999999997</v>
      </c>
      <c r="Z90" s="167"/>
      <c r="AA90" s="167"/>
      <c r="AB90" s="1">
        <v>830191.06</v>
      </c>
      <c r="AC90" s="1">
        <v>218098.04</v>
      </c>
      <c r="AD90" s="167"/>
      <c r="AE90" s="1">
        <v>1882977.2099999997</v>
      </c>
      <c r="AH90" s="1">
        <v>221310.24000000002</v>
      </c>
      <c r="AL90" s="1">
        <v>33541</v>
      </c>
      <c r="AM90" s="1">
        <v>1035963.2999999999</v>
      </c>
      <c r="AS90" s="1">
        <v>215167.36000000002</v>
      </c>
      <c r="AV90" s="1">
        <v>143106.72999999998</v>
      </c>
      <c r="AZ90" s="167">
        <v>27674.33</v>
      </c>
      <c r="BA90" s="167">
        <v>13979953.050000001</v>
      </c>
      <c r="BB90" s="167">
        <v>3719132.6099999994</v>
      </c>
      <c r="BC90" s="1">
        <v>4077757.4299999988</v>
      </c>
    </row>
    <row r="91" spans="2:55" x14ac:dyDescent="0.25">
      <c r="B91" s="47" t="s">
        <v>607</v>
      </c>
      <c r="C91" s="47" t="s">
        <v>606</v>
      </c>
      <c r="D91" s="167">
        <v>18695945.030000009</v>
      </c>
      <c r="E91" s="167">
        <v>9302724.8800000008</v>
      </c>
      <c r="F91" s="167"/>
      <c r="G91" s="1">
        <v>126811.45999999999</v>
      </c>
      <c r="H91" s="167"/>
      <c r="J91" s="167"/>
      <c r="K91" s="1">
        <v>89409.800000000017</v>
      </c>
      <c r="L91" s="167"/>
      <c r="M91" s="167"/>
      <c r="N91" s="1">
        <v>2277102.0500000003</v>
      </c>
      <c r="P91" s="167"/>
      <c r="Q91" s="1">
        <v>246215.71000000002</v>
      </c>
      <c r="U91" s="1">
        <v>317852.77999999997</v>
      </c>
      <c r="V91" s="1">
        <v>37785.410000000003</v>
      </c>
      <c r="W91" s="1">
        <v>16848.53</v>
      </c>
      <c r="Z91" s="167"/>
      <c r="AA91" s="167"/>
      <c r="AB91" s="1">
        <v>335905.95999999996</v>
      </c>
      <c r="AC91" s="1">
        <v>21277.87</v>
      </c>
      <c r="AD91" s="167">
        <v>2922.08</v>
      </c>
      <c r="AE91" s="1">
        <v>359795.93000000005</v>
      </c>
      <c r="AF91" s="1">
        <v>188461.5</v>
      </c>
      <c r="AG91" s="167"/>
      <c r="AH91" s="1">
        <v>399806.83</v>
      </c>
      <c r="AM91" s="1">
        <v>99184.2</v>
      </c>
      <c r="AR91" s="167"/>
      <c r="AS91" s="1">
        <v>42665.85</v>
      </c>
      <c r="AZ91" s="167">
        <v>6013.49</v>
      </c>
      <c r="BA91" s="167">
        <v>3220856.7200000011</v>
      </c>
      <c r="BB91" s="167">
        <v>951643.17999999993</v>
      </c>
      <c r="BC91" s="1">
        <v>652660.79999999981</v>
      </c>
    </row>
    <row r="92" spans="2:55" x14ac:dyDescent="0.25">
      <c r="B92" s="47" t="s">
        <v>605</v>
      </c>
      <c r="C92" s="47" t="s">
        <v>604</v>
      </c>
      <c r="D92" s="167">
        <v>21198634.929999996</v>
      </c>
      <c r="E92" s="167">
        <v>10531978.34</v>
      </c>
      <c r="F92" s="167">
        <v>382668.36</v>
      </c>
      <c r="H92" s="167">
        <v>138890.47</v>
      </c>
      <c r="I92" s="167"/>
      <c r="J92" s="167"/>
      <c r="K92" s="167">
        <v>13750</v>
      </c>
      <c r="L92" s="167"/>
      <c r="M92" s="167"/>
      <c r="N92" s="1">
        <v>2868223.3400000003</v>
      </c>
      <c r="O92" s="167"/>
      <c r="P92" s="167"/>
      <c r="Q92" s="1">
        <v>353711.72000000003</v>
      </c>
      <c r="S92" s="167"/>
      <c r="T92" s="167"/>
      <c r="U92" s="1">
        <v>628943.13</v>
      </c>
      <c r="Z92" s="167"/>
      <c r="AA92" s="167"/>
      <c r="AB92" s="1">
        <v>308978.26</v>
      </c>
      <c r="AC92" s="1">
        <v>40882.69</v>
      </c>
      <c r="AD92" s="167"/>
      <c r="AE92" s="1">
        <v>289944.45</v>
      </c>
      <c r="AG92" s="167"/>
      <c r="AH92" s="1">
        <v>148433.28000000003</v>
      </c>
      <c r="AK92" s="1">
        <v>4993.88</v>
      </c>
      <c r="AM92" s="1">
        <v>17495.98</v>
      </c>
      <c r="AP92" s="1">
        <v>115949.91</v>
      </c>
      <c r="AR92" s="167"/>
      <c r="AS92" s="1">
        <v>40006.15</v>
      </c>
      <c r="AU92" s="167"/>
      <c r="AX92" s="167"/>
      <c r="AZ92" s="167">
        <v>357668.93999999994</v>
      </c>
      <c r="BA92" s="167">
        <v>3505382.3400000003</v>
      </c>
      <c r="BB92" s="167">
        <v>555956.3600000001</v>
      </c>
      <c r="BC92" s="1">
        <v>894777.32999999984</v>
      </c>
    </row>
    <row r="93" spans="2:55" x14ac:dyDescent="0.25">
      <c r="B93" s="47" t="s">
        <v>603</v>
      </c>
      <c r="C93" s="47" t="s">
        <v>602</v>
      </c>
      <c r="D93" s="167">
        <v>1316131.2099999997</v>
      </c>
      <c r="E93" s="167">
        <v>361361</v>
      </c>
      <c r="F93" s="167"/>
      <c r="I93" s="167"/>
      <c r="J93" s="167"/>
      <c r="K93" s="167">
        <v>68549.75</v>
      </c>
      <c r="L93" s="1">
        <v>3895.1800000000003</v>
      </c>
      <c r="M93" s="167"/>
      <c r="N93" s="1">
        <v>107310.88</v>
      </c>
      <c r="P93" s="167"/>
      <c r="Q93" s="1">
        <v>9843</v>
      </c>
      <c r="S93" s="167"/>
      <c r="T93" s="1">
        <v>3605</v>
      </c>
      <c r="U93" s="167"/>
      <c r="Z93" s="167"/>
      <c r="AA93" s="167"/>
      <c r="AB93" s="1">
        <v>49912.36</v>
      </c>
      <c r="AC93" s="1">
        <v>19020.28</v>
      </c>
      <c r="AD93" s="167"/>
      <c r="AE93" s="1">
        <v>45576.15</v>
      </c>
      <c r="AG93" s="167"/>
      <c r="AL93" s="167"/>
      <c r="AR93" s="167"/>
      <c r="AY93" s="167"/>
      <c r="AZ93" s="167"/>
      <c r="BA93" s="167">
        <v>497050.9499999999</v>
      </c>
      <c r="BB93" s="167">
        <v>92857.09</v>
      </c>
      <c r="BC93" s="1">
        <v>57149.57</v>
      </c>
    </row>
    <row r="94" spans="2:55" x14ac:dyDescent="0.25">
      <c r="B94" s="47" t="s">
        <v>601</v>
      </c>
      <c r="C94" s="47" t="s">
        <v>600</v>
      </c>
      <c r="D94" s="167">
        <v>1901971.5299999989</v>
      </c>
      <c r="E94" s="167">
        <v>519504.55000000005</v>
      </c>
      <c r="F94" s="167">
        <v>5089.01</v>
      </c>
      <c r="H94" s="167">
        <v>66177.989999999991</v>
      </c>
      <c r="I94" s="167"/>
      <c r="J94" s="167"/>
      <c r="K94" s="167">
        <v>92809.879999999976</v>
      </c>
      <c r="L94" s="167"/>
      <c r="M94" s="167"/>
      <c r="N94" s="1">
        <v>112114.45999999996</v>
      </c>
      <c r="P94" s="167"/>
      <c r="Q94" s="1">
        <v>22517</v>
      </c>
      <c r="S94" s="167"/>
      <c r="U94" s="167"/>
      <c r="Z94" s="167"/>
      <c r="AA94" s="167"/>
      <c r="AB94" s="1">
        <v>84016.040000000008</v>
      </c>
      <c r="AC94" s="1">
        <v>10829.949999999999</v>
      </c>
      <c r="AD94" s="167"/>
      <c r="AE94" s="1">
        <v>59897.719999999994</v>
      </c>
      <c r="AG94" s="167"/>
      <c r="AH94" s="1">
        <v>150196.02000000002</v>
      </c>
      <c r="AL94" s="167"/>
      <c r="AR94" s="167"/>
      <c r="AS94" s="1">
        <v>1589.53</v>
      </c>
      <c r="AU94" s="167"/>
      <c r="AV94" s="1">
        <v>240</v>
      </c>
      <c r="AY94" s="167"/>
      <c r="AZ94" s="167"/>
      <c r="BA94" s="167">
        <v>536585.41</v>
      </c>
      <c r="BB94" s="167">
        <v>114822.95999999999</v>
      </c>
      <c r="BC94" s="1">
        <v>125581.01</v>
      </c>
    </row>
    <row r="95" spans="2:55" x14ac:dyDescent="0.25">
      <c r="B95" s="47" t="s">
        <v>599</v>
      </c>
      <c r="C95" s="47" t="s">
        <v>598</v>
      </c>
      <c r="D95" s="167">
        <v>10481119.02</v>
      </c>
      <c r="E95" s="167">
        <v>2818637.28</v>
      </c>
      <c r="F95" s="167">
        <v>3173000.8000000003</v>
      </c>
      <c r="G95" s="167"/>
      <c r="H95" s="167"/>
      <c r="I95" s="167"/>
      <c r="J95" s="167"/>
      <c r="K95" s="167"/>
      <c r="L95" s="167">
        <v>23837.190000000002</v>
      </c>
      <c r="M95" s="167"/>
      <c r="N95" s="1">
        <v>1067570.02</v>
      </c>
      <c r="O95" s="167"/>
      <c r="P95" s="167"/>
      <c r="Q95" s="1">
        <v>100250</v>
      </c>
      <c r="S95" s="167"/>
      <c r="T95" s="167"/>
      <c r="U95" s="167">
        <v>138615.98999999996</v>
      </c>
      <c r="V95" s="1">
        <v>43371.270000000004</v>
      </c>
      <c r="W95" s="167">
        <v>1131.51</v>
      </c>
      <c r="X95" s="167"/>
      <c r="Z95" s="167"/>
      <c r="AA95" s="167"/>
      <c r="AB95" s="167">
        <v>62288.05</v>
      </c>
      <c r="AC95" s="1">
        <v>15512.81</v>
      </c>
      <c r="AD95" s="167"/>
      <c r="AE95" s="167">
        <v>270860.22000000003</v>
      </c>
      <c r="AF95" s="167"/>
      <c r="AG95" s="167"/>
      <c r="AH95" s="1">
        <v>87780.05</v>
      </c>
      <c r="AI95" s="167"/>
      <c r="AK95" s="167"/>
      <c r="AL95" s="167"/>
      <c r="AN95" s="167"/>
      <c r="AO95" s="167"/>
      <c r="AQ95" s="167"/>
      <c r="AR95" s="167"/>
      <c r="AS95" s="1">
        <v>26348.17</v>
      </c>
      <c r="AU95" s="167"/>
      <c r="AV95" s="167">
        <v>69312.259999999995</v>
      </c>
      <c r="AY95" s="167">
        <v>41172.909999999996</v>
      </c>
      <c r="AZ95" s="167"/>
      <c r="BA95" s="167">
        <v>1758906.3299999998</v>
      </c>
      <c r="BB95" s="167">
        <v>284083.85999999993</v>
      </c>
      <c r="BC95" s="1">
        <v>498440.3</v>
      </c>
    </row>
    <row r="96" spans="2:55" x14ac:dyDescent="0.25">
      <c r="B96" s="47" t="s">
        <v>597</v>
      </c>
      <c r="C96" s="47" t="s">
        <v>596</v>
      </c>
      <c r="D96" s="167">
        <v>15467075.379999999</v>
      </c>
      <c r="E96" s="167">
        <v>5896806.5700000022</v>
      </c>
      <c r="F96" s="167">
        <v>233258.06</v>
      </c>
      <c r="G96" s="167"/>
      <c r="H96" s="167">
        <v>235545.47999999998</v>
      </c>
      <c r="I96" s="167"/>
      <c r="J96" s="167"/>
      <c r="K96" s="167">
        <v>517027.75000000006</v>
      </c>
      <c r="L96" s="167">
        <v>23502.65</v>
      </c>
      <c r="M96" s="167"/>
      <c r="N96" s="1">
        <v>2182686.3899999997</v>
      </c>
      <c r="P96" s="167"/>
      <c r="Q96" s="1">
        <v>283708.66000000003</v>
      </c>
      <c r="S96" s="167"/>
      <c r="T96" s="167"/>
      <c r="U96" s="167">
        <v>198444.89999999997</v>
      </c>
      <c r="Z96" s="167"/>
      <c r="AA96" s="167"/>
      <c r="AB96" s="1">
        <v>356639.4</v>
      </c>
      <c r="AC96" s="1">
        <v>28972.61</v>
      </c>
      <c r="AD96" s="167"/>
      <c r="AE96" s="1">
        <v>398391.37</v>
      </c>
      <c r="AG96" s="167"/>
      <c r="AH96" s="1">
        <v>221706.00000000003</v>
      </c>
      <c r="AK96" s="167"/>
      <c r="AL96" s="167"/>
      <c r="AM96" s="1">
        <v>29336.15</v>
      </c>
      <c r="AN96" s="167"/>
      <c r="AR96" s="167"/>
      <c r="AS96" s="1">
        <v>28099.300000000003</v>
      </c>
      <c r="AU96" s="167"/>
      <c r="AV96" s="1">
        <v>1083.6300000000001</v>
      </c>
      <c r="AX96" s="167"/>
      <c r="AY96" s="167"/>
      <c r="AZ96" s="167"/>
      <c r="BA96" s="167">
        <v>2926968.3899999997</v>
      </c>
      <c r="BB96" s="167">
        <v>646901.12000000011</v>
      </c>
      <c r="BC96" s="1">
        <v>1257996.9500000002</v>
      </c>
    </row>
    <row r="97" spans="2:55" x14ac:dyDescent="0.25">
      <c r="B97" s="47" t="s">
        <v>595</v>
      </c>
      <c r="C97" s="47" t="s">
        <v>594</v>
      </c>
      <c r="D97" s="167">
        <v>23630700.520000048</v>
      </c>
      <c r="E97" s="167">
        <v>9497461.049999997</v>
      </c>
      <c r="F97" s="1">
        <v>970318.40999999992</v>
      </c>
      <c r="G97" s="167"/>
      <c r="H97" s="167">
        <v>345149.06</v>
      </c>
      <c r="I97" s="167"/>
      <c r="J97" s="167"/>
      <c r="K97" s="167">
        <v>1268209</v>
      </c>
      <c r="L97" s="167">
        <v>271941.70999999996</v>
      </c>
      <c r="M97" s="167"/>
      <c r="N97" s="1">
        <v>2829432</v>
      </c>
      <c r="O97" s="167"/>
      <c r="P97" s="167"/>
      <c r="Q97" s="1">
        <v>310544.05000000005</v>
      </c>
      <c r="S97" s="167"/>
      <c r="T97" s="167"/>
      <c r="U97" s="1">
        <v>614844.45000000019</v>
      </c>
      <c r="V97" s="1">
        <v>82934.959999999992</v>
      </c>
      <c r="W97" s="1">
        <v>15666.82</v>
      </c>
      <c r="Z97" s="167"/>
      <c r="AA97" s="167"/>
      <c r="AB97" s="1">
        <v>497051.51</v>
      </c>
      <c r="AC97" s="1">
        <v>98292.189999999988</v>
      </c>
      <c r="AD97" s="167"/>
      <c r="AE97" s="1">
        <v>400226.97000000003</v>
      </c>
      <c r="AG97" s="167"/>
      <c r="AH97" s="1">
        <v>270968.92000000004</v>
      </c>
      <c r="AK97" s="167"/>
      <c r="AL97" s="167"/>
      <c r="AM97" s="1">
        <v>80038.070000000022</v>
      </c>
      <c r="AN97" s="167"/>
      <c r="AO97" s="167">
        <v>2632.39</v>
      </c>
      <c r="AR97" s="167"/>
      <c r="AS97" s="1">
        <v>31919.27</v>
      </c>
      <c r="AU97" s="167"/>
      <c r="AV97" s="1">
        <v>242776.4</v>
      </c>
      <c r="AX97" s="167"/>
      <c r="AY97" s="167"/>
      <c r="AZ97" s="167">
        <v>53097.99</v>
      </c>
      <c r="BA97" s="167">
        <v>3879588.09</v>
      </c>
      <c r="BB97" s="167">
        <v>1040443.24</v>
      </c>
      <c r="BC97" s="1">
        <v>827163.96999999986</v>
      </c>
    </row>
    <row r="98" spans="2:55" x14ac:dyDescent="0.25">
      <c r="B98" s="47" t="s">
        <v>593</v>
      </c>
      <c r="C98" s="47" t="s">
        <v>592</v>
      </c>
      <c r="D98" s="167">
        <v>1138288131.0699995</v>
      </c>
      <c r="E98" s="167">
        <v>465024680.11000013</v>
      </c>
      <c r="F98" s="167">
        <v>10003478.159999998</v>
      </c>
      <c r="G98" s="1">
        <v>626273.01</v>
      </c>
      <c r="I98" s="167"/>
      <c r="K98" s="1">
        <v>14602799.35</v>
      </c>
      <c r="L98" s="167">
        <v>817161.78</v>
      </c>
      <c r="M98" s="167"/>
      <c r="N98" s="1">
        <v>229343993.41000003</v>
      </c>
      <c r="O98" s="167"/>
      <c r="P98" s="167"/>
      <c r="Q98" s="1">
        <v>14146169.699999999</v>
      </c>
      <c r="S98" s="167"/>
      <c r="T98" s="167"/>
      <c r="U98" s="167">
        <v>18814844.98</v>
      </c>
      <c r="V98" s="1">
        <v>2262914.7000000002</v>
      </c>
      <c r="W98" s="1">
        <v>539813.31000000006</v>
      </c>
      <c r="Y98" s="1">
        <v>1733877.9499999997</v>
      </c>
      <c r="Z98" s="167">
        <v>39332.619999999995</v>
      </c>
      <c r="AA98" s="167"/>
      <c r="AB98" s="1">
        <v>12898880.379999999</v>
      </c>
      <c r="AC98" s="1">
        <v>1987485.91</v>
      </c>
      <c r="AD98" s="167">
        <v>108648.42</v>
      </c>
      <c r="AE98" s="1">
        <v>20060243.549999997</v>
      </c>
      <c r="AF98" s="1">
        <v>743232.79</v>
      </c>
      <c r="AG98" s="167">
        <v>539195.89</v>
      </c>
      <c r="AH98" s="1">
        <v>5262512.0100000007</v>
      </c>
      <c r="AJ98" s="1">
        <v>5051119.5599999996</v>
      </c>
      <c r="AK98" s="167"/>
      <c r="AL98" s="167">
        <v>1360910.52</v>
      </c>
      <c r="AM98" s="1">
        <v>39245877.959999993</v>
      </c>
      <c r="AO98" s="1">
        <v>138512.25999999998</v>
      </c>
      <c r="AQ98" s="167"/>
      <c r="AR98" s="167">
        <v>115370.55</v>
      </c>
      <c r="AS98" s="1">
        <v>1495059.4100000001</v>
      </c>
      <c r="AU98" s="167"/>
      <c r="AV98" s="1">
        <v>52133126.76000002</v>
      </c>
      <c r="AW98" s="1">
        <v>1221721.6200000001</v>
      </c>
      <c r="AY98" s="167">
        <v>308851.74</v>
      </c>
      <c r="AZ98" s="167">
        <v>160398.41</v>
      </c>
      <c r="BA98" s="167">
        <v>155347957.13999999</v>
      </c>
      <c r="BB98" s="167">
        <v>19513225.399999999</v>
      </c>
      <c r="BC98" s="1">
        <v>62640461.710000001</v>
      </c>
    </row>
    <row r="99" spans="2:55" x14ac:dyDescent="0.25">
      <c r="B99" s="47" t="s">
        <v>591</v>
      </c>
      <c r="C99" s="47" t="s">
        <v>590</v>
      </c>
      <c r="D99" s="167">
        <v>415118678.72000033</v>
      </c>
      <c r="E99" s="167">
        <v>181992875.31999996</v>
      </c>
      <c r="F99" s="167">
        <v>3248831.5099999993</v>
      </c>
      <c r="G99" s="167">
        <v>1624719.6000000003</v>
      </c>
      <c r="H99" s="167">
        <v>950602.87000000011</v>
      </c>
      <c r="I99" s="167"/>
      <c r="J99" s="167"/>
      <c r="K99" s="167">
        <v>11744603.169999996</v>
      </c>
      <c r="L99" s="167">
        <v>1789413.1300000001</v>
      </c>
      <c r="M99" s="167"/>
      <c r="N99" s="1">
        <v>54918021.980000012</v>
      </c>
      <c r="O99" s="167"/>
      <c r="P99" s="167"/>
      <c r="Q99" s="1">
        <v>5252275</v>
      </c>
      <c r="S99" s="167"/>
      <c r="T99" s="167"/>
      <c r="U99" s="167">
        <v>12423897.68</v>
      </c>
      <c r="V99" s="1">
        <v>1298835.7</v>
      </c>
      <c r="W99" s="167">
        <v>304949.62</v>
      </c>
      <c r="X99" s="167"/>
      <c r="Z99" s="167"/>
      <c r="AA99" s="167"/>
      <c r="AB99" s="1">
        <v>9367476.9100000001</v>
      </c>
      <c r="AC99" s="1">
        <v>1822748.4</v>
      </c>
      <c r="AD99" s="167"/>
      <c r="AE99" s="1">
        <v>17505874.640000001</v>
      </c>
      <c r="AG99" s="167"/>
      <c r="AH99" s="1">
        <v>2912700.8000000003</v>
      </c>
      <c r="AK99" s="167"/>
      <c r="AL99" s="167">
        <v>827953.07000000007</v>
      </c>
      <c r="AM99" s="1">
        <v>11046864.559999999</v>
      </c>
      <c r="AN99" s="167"/>
      <c r="AO99" s="167">
        <v>109460.09</v>
      </c>
      <c r="AR99" s="167"/>
      <c r="AS99" s="1">
        <v>734226.68</v>
      </c>
      <c r="AT99" s="167"/>
      <c r="AU99" s="167"/>
      <c r="AV99" s="1">
        <v>2735274.6</v>
      </c>
      <c r="AX99" s="167"/>
      <c r="AY99" s="167">
        <v>5247559.6700000018</v>
      </c>
      <c r="AZ99" s="167">
        <v>729307.00000000012</v>
      </c>
      <c r="BA99" s="167">
        <v>53704569.299999982</v>
      </c>
      <c r="BB99" s="167">
        <v>14287508.050000001</v>
      </c>
      <c r="BC99" s="1">
        <v>18538129.369999997</v>
      </c>
    </row>
    <row r="100" spans="2:55" x14ac:dyDescent="0.25">
      <c r="B100" s="47" t="s">
        <v>589</v>
      </c>
      <c r="C100" s="47" t="s">
        <v>588</v>
      </c>
      <c r="D100" s="167">
        <v>78587639.320000038</v>
      </c>
      <c r="E100" s="167">
        <v>36784881.950000003</v>
      </c>
      <c r="F100" s="167"/>
      <c r="G100" s="1">
        <v>224984.38</v>
      </c>
      <c r="H100" s="1">
        <v>482785.33999999997</v>
      </c>
      <c r="J100" s="167"/>
      <c r="K100" s="167">
        <v>135158.21000000002</v>
      </c>
      <c r="L100" s="167">
        <v>344231.68999999994</v>
      </c>
      <c r="M100" s="167"/>
      <c r="N100" s="1">
        <v>11791686.679999998</v>
      </c>
      <c r="O100" s="167"/>
      <c r="P100" s="167">
        <v>61085.36</v>
      </c>
      <c r="Q100" s="1">
        <v>1054520.7799999998</v>
      </c>
      <c r="S100" s="167"/>
      <c r="T100" s="167"/>
      <c r="U100" s="1">
        <v>4544730.1600000011</v>
      </c>
      <c r="V100" s="1">
        <v>721459.72000000009</v>
      </c>
      <c r="Z100" s="167"/>
      <c r="AA100" s="167"/>
      <c r="AB100" s="1">
        <v>564466.09</v>
      </c>
      <c r="AC100" s="1">
        <v>157122.94</v>
      </c>
      <c r="AD100" s="167"/>
      <c r="AE100" s="1">
        <v>861766.65999999992</v>
      </c>
      <c r="AG100" s="167"/>
      <c r="AH100" s="1">
        <v>360021.92999999993</v>
      </c>
      <c r="AK100" s="167"/>
      <c r="AL100" s="167">
        <v>39550.800000000003</v>
      </c>
      <c r="AM100" s="1">
        <v>546344.23</v>
      </c>
      <c r="AO100" s="1">
        <v>19369</v>
      </c>
      <c r="AP100" s="1">
        <v>399485.21000000008</v>
      </c>
      <c r="AQ100" s="167"/>
      <c r="AR100" s="167"/>
      <c r="AS100" s="1">
        <v>166518.62</v>
      </c>
      <c r="AU100" s="167"/>
      <c r="AV100" s="1">
        <v>103453.91</v>
      </c>
      <c r="AX100" s="167"/>
      <c r="AY100" s="1">
        <v>781100.44</v>
      </c>
      <c r="AZ100" s="167">
        <v>56167.43</v>
      </c>
      <c r="BA100" s="167">
        <v>11891021.52</v>
      </c>
      <c r="BB100" s="167">
        <v>2989841.31</v>
      </c>
      <c r="BC100" s="1">
        <v>3505884.96</v>
      </c>
    </row>
    <row r="101" spans="2:55" x14ac:dyDescent="0.25">
      <c r="B101" s="47" t="s">
        <v>587</v>
      </c>
      <c r="C101" s="47" t="s">
        <v>586</v>
      </c>
      <c r="D101" s="167">
        <v>76181341.959999979</v>
      </c>
      <c r="E101" s="167">
        <v>41468569.36999999</v>
      </c>
      <c r="F101" s="167">
        <v>150992.26</v>
      </c>
      <c r="G101" s="167"/>
      <c r="H101" s="167"/>
      <c r="I101" s="167"/>
      <c r="J101" s="167"/>
      <c r="K101" s="167"/>
      <c r="L101" s="167"/>
      <c r="M101" s="167"/>
      <c r="N101" s="1">
        <v>13071221.970000001</v>
      </c>
      <c r="O101" s="167"/>
      <c r="P101" s="167"/>
      <c r="Q101" s="1">
        <v>1012210.9999999999</v>
      </c>
      <c r="S101" s="167"/>
      <c r="T101" s="167"/>
      <c r="U101" s="167">
        <v>3199463.7800000007</v>
      </c>
      <c r="V101" s="1">
        <v>168586.41999999998</v>
      </c>
      <c r="W101" s="1">
        <v>26337</v>
      </c>
      <c r="Z101" s="167"/>
      <c r="AA101" s="167"/>
      <c r="AB101" s="1">
        <v>129797</v>
      </c>
      <c r="AC101" s="1">
        <v>98548</v>
      </c>
      <c r="AD101" s="167"/>
      <c r="AE101" s="1">
        <v>218864.97999999998</v>
      </c>
      <c r="AG101" s="167"/>
      <c r="AH101" s="1">
        <v>373576</v>
      </c>
      <c r="AI101" s="167"/>
      <c r="AK101" s="167"/>
      <c r="AL101" s="167">
        <v>24535</v>
      </c>
      <c r="AM101" s="1">
        <v>518780.75</v>
      </c>
      <c r="AN101" s="167"/>
      <c r="AO101" s="167"/>
      <c r="AR101" s="167">
        <v>145303.12</v>
      </c>
      <c r="AS101" s="1">
        <v>136234.5</v>
      </c>
      <c r="AU101" s="167"/>
      <c r="AV101" s="1">
        <v>288598.77999999997</v>
      </c>
      <c r="AX101" s="167"/>
      <c r="AY101" s="167"/>
      <c r="AZ101" s="167">
        <v>448995.96</v>
      </c>
      <c r="BA101" s="167">
        <v>9924295.1599999983</v>
      </c>
      <c r="BB101" s="167">
        <v>2023348.05</v>
      </c>
      <c r="BC101" s="1">
        <v>2753082.8599999994</v>
      </c>
    </row>
    <row r="102" spans="2:55" x14ac:dyDescent="0.25">
      <c r="B102" s="47" t="s">
        <v>585</v>
      </c>
      <c r="C102" s="47" t="s">
        <v>584</v>
      </c>
      <c r="D102" s="167">
        <v>383992247.21999985</v>
      </c>
      <c r="E102" s="167">
        <v>171506209.80999997</v>
      </c>
      <c r="F102" s="1">
        <v>590307.07999999996</v>
      </c>
      <c r="G102" s="1">
        <v>1933828.5699999998</v>
      </c>
      <c r="H102" s="1">
        <v>430745.16</v>
      </c>
      <c r="K102" s="1">
        <v>16662103.389999997</v>
      </c>
      <c r="L102" s="1">
        <v>1229877.5999999999</v>
      </c>
      <c r="M102" s="167"/>
      <c r="N102" s="1">
        <v>54645541.560000025</v>
      </c>
      <c r="P102" s="167">
        <v>461.70000000000005</v>
      </c>
      <c r="Q102" s="1">
        <v>4696047.2</v>
      </c>
      <c r="S102" s="167"/>
      <c r="U102" s="1">
        <v>7283371.8000000007</v>
      </c>
      <c r="V102" s="1">
        <v>1123134.97</v>
      </c>
      <c r="W102" s="1">
        <v>206440.87</v>
      </c>
      <c r="Y102" s="1">
        <v>7263412.0300000003</v>
      </c>
      <c r="Z102" s="167">
        <v>92749.709999999992</v>
      </c>
      <c r="AB102" s="1">
        <v>7890610.7100000009</v>
      </c>
      <c r="AC102" s="1">
        <v>1177322.6499999999</v>
      </c>
      <c r="AD102" s="167"/>
      <c r="AE102" s="1">
        <v>14108314.819999998</v>
      </c>
      <c r="AH102" s="1">
        <v>3098920.79</v>
      </c>
      <c r="AL102" s="1">
        <v>775922.8</v>
      </c>
      <c r="AM102" s="1">
        <v>10643183.349999996</v>
      </c>
      <c r="AO102" s="1">
        <v>116272.73000000001</v>
      </c>
      <c r="AP102" s="1">
        <v>1053496.6400000001</v>
      </c>
      <c r="AS102" s="1">
        <v>541069.71</v>
      </c>
      <c r="AU102" s="167">
        <v>40843.85</v>
      </c>
      <c r="AV102" s="1">
        <v>2664707.9500000007</v>
      </c>
      <c r="AY102" s="167">
        <v>3001482.89</v>
      </c>
      <c r="AZ102" s="167">
        <v>1716563.14</v>
      </c>
      <c r="BA102" s="167">
        <v>48109239.93</v>
      </c>
      <c r="BB102" s="167">
        <v>9843224.4600000009</v>
      </c>
      <c r="BC102" s="1">
        <v>11546839.35</v>
      </c>
    </row>
    <row r="103" spans="2:55" x14ac:dyDescent="0.25">
      <c r="B103" s="47" t="s">
        <v>583</v>
      </c>
      <c r="C103" s="47" t="s">
        <v>582</v>
      </c>
      <c r="D103" s="167">
        <v>26844480.25999999</v>
      </c>
      <c r="E103" s="167">
        <v>12140334.930000002</v>
      </c>
      <c r="F103" s="167">
        <v>865363.77000000014</v>
      </c>
      <c r="G103" s="167"/>
      <c r="I103" s="167"/>
      <c r="J103" s="167"/>
      <c r="K103" s="167">
        <v>161113.29</v>
      </c>
      <c r="L103" s="167"/>
      <c r="M103" s="167"/>
      <c r="N103" s="1">
        <v>2979028.87</v>
      </c>
      <c r="O103" s="167"/>
      <c r="P103" s="167"/>
      <c r="Q103" s="1">
        <v>325902.62000000005</v>
      </c>
      <c r="S103" s="167"/>
      <c r="T103" s="167"/>
      <c r="U103" s="167">
        <v>846219.8</v>
      </c>
      <c r="V103" s="1">
        <v>474294.49000000005</v>
      </c>
      <c r="Z103" s="167"/>
      <c r="AA103" s="167"/>
      <c r="AB103" s="1">
        <v>268988.71999999997</v>
      </c>
      <c r="AC103" s="1">
        <v>27142.7</v>
      </c>
      <c r="AD103" s="167"/>
      <c r="AE103" s="1">
        <v>292050.80000000005</v>
      </c>
      <c r="AG103" s="167"/>
      <c r="AH103" s="1">
        <v>209655.61</v>
      </c>
      <c r="AK103" s="167"/>
      <c r="AL103" s="167">
        <v>21983.949999999997</v>
      </c>
      <c r="AM103" s="1">
        <v>129666.42</v>
      </c>
      <c r="AP103" s="1">
        <v>35732.710000000006</v>
      </c>
      <c r="AQ103" s="167"/>
      <c r="AR103" s="167"/>
      <c r="AS103" s="1">
        <v>40934.319999999992</v>
      </c>
      <c r="AU103" s="167"/>
      <c r="AV103" s="1">
        <v>237227.45999999996</v>
      </c>
      <c r="AX103" s="167"/>
      <c r="AY103" s="167">
        <v>254115.28999999998</v>
      </c>
      <c r="AZ103" s="167">
        <v>365.25</v>
      </c>
      <c r="BA103" s="167">
        <v>5149746.1899999995</v>
      </c>
      <c r="BB103" s="167">
        <v>968770.97</v>
      </c>
      <c r="BC103" s="1">
        <v>1415842.0999999999</v>
      </c>
    </row>
    <row r="104" spans="2:55" x14ac:dyDescent="0.25">
      <c r="B104" s="47" t="s">
        <v>581</v>
      </c>
      <c r="C104" s="47" t="s">
        <v>580</v>
      </c>
      <c r="D104" s="167">
        <v>302930209.63000017</v>
      </c>
      <c r="E104" s="167">
        <v>135329815.66</v>
      </c>
      <c r="F104" s="1">
        <v>1407574.89</v>
      </c>
      <c r="G104" s="1">
        <v>394689.24</v>
      </c>
      <c r="I104" s="167"/>
      <c r="J104" s="167"/>
      <c r="K104" s="167">
        <v>8241899.2400000002</v>
      </c>
      <c r="L104" s="167">
        <v>3492243.77</v>
      </c>
      <c r="M104" s="167"/>
      <c r="N104" s="1">
        <v>49923703.63000001</v>
      </c>
      <c r="O104" s="167"/>
      <c r="P104" s="167"/>
      <c r="Q104" s="1">
        <v>3796104.1300000004</v>
      </c>
      <c r="S104" s="167"/>
      <c r="U104" s="167">
        <v>15092554.650000002</v>
      </c>
      <c r="V104" s="1">
        <v>2095067.5499999998</v>
      </c>
      <c r="W104" s="1">
        <v>205323.23</v>
      </c>
      <c r="Z104" s="167"/>
      <c r="AA104" s="167"/>
      <c r="AB104" s="1">
        <v>4892204.1899999995</v>
      </c>
      <c r="AC104" s="1">
        <v>1327898.5899999996</v>
      </c>
      <c r="AD104" s="167"/>
      <c r="AE104" s="1">
        <v>8222076.3499999996</v>
      </c>
      <c r="AG104" s="167"/>
      <c r="AH104" s="1">
        <v>1933008.5899999999</v>
      </c>
      <c r="AI104" s="167"/>
      <c r="AK104" s="167"/>
      <c r="AL104" s="167">
        <v>540399.46000000008</v>
      </c>
      <c r="AM104" s="1">
        <v>5817959.8900000006</v>
      </c>
      <c r="AO104" s="1">
        <v>97170.010000000009</v>
      </c>
      <c r="AP104" s="1">
        <v>382700.62</v>
      </c>
      <c r="AR104" s="167"/>
      <c r="AS104" s="1">
        <v>440497.02999999997</v>
      </c>
      <c r="AU104" s="167"/>
      <c r="AV104" s="1">
        <v>1228831.58</v>
      </c>
      <c r="AX104" s="167"/>
      <c r="AY104" s="167">
        <v>1836453.01</v>
      </c>
      <c r="AZ104" s="167">
        <v>1663716.5300000003</v>
      </c>
      <c r="BA104" s="167">
        <v>33506043.5</v>
      </c>
      <c r="BB104" s="167">
        <v>8129313.3200000003</v>
      </c>
      <c r="BC104" s="1">
        <v>12932960.970000001</v>
      </c>
    </row>
    <row r="105" spans="2:55" x14ac:dyDescent="0.25">
      <c r="B105" s="47" t="s">
        <v>579</v>
      </c>
      <c r="C105" s="47" t="s">
        <v>578</v>
      </c>
      <c r="D105" s="167">
        <v>2728348.4499999997</v>
      </c>
      <c r="E105" s="167">
        <v>1455709.0899999999</v>
      </c>
      <c r="F105" s="167"/>
      <c r="H105" s="167"/>
      <c r="I105" s="167"/>
      <c r="J105" s="167"/>
      <c r="K105" s="167">
        <v>45050.48</v>
      </c>
      <c r="L105" s="167"/>
      <c r="M105" s="167"/>
      <c r="N105" s="1">
        <v>224031.31</v>
      </c>
      <c r="O105" s="167"/>
      <c r="P105" s="167"/>
      <c r="Q105" s="1">
        <v>12974</v>
      </c>
      <c r="S105" s="167"/>
      <c r="T105" s="167"/>
      <c r="Z105" s="167"/>
      <c r="AA105" s="167"/>
      <c r="AB105" s="1">
        <v>403.27</v>
      </c>
      <c r="AD105" s="167"/>
      <c r="AE105" s="1">
        <v>30668.570000000003</v>
      </c>
      <c r="AG105" s="167"/>
      <c r="AK105" s="167"/>
      <c r="AL105" s="167"/>
      <c r="AQ105" s="167"/>
      <c r="AR105" s="167"/>
      <c r="AU105" s="167"/>
      <c r="AV105" s="1">
        <v>127518.61</v>
      </c>
      <c r="AX105" s="167"/>
      <c r="AY105" s="167"/>
      <c r="AZ105" s="167">
        <v>57846.25</v>
      </c>
      <c r="BA105" s="167">
        <v>621915.19999999995</v>
      </c>
      <c r="BB105" s="167">
        <v>96780.76999999999</v>
      </c>
      <c r="BC105" s="1">
        <v>55450.900000000016</v>
      </c>
    </row>
    <row r="106" spans="2:55" x14ac:dyDescent="0.25">
      <c r="B106" s="47" t="s">
        <v>577</v>
      </c>
      <c r="C106" s="47" t="s">
        <v>576</v>
      </c>
      <c r="D106" s="167">
        <v>401828042.38999993</v>
      </c>
      <c r="E106" s="167">
        <v>220994110.10999998</v>
      </c>
      <c r="F106" s="167">
        <v>1193038.46</v>
      </c>
      <c r="G106" s="167">
        <v>244163.58</v>
      </c>
      <c r="I106" s="167"/>
      <c r="J106" s="167">
        <v>1143.5999999999999</v>
      </c>
      <c r="K106" s="167">
        <v>156471.38999999998</v>
      </c>
      <c r="L106" s="167">
        <v>1089109.28</v>
      </c>
      <c r="M106" s="167"/>
      <c r="N106" s="1">
        <v>70058633.060000002</v>
      </c>
      <c r="O106" s="167"/>
      <c r="P106" s="167"/>
      <c r="Q106" s="1">
        <v>4720209.0999999987</v>
      </c>
      <c r="S106" s="167"/>
      <c r="T106" s="167"/>
      <c r="U106" s="167">
        <v>8852004.8199999984</v>
      </c>
      <c r="V106" s="1">
        <v>2152192.0499999998</v>
      </c>
      <c r="W106" s="1">
        <v>146973</v>
      </c>
      <c r="Z106" s="167"/>
      <c r="AA106" s="167"/>
      <c r="AB106" s="1">
        <v>2840512.6500000004</v>
      </c>
      <c r="AC106" s="1">
        <v>354506.63</v>
      </c>
      <c r="AD106" s="167"/>
      <c r="AE106" s="1">
        <v>3277591.36</v>
      </c>
      <c r="AG106" s="167"/>
      <c r="AH106" s="1">
        <v>2646268.35</v>
      </c>
      <c r="AK106" s="167"/>
      <c r="AL106" s="167">
        <v>519160.65000000008</v>
      </c>
      <c r="AM106" s="1">
        <v>6199444.1900000004</v>
      </c>
      <c r="AN106" s="167"/>
      <c r="AO106" s="167"/>
      <c r="AR106" s="167">
        <v>372157.73000000004</v>
      </c>
      <c r="AS106" s="1">
        <v>1332707.4000000001</v>
      </c>
      <c r="AU106" s="167"/>
      <c r="AV106" s="1">
        <v>1683527.81</v>
      </c>
      <c r="AX106" s="167"/>
      <c r="AY106" s="167">
        <v>8499025.0499999989</v>
      </c>
      <c r="AZ106" s="167">
        <v>1673851.6</v>
      </c>
      <c r="BA106" s="167">
        <v>45481105.81000001</v>
      </c>
      <c r="BB106" s="167">
        <v>7307076.6399999987</v>
      </c>
      <c r="BC106" s="1">
        <v>10033058.069999998</v>
      </c>
    </row>
    <row r="107" spans="2:55" x14ac:dyDescent="0.25">
      <c r="B107" s="47" t="s">
        <v>575</v>
      </c>
      <c r="C107" s="47" t="s">
        <v>574</v>
      </c>
      <c r="D107" s="167">
        <v>64380931.490000032</v>
      </c>
      <c r="E107" s="167">
        <v>25940579.309999999</v>
      </c>
      <c r="G107" s="167"/>
      <c r="J107" s="167">
        <v>119065.57</v>
      </c>
      <c r="K107" s="1">
        <v>4489767.1499999985</v>
      </c>
      <c r="L107" s="167">
        <v>451650.76</v>
      </c>
      <c r="M107" s="167"/>
      <c r="N107" s="1">
        <v>7333884.7800000003</v>
      </c>
      <c r="O107" s="167"/>
      <c r="P107" s="167"/>
      <c r="Q107" s="1">
        <v>675485</v>
      </c>
      <c r="S107" s="167"/>
      <c r="T107" s="167"/>
      <c r="U107" s="167">
        <v>1821123.1400000001</v>
      </c>
      <c r="V107" s="1">
        <v>121973.17</v>
      </c>
      <c r="W107" s="1">
        <v>36191.82</v>
      </c>
      <c r="Z107" s="167"/>
      <c r="AA107" s="167"/>
      <c r="AB107" s="1">
        <v>1158007.8900000004</v>
      </c>
      <c r="AC107" s="1">
        <v>822829.08</v>
      </c>
      <c r="AD107" s="167"/>
      <c r="AE107" s="1">
        <v>2286485.6799999997</v>
      </c>
      <c r="AG107" s="167"/>
      <c r="AH107" s="1">
        <v>732284.60999999987</v>
      </c>
      <c r="AJ107" s="1">
        <v>536841.61</v>
      </c>
      <c r="AK107" s="167"/>
      <c r="AL107" s="167">
        <v>161022.66</v>
      </c>
      <c r="AM107" s="1">
        <v>1865350.73</v>
      </c>
      <c r="AQ107" s="167"/>
      <c r="AR107" s="167"/>
      <c r="AS107" s="1">
        <v>86600.549999999988</v>
      </c>
      <c r="AU107" s="167"/>
      <c r="AV107" s="1">
        <v>688148.13</v>
      </c>
      <c r="AW107" s="167"/>
      <c r="AX107" s="167"/>
      <c r="AY107" s="167">
        <v>1052688.48</v>
      </c>
      <c r="AZ107" s="167">
        <v>349824.52999999997</v>
      </c>
      <c r="BA107" s="167">
        <v>10015917.560000002</v>
      </c>
      <c r="BB107" s="167">
        <v>2169726.8600000003</v>
      </c>
      <c r="BC107" s="1">
        <v>1465482.4200000002</v>
      </c>
    </row>
    <row r="108" spans="2:55" x14ac:dyDescent="0.25">
      <c r="B108" s="47" t="s">
        <v>573</v>
      </c>
      <c r="C108" s="47" t="s">
        <v>572</v>
      </c>
      <c r="D108" s="167">
        <v>55851151.360000022</v>
      </c>
      <c r="E108" s="167">
        <v>29464455.859999996</v>
      </c>
      <c r="F108" s="167">
        <v>1690849.4799999995</v>
      </c>
      <c r="G108" s="167"/>
      <c r="I108" s="167"/>
      <c r="J108" s="167"/>
      <c r="K108" s="167">
        <v>97021.13</v>
      </c>
      <c r="M108" s="167"/>
      <c r="N108" s="1">
        <v>5868904.3200000003</v>
      </c>
      <c r="O108" s="167"/>
      <c r="P108" s="167"/>
      <c r="Q108" s="1">
        <v>814142</v>
      </c>
      <c r="S108" s="167"/>
      <c r="T108" s="167"/>
      <c r="U108" s="167">
        <v>2006792.3099999996</v>
      </c>
      <c r="V108" s="1">
        <v>236091.21000000002</v>
      </c>
      <c r="Z108" s="167"/>
      <c r="AA108" s="167"/>
      <c r="AB108" s="1">
        <v>294642.43</v>
      </c>
      <c r="AC108" s="1">
        <v>70562.11</v>
      </c>
      <c r="AD108" s="167"/>
      <c r="AE108" s="1">
        <v>348470.62</v>
      </c>
      <c r="AG108" s="167"/>
      <c r="AH108" s="1">
        <v>276841.59999999998</v>
      </c>
      <c r="AK108" s="167"/>
      <c r="AL108" s="167">
        <v>36078.230000000003</v>
      </c>
      <c r="AM108" s="1">
        <v>495844.08</v>
      </c>
      <c r="AP108" s="167"/>
      <c r="AQ108" s="167"/>
      <c r="AR108" s="167">
        <v>21288.52</v>
      </c>
      <c r="AS108" s="1">
        <v>118197.51</v>
      </c>
      <c r="AU108" s="167"/>
      <c r="AV108" s="1">
        <v>2274.6999999999998</v>
      </c>
      <c r="AX108" s="167"/>
      <c r="AY108" s="167">
        <v>424763.26</v>
      </c>
      <c r="AZ108" s="167">
        <v>41600.519999999997</v>
      </c>
      <c r="BA108" s="167">
        <v>9001225.4400000013</v>
      </c>
      <c r="BB108" s="167">
        <v>1566352.8800000001</v>
      </c>
      <c r="BC108" s="1">
        <v>2974753.1499999994</v>
      </c>
    </row>
    <row r="109" spans="2:55" x14ac:dyDescent="0.25">
      <c r="B109" s="47" t="s">
        <v>571</v>
      </c>
      <c r="C109" s="47" t="s">
        <v>570</v>
      </c>
      <c r="D109" s="167">
        <v>345061114.16000021</v>
      </c>
      <c r="E109" s="167">
        <v>175796622.38</v>
      </c>
      <c r="F109" s="1">
        <v>1201121.25</v>
      </c>
      <c r="G109" s="167">
        <v>1455343.62</v>
      </c>
      <c r="H109" s="1">
        <v>1277032.3</v>
      </c>
      <c r="I109" s="167"/>
      <c r="K109" s="1">
        <v>156654.67000000001</v>
      </c>
      <c r="L109" s="167">
        <v>2644698.39</v>
      </c>
      <c r="M109" s="167"/>
      <c r="N109" s="1">
        <v>41920530.739999995</v>
      </c>
      <c r="O109" s="167"/>
      <c r="P109" s="167"/>
      <c r="Q109" s="1">
        <v>4153024.67</v>
      </c>
      <c r="S109" s="167"/>
      <c r="T109" s="167"/>
      <c r="U109" s="167">
        <v>8092071.5599999996</v>
      </c>
      <c r="V109" s="1">
        <v>1812240.6399999997</v>
      </c>
      <c r="W109" s="1">
        <v>224315.95</v>
      </c>
      <c r="Z109" s="167"/>
      <c r="AA109" s="167"/>
      <c r="AB109" s="1">
        <v>6610597.5100000007</v>
      </c>
      <c r="AC109" s="1">
        <v>920747.31</v>
      </c>
      <c r="AD109" s="167"/>
      <c r="AE109" s="167">
        <v>11184118.370000001</v>
      </c>
      <c r="AF109" s="167"/>
      <c r="AG109" s="167"/>
      <c r="AH109" s="1">
        <v>1980877.32</v>
      </c>
      <c r="AK109" s="167"/>
      <c r="AL109" s="167">
        <v>976625.49</v>
      </c>
      <c r="AM109" s="1">
        <v>9598634.3900000006</v>
      </c>
      <c r="AO109" s="167">
        <v>125953.51</v>
      </c>
      <c r="AP109" s="1">
        <v>554070.06999999995</v>
      </c>
      <c r="AQ109" s="167"/>
      <c r="AR109" s="167"/>
      <c r="AS109" s="1">
        <v>598591.69999999995</v>
      </c>
      <c r="AU109" s="167"/>
      <c r="AV109" s="1">
        <v>2455180.8399999994</v>
      </c>
      <c r="AX109" s="167"/>
      <c r="AY109" s="1">
        <v>2699602.84</v>
      </c>
      <c r="AZ109" s="167">
        <v>2097816.2299999995</v>
      </c>
      <c r="BA109" s="167">
        <v>41137939.079999998</v>
      </c>
      <c r="BB109" s="167">
        <v>13438756.349999998</v>
      </c>
      <c r="BC109" s="1">
        <v>11947946.979999997</v>
      </c>
    </row>
    <row r="110" spans="2:55" x14ac:dyDescent="0.25">
      <c r="B110" s="47" t="s">
        <v>569</v>
      </c>
      <c r="C110" s="47" t="s">
        <v>568</v>
      </c>
      <c r="D110" s="167">
        <v>162908149.81999996</v>
      </c>
      <c r="E110" s="167">
        <v>87394492.029999971</v>
      </c>
      <c r="F110" s="167"/>
      <c r="G110" s="1">
        <v>342222.08000000002</v>
      </c>
      <c r="H110" s="167">
        <v>157336.66999999998</v>
      </c>
      <c r="I110" s="167"/>
      <c r="J110" s="167"/>
      <c r="K110" s="1">
        <v>238982.70000000004</v>
      </c>
      <c r="L110" s="1">
        <v>358106.16000000003</v>
      </c>
      <c r="M110" s="167"/>
      <c r="N110" s="1">
        <v>26759893.93</v>
      </c>
      <c r="O110" s="167"/>
      <c r="P110" s="167">
        <v>1073.6400000000001</v>
      </c>
      <c r="Q110" s="167">
        <v>1804668.3900000001</v>
      </c>
      <c r="S110" s="167"/>
      <c r="T110" s="167"/>
      <c r="U110" s="167">
        <v>5705434.1799999997</v>
      </c>
      <c r="V110" s="1">
        <v>407789.6</v>
      </c>
      <c r="W110" s="1">
        <v>53423.01</v>
      </c>
      <c r="Z110" s="167"/>
      <c r="AA110" s="167"/>
      <c r="AB110" s="1">
        <v>320214.37</v>
      </c>
      <c r="AC110" s="1">
        <v>169129.68</v>
      </c>
      <c r="AD110" s="167"/>
      <c r="AE110" s="1">
        <v>1184009.1400000001</v>
      </c>
      <c r="AG110" s="167"/>
      <c r="AH110" s="1">
        <v>778398.03</v>
      </c>
      <c r="AI110" s="167"/>
      <c r="AK110" s="167"/>
      <c r="AL110" s="167">
        <v>100974.42</v>
      </c>
      <c r="AM110" s="1">
        <v>1702584.3299999998</v>
      </c>
      <c r="AQ110" s="167"/>
      <c r="AR110" s="167">
        <v>27561.089999999997</v>
      </c>
      <c r="AS110" s="1">
        <v>1050087.8</v>
      </c>
      <c r="AU110" s="167"/>
      <c r="AV110" s="1">
        <v>680980.25999999989</v>
      </c>
      <c r="AX110" s="167">
        <v>38810.630000000005</v>
      </c>
      <c r="AY110" s="167">
        <v>1649364.51</v>
      </c>
      <c r="AZ110" s="167">
        <v>145193.32999999999</v>
      </c>
      <c r="BA110" s="167">
        <v>22989135.820000004</v>
      </c>
      <c r="BB110" s="167">
        <v>2495763.06</v>
      </c>
      <c r="BC110" s="1">
        <v>6352520.96</v>
      </c>
    </row>
    <row r="111" spans="2:55" x14ac:dyDescent="0.25">
      <c r="B111" s="47" t="s">
        <v>567</v>
      </c>
      <c r="C111" s="47" t="s">
        <v>566</v>
      </c>
      <c r="D111" s="167">
        <v>126800200.47000007</v>
      </c>
      <c r="E111" s="167">
        <v>70142543.999999985</v>
      </c>
      <c r="F111" s="167">
        <v>1536420.4100000001</v>
      </c>
      <c r="H111" s="167">
        <v>157825.88</v>
      </c>
      <c r="I111" s="167"/>
      <c r="J111" s="167"/>
      <c r="K111" s="167">
        <v>1825135.09</v>
      </c>
      <c r="L111" s="167"/>
      <c r="M111" s="167"/>
      <c r="N111" s="1">
        <v>16165244.25</v>
      </c>
      <c r="O111" s="167"/>
      <c r="P111" s="167"/>
      <c r="Q111" s="1">
        <v>1557077.29</v>
      </c>
      <c r="S111" s="167"/>
      <c r="T111" s="167"/>
      <c r="U111" s="167">
        <v>5002418.55</v>
      </c>
      <c r="V111" s="1">
        <v>462148.46</v>
      </c>
      <c r="W111" s="167">
        <v>62228.56</v>
      </c>
      <c r="X111" s="167"/>
      <c r="Z111" s="167"/>
      <c r="AA111" s="167"/>
      <c r="AB111" s="1">
        <v>577661.16999999993</v>
      </c>
      <c r="AC111" s="1">
        <v>134975.07999999999</v>
      </c>
      <c r="AD111" s="167"/>
      <c r="AE111" s="1">
        <v>641785.11</v>
      </c>
      <c r="AG111" s="167"/>
      <c r="AH111" s="1">
        <v>545206.92999999993</v>
      </c>
      <c r="AI111" s="167"/>
      <c r="AK111" s="167"/>
      <c r="AL111" s="167">
        <v>56061.709999999992</v>
      </c>
      <c r="AM111" s="1">
        <v>507365.03999999992</v>
      </c>
      <c r="AN111" s="167"/>
      <c r="AO111" s="167"/>
      <c r="AQ111" s="167">
        <v>83771.62</v>
      </c>
      <c r="AR111" s="167">
        <v>15161.05</v>
      </c>
      <c r="AS111" s="1">
        <v>653816.03</v>
      </c>
      <c r="AU111" s="167"/>
      <c r="AV111" s="1">
        <v>740842.61</v>
      </c>
      <c r="AX111" s="167"/>
      <c r="AY111" s="167">
        <v>228038.06</v>
      </c>
      <c r="AZ111" s="167">
        <v>270747.12</v>
      </c>
      <c r="BA111" s="167">
        <v>17277457.329999998</v>
      </c>
      <c r="BB111" s="167">
        <v>2750995.3200000003</v>
      </c>
      <c r="BC111" s="1">
        <v>5405273.8000000007</v>
      </c>
    </row>
    <row r="112" spans="2:55" x14ac:dyDescent="0.25">
      <c r="B112" s="47" t="s">
        <v>565</v>
      </c>
      <c r="C112" s="47" t="s">
        <v>564</v>
      </c>
      <c r="D112" s="167">
        <v>357717914.55999988</v>
      </c>
      <c r="E112" s="167">
        <v>203091210.44</v>
      </c>
      <c r="F112" s="167"/>
      <c r="G112" s="167"/>
      <c r="H112" s="167">
        <v>552293.44999999995</v>
      </c>
      <c r="I112" s="167"/>
      <c r="J112" s="167"/>
      <c r="K112" s="167">
        <v>35635.39</v>
      </c>
      <c r="M112" s="167"/>
      <c r="N112" s="1">
        <v>40974668.519999996</v>
      </c>
      <c r="O112" s="167"/>
      <c r="P112" s="167"/>
      <c r="Q112" s="1">
        <v>6212571.8399999999</v>
      </c>
      <c r="S112" s="167"/>
      <c r="T112" s="167"/>
      <c r="U112" s="167">
        <v>11432070.890000002</v>
      </c>
      <c r="V112" s="1">
        <v>627114.16999999993</v>
      </c>
      <c r="W112" s="1">
        <v>234853.31</v>
      </c>
      <c r="Z112" s="167"/>
      <c r="AA112" s="167"/>
      <c r="AB112" s="1">
        <v>890298.12</v>
      </c>
      <c r="AC112" s="1">
        <v>621978.41</v>
      </c>
      <c r="AD112" s="167"/>
      <c r="AE112" s="1">
        <v>2117931.61</v>
      </c>
      <c r="AF112" s="1">
        <v>2497935.7000000002</v>
      </c>
      <c r="AG112" s="167">
        <v>625079.59000000008</v>
      </c>
      <c r="AH112" s="1">
        <v>1675511.94</v>
      </c>
      <c r="AK112" s="167"/>
      <c r="AL112" s="167">
        <v>142496.23000000001</v>
      </c>
      <c r="AM112" s="1">
        <v>3906066.79</v>
      </c>
      <c r="AN112" s="167"/>
      <c r="AO112" s="167"/>
      <c r="AP112" s="1">
        <v>320922.99999999994</v>
      </c>
      <c r="AR112" s="167">
        <v>377501.33000000007</v>
      </c>
      <c r="AS112" s="1">
        <v>1720584.47</v>
      </c>
      <c r="AU112" s="167"/>
      <c r="AV112" s="1">
        <v>1503692.59</v>
      </c>
      <c r="AY112" s="167">
        <v>9754327.3499999996</v>
      </c>
      <c r="AZ112" s="167"/>
      <c r="BA112" s="167">
        <v>46355559.730000012</v>
      </c>
      <c r="BB112" s="167">
        <v>7631349.6599999983</v>
      </c>
      <c r="BC112" s="1">
        <v>14416260.030000001</v>
      </c>
    </row>
    <row r="113" spans="2:55" x14ac:dyDescent="0.25">
      <c r="B113" s="47" t="s">
        <v>563</v>
      </c>
      <c r="C113" s="47" t="s">
        <v>562</v>
      </c>
      <c r="D113" s="167">
        <v>169927237.38000008</v>
      </c>
      <c r="E113" s="167">
        <v>95245585.090000004</v>
      </c>
      <c r="F113" s="167">
        <v>1006682.2400000001</v>
      </c>
      <c r="G113" s="167"/>
      <c r="I113" s="167"/>
      <c r="J113" s="167"/>
      <c r="K113" s="1">
        <v>36383.64</v>
      </c>
      <c r="L113" s="167"/>
      <c r="M113" s="167"/>
      <c r="N113" s="1">
        <v>26098646.939999994</v>
      </c>
      <c r="O113" s="167"/>
      <c r="P113" s="167"/>
      <c r="Q113" s="1">
        <v>2622492.81</v>
      </c>
      <c r="S113" s="167">
        <v>1</v>
      </c>
      <c r="T113" s="167"/>
      <c r="U113" s="1">
        <v>4612651.97</v>
      </c>
      <c r="V113" s="1">
        <v>297966.67000000004</v>
      </c>
      <c r="W113" s="1">
        <v>82775.040000000008</v>
      </c>
      <c r="Z113" s="167"/>
      <c r="AA113" s="167"/>
      <c r="AB113" s="1">
        <v>1349715.2899999998</v>
      </c>
      <c r="AC113" s="1">
        <v>92072.790000000008</v>
      </c>
      <c r="AD113" s="167"/>
      <c r="AE113" s="167">
        <v>1895578.35</v>
      </c>
      <c r="AF113" s="167"/>
      <c r="AG113" s="167"/>
      <c r="AH113" s="1">
        <v>799676.04999999993</v>
      </c>
      <c r="AI113" s="167"/>
      <c r="AJ113" s="1">
        <v>1612679.98</v>
      </c>
      <c r="AK113" s="167"/>
      <c r="AL113" s="167">
        <v>80617.649999999994</v>
      </c>
      <c r="AM113" s="1">
        <v>1725595.04</v>
      </c>
      <c r="AQ113" s="167"/>
      <c r="AR113" s="167">
        <v>56173.939999999995</v>
      </c>
      <c r="AS113" s="167">
        <v>301936.49</v>
      </c>
      <c r="AU113" s="167"/>
      <c r="AV113" s="1">
        <v>50214.390000000007</v>
      </c>
      <c r="AX113" s="167"/>
      <c r="AY113" s="167">
        <v>2739145.6300000004</v>
      </c>
      <c r="AZ113" s="167">
        <v>461207.54</v>
      </c>
      <c r="BA113" s="167">
        <v>19466334.939999998</v>
      </c>
      <c r="BB113" s="167">
        <v>3830012.2599999993</v>
      </c>
      <c r="BC113" s="1">
        <v>5463091.6399999997</v>
      </c>
    </row>
    <row r="114" spans="2:55" x14ac:dyDescent="0.25">
      <c r="B114" s="47" t="s">
        <v>561</v>
      </c>
      <c r="C114" s="47" t="s">
        <v>560</v>
      </c>
      <c r="D114" s="167">
        <v>544342989.69000077</v>
      </c>
      <c r="E114" s="167">
        <v>328806045.55000013</v>
      </c>
      <c r="F114" s="1">
        <v>925518.67999999993</v>
      </c>
      <c r="H114" s="167"/>
      <c r="J114" s="167"/>
      <c r="K114" s="1">
        <v>43631.6</v>
      </c>
      <c r="M114" s="167"/>
      <c r="N114" s="1">
        <v>71925099.160000011</v>
      </c>
      <c r="P114" s="167"/>
      <c r="Q114" s="1">
        <v>6919092.2599999998</v>
      </c>
      <c r="U114" s="1">
        <v>18111997.039999995</v>
      </c>
      <c r="V114" s="1">
        <v>3292293.47</v>
      </c>
      <c r="W114" s="1">
        <v>197716.00000000003</v>
      </c>
      <c r="Y114" s="1">
        <v>5426551.1799999997</v>
      </c>
      <c r="Z114" s="167">
        <v>52554</v>
      </c>
      <c r="AB114" s="1">
        <v>944649.46</v>
      </c>
      <c r="AC114" s="1">
        <v>387690.07999999996</v>
      </c>
      <c r="AD114" s="167"/>
      <c r="AE114" s="1">
        <v>2903954.2799999993</v>
      </c>
      <c r="AH114" s="1">
        <v>3112519.3899999997</v>
      </c>
      <c r="AJ114" s="1">
        <v>817939.6</v>
      </c>
      <c r="AL114" s="167">
        <v>620728.69999999995</v>
      </c>
      <c r="AM114" s="1">
        <v>6939757.6000000006</v>
      </c>
      <c r="AO114" s="1">
        <v>113417.70999999999</v>
      </c>
      <c r="AP114" s="1">
        <v>1123402.19</v>
      </c>
      <c r="AR114" s="167">
        <v>219144.37</v>
      </c>
      <c r="AS114" s="1">
        <v>1155404.8699999999</v>
      </c>
      <c r="AV114" s="1">
        <v>1478738.04</v>
      </c>
      <c r="AY114" s="1">
        <v>2086135.3299999998</v>
      </c>
      <c r="AZ114" s="167">
        <v>1333649.57</v>
      </c>
      <c r="BA114" s="167">
        <v>58193628.12999998</v>
      </c>
      <c r="BB114" s="167">
        <v>9077913.6500000004</v>
      </c>
      <c r="BC114" s="1">
        <v>18133817.779999997</v>
      </c>
    </row>
    <row r="115" spans="2:55" x14ac:dyDescent="0.25">
      <c r="B115" s="47" t="s">
        <v>559</v>
      </c>
      <c r="C115" s="47" t="s">
        <v>558</v>
      </c>
      <c r="D115" s="167">
        <v>518075070.66999972</v>
      </c>
      <c r="E115" s="167">
        <v>251702518.92999989</v>
      </c>
      <c r="F115" s="1">
        <v>1802396.8699999999</v>
      </c>
      <c r="G115" s="1">
        <v>2954780.5100000002</v>
      </c>
      <c r="I115" s="1">
        <v>9062825.7000000011</v>
      </c>
      <c r="J115" s="167"/>
      <c r="K115" s="1">
        <v>99996.5</v>
      </c>
      <c r="M115" s="167"/>
      <c r="N115" s="1">
        <v>82215675.780000016</v>
      </c>
      <c r="Q115" s="1">
        <v>6011650.6999999993</v>
      </c>
      <c r="S115" s="167"/>
      <c r="U115" s="1">
        <v>17350243.539999999</v>
      </c>
      <c r="V115" s="1">
        <v>2437961.86</v>
      </c>
      <c r="W115" s="1">
        <v>371746.56</v>
      </c>
      <c r="AB115" s="1">
        <v>8762373.7700000014</v>
      </c>
      <c r="AC115" s="1">
        <v>1810294.22</v>
      </c>
      <c r="AD115" s="167"/>
      <c r="AE115" s="1">
        <v>14713500.039999999</v>
      </c>
      <c r="AG115" s="167"/>
      <c r="AH115" s="1">
        <v>3590878.1</v>
      </c>
      <c r="AL115" s="1">
        <v>1113856.3600000001</v>
      </c>
      <c r="AM115" s="1">
        <v>14371551.91</v>
      </c>
      <c r="AO115" s="1">
        <v>60513.07</v>
      </c>
      <c r="AP115" s="1">
        <v>160358.62</v>
      </c>
      <c r="AS115" s="1">
        <v>805856.22999999986</v>
      </c>
      <c r="AV115" s="1">
        <v>2976066.5200000005</v>
      </c>
      <c r="AZ115" s="167">
        <v>1224471.06</v>
      </c>
      <c r="BA115" s="167">
        <v>63847801.040000036</v>
      </c>
      <c r="BB115" s="167">
        <v>13318055.179999998</v>
      </c>
      <c r="BC115" s="1">
        <v>17309697.600000001</v>
      </c>
    </row>
    <row r="116" spans="2:55" x14ac:dyDescent="0.25">
      <c r="B116" s="47" t="s">
        <v>557</v>
      </c>
      <c r="C116" s="47" t="s">
        <v>556</v>
      </c>
      <c r="D116" s="167">
        <v>425765155.65999979</v>
      </c>
      <c r="E116" s="167">
        <v>225082230.29000002</v>
      </c>
      <c r="F116" s="1">
        <v>4801623.1899999995</v>
      </c>
      <c r="G116" s="1">
        <v>114717.96</v>
      </c>
      <c r="H116" s="167"/>
      <c r="I116" s="167"/>
      <c r="J116" s="167"/>
      <c r="K116" s="167">
        <v>120737.23000000001</v>
      </c>
      <c r="M116" s="167"/>
      <c r="N116" s="1">
        <v>75209414.350000009</v>
      </c>
      <c r="P116" s="167"/>
      <c r="Q116" s="1">
        <v>5406577.2800000003</v>
      </c>
      <c r="U116" s="1">
        <v>10904782.390000002</v>
      </c>
      <c r="V116" s="1">
        <v>2159612.7600000002</v>
      </c>
      <c r="Z116" s="167"/>
      <c r="AB116" s="1">
        <v>696880.17999999982</v>
      </c>
      <c r="AC116" s="1">
        <v>299777.75</v>
      </c>
      <c r="AD116" s="167"/>
      <c r="AE116" s="1">
        <v>2470710.1700000004</v>
      </c>
      <c r="AF116" s="1">
        <v>165334.79999999999</v>
      </c>
      <c r="AG116" s="1">
        <v>73256.94</v>
      </c>
      <c r="AH116" s="1">
        <v>2007808.1600000001</v>
      </c>
      <c r="AJ116" s="1">
        <v>1393795.0700000003</v>
      </c>
      <c r="AL116" s="167">
        <v>390346.52999999991</v>
      </c>
      <c r="AM116" s="1">
        <v>9400831.9900000021</v>
      </c>
      <c r="AR116" s="167">
        <v>80959.409999999989</v>
      </c>
      <c r="AS116" s="1">
        <v>704772.63</v>
      </c>
      <c r="AV116" s="1">
        <v>12378004.539999999</v>
      </c>
      <c r="AX116" s="1">
        <v>37.1</v>
      </c>
      <c r="AZ116" s="167">
        <v>1011467.6900000001</v>
      </c>
      <c r="BA116" s="167">
        <v>47556017.270000011</v>
      </c>
      <c r="BB116" s="167">
        <v>9712296.8899999969</v>
      </c>
      <c r="BC116" s="1">
        <v>13623163.09</v>
      </c>
    </row>
    <row r="117" spans="2:55" x14ac:dyDescent="0.25">
      <c r="B117" s="47" t="s">
        <v>555</v>
      </c>
      <c r="C117" s="47" t="s">
        <v>554</v>
      </c>
      <c r="D117" s="167">
        <v>4650767.4399999995</v>
      </c>
      <c r="E117" s="167">
        <v>2475660.0599999996</v>
      </c>
      <c r="J117" s="167"/>
      <c r="M117" s="167"/>
      <c r="N117" s="1">
        <v>527013.32999999996</v>
      </c>
      <c r="O117" s="167"/>
      <c r="Q117" s="1">
        <v>45737</v>
      </c>
      <c r="Z117" s="167"/>
      <c r="AB117" s="1">
        <v>93323</v>
      </c>
      <c r="AD117" s="167"/>
      <c r="AE117" s="1">
        <v>57802.1</v>
      </c>
      <c r="AH117" s="1">
        <v>21498</v>
      </c>
      <c r="AL117" s="167"/>
      <c r="AM117" s="1">
        <v>62539.869999999995</v>
      </c>
      <c r="AS117" s="1">
        <v>7690.9299999999994</v>
      </c>
      <c r="AZ117" s="167"/>
      <c r="BA117" s="167">
        <v>1042393.22</v>
      </c>
      <c r="BB117" s="167">
        <v>55616.639999999999</v>
      </c>
      <c r="BC117" s="1">
        <v>261493.29</v>
      </c>
    </row>
    <row r="118" spans="2:55" x14ac:dyDescent="0.25">
      <c r="B118" s="47" t="s">
        <v>553</v>
      </c>
      <c r="C118" s="47" t="s">
        <v>552</v>
      </c>
      <c r="D118" s="167">
        <v>9678721.2499999981</v>
      </c>
      <c r="E118" s="167">
        <v>6140460.7299999995</v>
      </c>
      <c r="I118" s="167"/>
      <c r="J118" s="167"/>
      <c r="K118" s="1">
        <v>122564.26</v>
      </c>
      <c r="L118" s="167"/>
      <c r="M118" s="167"/>
      <c r="N118" s="1">
        <v>903147.07000000007</v>
      </c>
      <c r="P118" s="167"/>
      <c r="S118" s="167"/>
      <c r="U118" s="1">
        <v>528095.11</v>
      </c>
      <c r="Z118" s="167"/>
      <c r="AA118" s="167"/>
      <c r="AD118" s="167"/>
      <c r="AE118" s="1">
        <v>453532.39</v>
      </c>
      <c r="AH118" s="1">
        <v>91296</v>
      </c>
      <c r="AL118" s="167"/>
      <c r="AY118" s="167"/>
      <c r="AZ118" s="167"/>
      <c r="BA118" s="167">
        <v>239260.99</v>
      </c>
      <c r="BB118" s="167">
        <v>83747.53</v>
      </c>
      <c r="BC118" s="1">
        <v>1116617.17</v>
      </c>
    </row>
    <row r="119" spans="2:55" x14ac:dyDescent="0.25">
      <c r="B119" s="47" t="s">
        <v>551</v>
      </c>
      <c r="C119" s="47" t="s">
        <v>550</v>
      </c>
      <c r="D119" s="167">
        <v>10031582.479999999</v>
      </c>
      <c r="E119" s="167">
        <v>5508800.0500000007</v>
      </c>
      <c r="J119" s="167"/>
      <c r="L119" s="167"/>
      <c r="M119" s="167"/>
      <c r="N119" s="1">
        <v>1088549.99</v>
      </c>
      <c r="O119" s="167"/>
      <c r="P119" s="167"/>
      <c r="Q119" s="1">
        <v>149360</v>
      </c>
      <c r="Z119" s="167"/>
      <c r="AA119" s="167"/>
      <c r="AB119" s="1">
        <v>231922</v>
      </c>
      <c r="AD119" s="167"/>
      <c r="AE119" s="1">
        <v>147569.59</v>
      </c>
      <c r="AG119" s="167"/>
      <c r="AK119" s="167"/>
      <c r="AL119" s="167"/>
      <c r="AM119" s="1">
        <v>58201.87</v>
      </c>
      <c r="AR119" s="167"/>
      <c r="AS119" s="1">
        <v>18506.3</v>
      </c>
      <c r="AZ119" s="167"/>
      <c r="BA119" s="167">
        <v>2150723.12</v>
      </c>
      <c r="BB119" s="167">
        <v>136964.75</v>
      </c>
      <c r="BC119" s="1">
        <v>540984.81000000006</v>
      </c>
    </row>
    <row r="120" spans="2:55" x14ac:dyDescent="0.25">
      <c r="B120" s="47" t="s">
        <v>549</v>
      </c>
      <c r="C120" s="47" t="s">
        <v>548</v>
      </c>
      <c r="D120" s="167">
        <v>7197384.0000000009</v>
      </c>
      <c r="E120" s="167">
        <v>2929373.5799999996</v>
      </c>
      <c r="K120" s="1">
        <v>749921.5</v>
      </c>
      <c r="L120" s="167">
        <v>183936</v>
      </c>
      <c r="M120" s="167"/>
      <c r="N120" s="1">
        <v>440313.68000000005</v>
      </c>
      <c r="O120" s="167"/>
      <c r="P120" s="167"/>
      <c r="Q120" s="1">
        <v>92172.32</v>
      </c>
      <c r="Z120" s="167"/>
      <c r="AB120" s="1">
        <v>152588.37</v>
      </c>
      <c r="AC120" s="1">
        <v>18694.699999999997</v>
      </c>
      <c r="AD120" s="167"/>
      <c r="AE120" s="1">
        <v>337091.82</v>
      </c>
      <c r="AG120" s="167"/>
      <c r="AH120" s="1">
        <v>13150.69</v>
      </c>
      <c r="AK120" s="167"/>
      <c r="AL120" s="167"/>
      <c r="AM120" s="1">
        <v>226881.94</v>
      </c>
      <c r="AR120" s="167"/>
      <c r="AU120" s="167"/>
      <c r="AZ120" s="167"/>
      <c r="BA120" s="167">
        <v>1142711.3400000001</v>
      </c>
      <c r="BB120" s="167">
        <v>276096.44</v>
      </c>
      <c r="BC120" s="1">
        <v>634451.62</v>
      </c>
    </row>
    <row r="121" spans="2:55" x14ac:dyDescent="0.25">
      <c r="B121" s="47" t="s">
        <v>547</v>
      </c>
      <c r="C121" s="47" t="s">
        <v>546</v>
      </c>
      <c r="D121" s="167">
        <v>6259799.96</v>
      </c>
      <c r="E121" s="167">
        <v>1566284.1399999994</v>
      </c>
      <c r="J121" s="167"/>
      <c r="K121" s="1">
        <v>367540.35000000003</v>
      </c>
      <c r="L121" s="167">
        <v>110174.06</v>
      </c>
      <c r="M121" s="167"/>
      <c r="N121" s="1">
        <v>679553.36</v>
      </c>
      <c r="P121" s="167"/>
      <c r="Q121" s="1">
        <v>96074.26999999999</v>
      </c>
      <c r="U121" s="1">
        <v>78328.27</v>
      </c>
      <c r="V121" s="1">
        <v>2425.9700000000003</v>
      </c>
      <c r="Z121" s="167"/>
      <c r="AA121" s="167"/>
      <c r="AB121" s="1">
        <v>155438.93</v>
      </c>
      <c r="AC121" s="1">
        <v>178339.76</v>
      </c>
      <c r="AD121" s="167"/>
      <c r="AE121" s="1">
        <v>139093.62000000002</v>
      </c>
      <c r="AG121" s="167"/>
      <c r="AL121" s="167"/>
      <c r="AM121" s="1">
        <v>31386.62</v>
      </c>
      <c r="AQ121" s="167"/>
      <c r="AR121" s="167"/>
      <c r="AS121" s="1">
        <v>5574.56</v>
      </c>
      <c r="AT121" s="1">
        <v>166186.53</v>
      </c>
      <c r="AU121" s="167"/>
      <c r="AZ121" s="167">
        <v>13130.01</v>
      </c>
      <c r="BA121" s="167">
        <v>2495824.69</v>
      </c>
      <c r="BB121" s="167">
        <v>114843.68000000001</v>
      </c>
      <c r="BC121" s="1">
        <v>59601.14</v>
      </c>
    </row>
    <row r="122" spans="2:55" x14ac:dyDescent="0.25">
      <c r="B122" s="47" t="s">
        <v>545</v>
      </c>
      <c r="C122" s="47" t="s">
        <v>544</v>
      </c>
      <c r="D122" s="167">
        <v>9598514.8299999963</v>
      </c>
      <c r="E122" s="167">
        <v>3304778.59</v>
      </c>
      <c r="F122" s="167"/>
      <c r="G122" s="167"/>
      <c r="H122" s="167"/>
      <c r="I122" s="167"/>
      <c r="J122" s="167"/>
      <c r="K122" s="167">
        <v>492356.93</v>
      </c>
      <c r="L122" s="167"/>
      <c r="M122" s="167">
        <v>85360</v>
      </c>
      <c r="N122" s="1">
        <v>1064612.67</v>
      </c>
      <c r="O122" s="167"/>
      <c r="P122" s="167"/>
      <c r="Q122" s="1">
        <v>109979</v>
      </c>
      <c r="R122" s="167"/>
      <c r="S122" s="167"/>
      <c r="T122" s="167"/>
      <c r="U122" s="167"/>
      <c r="W122" s="167"/>
      <c r="X122" s="167"/>
      <c r="Z122" s="167"/>
      <c r="AA122" s="167"/>
      <c r="AB122" s="1">
        <v>246283.00000000006</v>
      </c>
      <c r="AC122" s="1">
        <v>28848</v>
      </c>
      <c r="AD122" s="167"/>
      <c r="AE122" s="1">
        <v>494444.88999999996</v>
      </c>
      <c r="AG122" s="167"/>
      <c r="AH122" s="1">
        <v>41031.369999999995</v>
      </c>
      <c r="AK122" s="167"/>
      <c r="AL122" s="167">
        <v>20233</v>
      </c>
      <c r="AM122" s="1">
        <v>249198.15999999997</v>
      </c>
      <c r="AN122" s="167"/>
      <c r="AQ122" s="167"/>
      <c r="AR122" s="167"/>
      <c r="AS122" s="1">
        <v>20013.63</v>
      </c>
      <c r="AU122" s="167"/>
      <c r="AV122" s="1">
        <v>5289.27</v>
      </c>
      <c r="AY122" s="167"/>
      <c r="AZ122" s="167"/>
      <c r="BA122" s="167">
        <v>2317595.08</v>
      </c>
      <c r="BB122" s="167">
        <v>412693.3</v>
      </c>
      <c r="BC122" s="1">
        <v>705797.94</v>
      </c>
    </row>
    <row r="123" spans="2:55" x14ac:dyDescent="0.25">
      <c r="B123" s="47" t="s">
        <v>543</v>
      </c>
      <c r="C123" s="47" t="s">
        <v>542</v>
      </c>
      <c r="D123" s="167">
        <v>5796545.9200000027</v>
      </c>
      <c r="E123" s="167">
        <v>2350608.14</v>
      </c>
      <c r="F123" s="167"/>
      <c r="J123" s="167"/>
      <c r="K123" s="167"/>
      <c r="L123" s="167"/>
      <c r="M123" s="167">
        <v>83728</v>
      </c>
      <c r="N123" s="1">
        <v>569676.58999999985</v>
      </c>
      <c r="P123" s="167"/>
      <c r="Q123" s="1">
        <v>58336</v>
      </c>
      <c r="S123" s="167"/>
      <c r="T123" s="167"/>
      <c r="U123" s="167"/>
      <c r="Z123" s="167"/>
      <c r="AA123" s="167"/>
      <c r="AB123" s="1">
        <v>97469</v>
      </c>
      <c r="AD123" s="167"/>
      <c r="AE123" s="1">
        <v>267946</v>
      </c>
      <c r="AG123" s="167"/>
      <c r="AH123" s="1">
        <v>27106.63</v>
      </c>
      <c r="AL123" s="167">
        <v>10100</v>
      </c>
      <c r="AM123" s="1">
        <v>251005.94</v>
      </c>
      <c r="AN123" s="167"/>
      <c r="AR123" s="167"/>
      <c r="AS123" s="1">
        <v>10906.45</v>
      </c>
      <c r="AU123" s="167"/>
      <c r="AV123" s="1">
        <v>191664.38000000003</v>
      </c>
      <c r="AZ123" s="167"/>
      <c r="BA123" s="167">
        <v>1343095.94</v>
      </c>
      <c r="BB123" s="167">
        <v>272333.32999999996</v>
      </c>
      <c r="BC123" s="1">
        <v>262569.52</v>
      </c>
    </row>
    <row r="124" spans="2:55" x14ac:dyDescent="0.25">
      <c r="B124" s="47" t="s">
        <v>541</v>
      </c>
      <c r="C124" s="47" t="s">
        <v>540</v>
      </c>
      <c r="D124" s="167">
        <v>4014430.080000001</v>
      </c>
      <c r="E124" s="167">
        <v>1351981.5599999998</v>
      </c>
      <c r="F124" s="167"/>
      <c r="H124" s="167"/>
      <c r="I124" s="167"/>
      <c r="J124" s="167"/>
      <c r="L124" s="167"/>
      <c r="M124" s="167"/>
      <c r="N124" s="1">
        <v>434751.85000000003</v>
      </c>
      <c r="P124" s="167"/>
      <c r="Q124" s="1">
        <v>36751.630000000005</v>
      </c>
      <c r="R124" s="167"/>
      <c r="S124" s="167"/>
      <c r="T124" s="167"/>
      <c r="U124" s="167"/>
      <c r="Z124" s="167"/>
      <c r="AA124" s="167"/>
      <c r="AB124" s="1">
        <v>69615.33</v>
      </c>
      <c r="AC124" s="1">
        <v>15340.64</v>
      </c>
      <c r="AD124" s="167"/>
      <c r="AE124" s="1">
        <v>86154.45</v>
      </c>
      <c r="AG124" s="167"/>
      <c r="AJ124" s="167"/>
      <c r="AK124" s="167"/>
      <c r="AL124" s="167"/>
      <c r="AN124" s="167"/>
      <c r="AR124" s="167"/>
      <c r="AV124" s="1">
        <v>202702.68999999997</v>
      </c>
      <c r="AW124" s="167"/>
      <c r="AY124" s="167"/>
      <c r="AZ124" s="167"/>
      <c r="BA124" s="167">
        <v>1726949.92</v>
      </c>
      <c r="BB124" s="167">
        <v>79019.959999999992</v>
      </c>
      <c r="BC124" s="1">
        <v>11162.05</v>
      </c>
    </row>
    <row r="125" spans="2:55" x14ac:dyDescent="0.25">
      <c r="B125" s="47" t="s">
        <v>934</v>
      </c>
      <c r="C125" s="47" t="s">
        <v>933</v>
      </c>
      <c r="D125" s="167">
        <v>3207991.13</v>
      </c>
      <c r="E125" s="167">
        <v>1197096.17</v>
      </c>
      <c r="F125" s="167"/>
      <c r="H125" s="167"/>
      <c r="I125" s="167"/>
      <c r="J125" s="167"/>
      <c r="L125" s="167"/>
      <c r="M125" s="167"/>
      <c r="N125" s="1">
        <v>261836.53</v>
      </c>
      <c r="O125" s="167"/>
      <c r="P125" s="167"/>
      <c r="Q125" s="1">
        <v>28485</v>
      </c>
      <c r="R125" s="167"/>
      <c r="S125" s="167"/>
      <c r="T125" s="167"/>
      <c r="U125" s="167"/>
      <c r="Z125" s="167"/>
      <c r="AA125" s="167"/>
      <c r="AB125" s="1">
        <v>59906</v>
      </c>
      <c r="AD125" s="167"/>
      <c r="AE125" s="1">
        <v>69177.119999999995</v>
      </c>
      <c r="AG125" s="167"/>
      <c r="AH125" s="1">
        <v>21660.5</v>
      </c>
      <c r="AK125" s="167"/>
      <c r="AL125" s="167">
        <v>10886</v>
      </c>
      <c r="AM125" s="1">
        <v>49249.66</v>
      </c>
      <c r="AN125" s="167"/>
      <c r="AR125" s="167"/>
      <c r="AS125" s="1">
        <v>5748.49</v>
      </c>
      <c r="AU125" s="167"/>
      <c r="AV125" s="1">
        <v>392467.78</v>
      </c>
      <c r="AW125" s="167"/>
      <c r="AY125" s="167"/>
      <c r="AZ125" s="167"/>
      <c r="BA125" s="167">
        <v>856201.94000000006</v>
      </c>
      <c r="BB125" s="167">
        <v>93544.16</v>
      </c>
      <c r="BC125" s="1">
        <v>161731.78</v>
      </c>
    </row>
    <row r="126" spans="2:55" x14ac:dyDescent="0.25">
      <c r="B126" s="47" t="s">
        <v>539</v>
      </c>
      <c r="C126" s="47" t="s">
        <v>538</v>
      </c>
      <c r="D126" s="167">
        <v>94177553.840000004</v>
      </c>
      <c r="E126" s="167">
        <v>39157941.239999995</v>
      </c>
      <c r="F126" s="167">
        <v>2049554.9099999997</v>
      </c>
      <c r="H126" s="167"/>
      <c r="I126" s="167"/>
      <c r="J126" s="167"/>
      <c r="K126" s="167">
        <v>2406151.6599999997</v>
      </c>
      <c r="L126" s="167">
        <v>330670.06</v>
      </c>
      <c r="M126" s="167"/>
      <c r="N126" s="1">
        <v>12996042.569999998</v>
      </c>
      <c r="P126" s="167"/>
      <c r="Q126" s="1">
        <v>1409212.92</v>
      </c>
      <c r="R126" s="167"/>
      <c r="S126" s="167"/>
      <c r="T126" s="167"/>
      <c r="U126" s="167">
        <v>3210180.8699999996</v>
      </c>
      <c r="V126" s="1">
        <v>686534.85000000009</v>
      </c>
      <c r="W126" s="1">
        <v>58742</v>
      </c>
      <c r="Y126" s="1">
        <v>3679857.0599999996</v>
      </c>
      <c r="Z126" s="167">
        <v>47284.27</v>
      </c>
      <c r="AA126" s="167"/>
      <c r="AB126" s="1">
        <v>1816646.6099999999</v>
      </c>
      <c r="AC126" s="1">
        <v>154954.68000000002</v>
      </c>
      <c r="AD126" s="167"/>
      <c r="AE126" s="1">
        <v>3476502.75</v>
      </c>
      <c r="AG126" s="167"/>
      <c r="AH126" s="1">
        <v>811434.60999999987</v>
      </c>
      <c r="AI126" s="167"/>
      <c r="AK126" s="167"/>
      <c r="AL126" s="167">
        <v>14014.99</v>
      </c>
      <c r="AM126" s="1">
        <v>957014.79</v>
      </c>
      <c r="AN126" s="167"/>
      <c r="AO126" s="1">
        <v>9952.68</v>
      </c>
      <c r="AR126" s="167">
        <v>12982.56</v>
      </c>
      <c r="AS126" s="1">
        <v>132911.51</v>
      </c>
      <c r="AU126" s="167"/>
      <c r="AV126" s="1">
        <v>1327198.0899999999</v>
      </c>
      <c r="AW126" s="167"/>
      <c r="AY126" s="167"/>
      <c r="AZ126" s="167">
        <v>368285.39</v>
      </c>
      <c r="BA126" s="167">
        <v>13183024.050000006</v>
      </c>
      <c r="BB126" s="167">
        <v>3221316.7900000005</v>
      </c>
      <c r="BC126" s="1">
        <v>2659141.9300000006</v>
      </c>
    </row>
    <row r="127" spans="2:55" x14ac:dyDescent="0.25">
      <c r="B127" s="47" t="s">
        <v>537</v>
      </c>
      <c r="C127" s="47" t="s">
        <v>536</v>
      </c>
      <c r="D127" s="167">
        <v>65367047.900000021</v>
      </c>
      <c r="E127" s="167">
        <v>34150079.369999997</v>
      </c>
      <c r="F127" s="1">
        <v>320593.26999999996</v>
      </c>
      <c r="J127" s="167"/>
      <c r="K127" s="167">
        <v>10000</v>
      </c>
      <c r="L127" s="167"/>
      <c r="M127" s="167"/>
      <c r="N127" s="1">
        <v>9928176.3800000008</v>
      </c>
      <c r="P127" s="167"/>
      <c r="Q127" s="1">
        <v>907323.32000000007</v>
      </c>
      <c r="U127" s="1">
        <v>3141629.91</v>
      </c>
      <c r="V127" s="1">
        <v>628568.0299999998</v>
      </c>
      <c r="W127" s="1">
        <v>22118</v>
      </c>
      <c r="Z127" s="167"/>
      <c r="AB127" s="1">
        <v>129114.1</v>
      </c>
      <c r="AC127" s="1">
        <v>57600</v>
      </c>
      <c r="AD127" s="167"/>
      <c r="AE127" s="1">
        <v>239505.07000000004</v>
      </c>
      <c r="AG127" s="167"/>
      <c r="AH127" s="1">
        <v>388485.07999999996</v>
      </c>
      <c r="AL127" s="1">
        <v>4483.9999999999991</v>
      </c>
      <c r="AM127" s="1">
        <v>69492.12999999999</v>
      </c>
      <c r="AO127" s="1">
        <v>10008</v>
      </c>
      <c r="AR127" s="167"/>
      <c r="AS127" s="1">
        <v>107733.29000000001</v>
      </c>
      <c r="AU127" s="167"/>
      <c r="AY127" s="1">
        <v>241739.37</v>
      </c>
      <c r="AZ127" s="167">
        <v>25872.91</v>
      </c>
      <c r="BA127" s="167">
        <v>10601131.079999998</v>
      </c>
      <c r="BB127" s="167">
        <v>2053411.6300000001</v>
      </c>
      <c r="BC127" s="1">
        <v>2329982.9599999995</v>
      </c>
    </row>
    <row r="128" spans="2:55" x14ac:dyDescent="0.25">
      <c r="B128" s="47" t="s">
        <v>535</v>
      </c>
      <c r="C128" s="47" t="s">
        <v>534</v>
      </c>
      <c r="D128" s="167">
        <v>101057803.27000003</v>
      </c>
      <c r="E128" s="167">
        <v>49613423.86999999</v>
      </c>
      <c r="F128" s="1">
        <v>577163.59999999986</v>
      </c>
      <c r="J128" s="167"/>
      <c r="K128" s="167">
        <v>27305.739999999998</v>
      </c>
      <c r="M128" s="167">
        <v>5339.23</v>
      </c>
      <c r="N128" s="1">
        <v>14691847.470000001</v>
      </c>
      <c r="P128" s="167"/>
      <c r="Q128" s="1">
        <v>1309802.75</v>
      </c>
      <c r="T128" s="1">
        <v>208722.76</v>
      </c>
      <c r="U128" s="1">
        <v>3295570.3400000003</v>
      </c>
      <c r="V128" s="1">
        <v>931941.9</v>
      </c>
      <c r="W128" s="1">
        <v>39313.160000000003</v>
      </c>
      <c r="Z128" s="167"/>
      <c r="AB128" s="1">
        <v>1014478.0899999999</v>
      </c>
      <c r="AC128" s="1">
        <v>191877.33</v>
      </c>
      <c r="AD128" s="167"/>
      <c r="AE128" s="1">
        <v>1448975.1699999997</v>
      </c>
      <c r="AH128" s="1">
        <v>461370.27999999991</v>
      </c>
      <c r="AK128" s="1">
        <v>299626.83</v>
      </c>
      <c r="AL128" s="1">
        <v>35821.769999999997</v>
      </c>
      <c r="AM128" s="1">
        <v>475315.45</v>
      </c>
      <c r="AO128" s="1">
        <v>125721.94000000002</v>
      </c>
      <c r="AR128" s="1">
        <v>9710.4299999999985</v>
      </c>
      <c r="AS128" s="1">
        <v>162308.79999999999</v>
      </c>
      <c r="AX128" s="1">
        <v>50036.87</v>
      </c>
      <c r="AZ128" s="1">
        <v>735917.18000000017</v>
      </c>
      <c r="BA128" s="1">
        <v>17533867.959999997</v>
      </c>
      <c r="BB128" s="167">
        <v>2688808.16</v>
      </c>
      <c r="BC128" s="1">
        <v>5123536.1899999995</v>
      </c>
    </row>
    <row r="129" spans="2:55" x14ac:dyDescent="0.25">
      <c r="B129" s="47" t="s">
        <v>533</v>
      </c>
      <c r="C129" s="47" t="s">
        <v>532</v>
      </c>
      <c r="D129" s="167">
        <v>196856949.81999999</v>
      </c>
      <c r="E129" s="167">
        <v>97927970.00000003</v>
      </c>
      <c r="F129" s="1">
        <v>2811595.49</v>
      </c>
      <c r="H129" s="1">
        <v>609163.80999999994</v>
      </c>
      <c r="K129" s="1">
        <v>3614205.0399999996</v>
      </c>
      <c r="M129" s="167"/>
      <c r="N129" s="167">
        <v>33010178.200000007</v>
      </c>
      <c r="Q129" s="1">
        <v>2797067.29</v>
      </c>
      <c r="T129" s="1">
        <v>842332.99</v>
      </c>
      <c r="U129" s="1">
        <v>6506825.2399999984</v>
      </c>
      <c r="V129" s="1">
        <v>1241010.8799999999</v>
      </c>
      <c r="AB129" s="1">
        <v>1527729.83</v>
      </c>
      <c r="AC129" s="1">
        <v>324360.44000000006</v>
      </c>
      <c r="AE129" s="1">
        <v>3767069.23</v>
      </c>
      <c r="AH129" s="1">
        <v>660418.03</v>
      </c>
      <c r="AL129" s="1">
        <v>75035.19</v>
      </c>
      <c r="AM129" s="1">
        <v>925701.52</v>
      </c>
      <c r="AO129" s="1">
        <v>79946.23</v>
      </c>
      <c r="AS129" s="1">
        <v>369151.5</v>
      </c>
      <c r="AV129" s="1">
        <v>826438.09999999974</v>
      </c>
      <c r="AX129" s="1">
        <v>99140.49</v>
      </c>
      <c r="AZ129" s="167">
        <v>1342167.8899999997</v>
      </c>
      <c r="BA129" s="1">
        <v>24669045.309999995</v>
      </c>
      <c r="BB129" s="167">
        <v>4796139.8499999996</v>
      </c>
      <c r="BC129" s="1">
        <v>8034257.2699999986</v>
      </c>
    </row>
    <row r="130" spans="2:55" x14ac:dyDescent="0.25">
      <c r="B130" s="47" t="s">
        <v>531</v>
      </c>
      <c r="C130" s="47" t="s">
        <v>530</v>
      </c>
      <c r="D130" s="167">
        <v>173877008.87999997</v>
      </c>
      <c r="E130" s="167">
        <v>81947613.929999992</v>
      </c>
      <c r="F130" s="1">
        <v>4007753.0500000003</v>
      </c>
      <c r="I130" s="167"/>
      <c r="K130" s="167">
        <v>60837.119999999995</v>
      </c>
      <c r="L130" s="167"/>
      <c r="M130" s="167"/>
      <c r="N130" s="1">
        <v>28924721.839999992</v>
      </c>
      <c r="P130" s="167"/>
      <c r="Q130" s="1">
        <v>2224582</v>
      </c>
      <c r="T130" s="1">
        <v>26365</v>
      </c>
      <c r="U130" s="1">
        <v>6969014.5900000008</v>
      </c>
      <c r="V130" s="1">
        <v>3397972.4399999985</v>
      </c>
      <c r="W130" s="1">
        <v>93180</v>
      </c>
      <c r="Z130" s="167"/>
      <c r="AA130" s="167"/>
      <c r="AB130" s="1">
        <v>1993782.8499999996</v>
      </c>
      <c r="AC130" s="1">
        <v>865468.72000000009</v>
      </c>
      <c r="AD130" s="167"/>
      <c r="AE130" s="1">
        <v>3024933.6800000006</v>
      </c>
      <c r="AG130" s="167"/>
      <c r="AH130" s="1">
        <v>1459449.8000000003</v>
      </c>
      <c r="AL130" s="167">
        <v>48504.24</v>
      </c>
      <c r="AM130" s="1">
        <v>504814.83999999997</v>
      </c>
      <c r="AO130" s="1">
        <v>49704.14</v>
      </c>
      <c r="AR130" s="167"/>
      <c r="AS130" s="1">
        <v>317884.21000000002</v>
      </c>
      <c r="AV130" s="1">
        <v>679385.57</v>
      </c>
      <c r="AX130" s="167">
        <v>1077.25</v>
      </c>
      <c r="AY130" s="1">
        <v>23426.400000000001</v>
      </c>
      <c r="AZ130" s="167">
        <v>877767.05000000016</v>
      </c>
      <c r="BA130" s="167">
        <v>22451710.900000006</v>
      </c>
      <c r="BB130" s="167">
        <v>4848103.92</v>
      </c>
      <c r="BC130" s="1">
        <v>9078955.3399999999</v>
      </c>
    </row>
    <row r="131" spans="2:55" x14ac:dyDescent="0.25">
      <c r="B131" s="47" t="s">
        <v>529</v>
      </c>
      <c r="C131" s="47" t="s">
        <v>528</v>
      </c>
      <c r="D131" s="167">
        <v>8000926.4499999983</v>
      </c>
      <c r="E131" s="167">
        <v>3337387.6199999996</v>
      </c>
      <c r="I131" s="167"/>
      <c r="J131" s="167"/>
      <c r="K131" s="1">
        <v>28248.23</v>
      </c>
      <c r="M131" s="167"/>
      <c r="N131" s="1">
        <v>899727.65999999992</v>
      </c>
      <c r="P131" s="167"/>
      <c r="Q131" s="1">
        <v>76416</v>
      </c>
      <c r="S131" s="167"/>
      <c r="Z131" s="167"/>
      <c r="AA131" s="167"/>
      <c r="AB131" s="1">
        <v>130052</v>
      </c>
      <c r="AD131" s="167"/>
      <c r="AE131" s="1">
        <v>160898.13</v>
      </c>
      <c r="AG131" s="167"/>
      <c r="AH131" s="1">
        <v>37743.170000000006</v>
      </c>
      <c r="AL131" s="167"/>
      <c r="AR131" s="167"/>
      <c r="AS131" s="1">
        <v>22395.35</v>
      </c>
      <c r="AV131" s="1">
        <v>337086.63</v>
      </c>
      <c r="AY131" s="167"/>
      <c r="AZ131" s="167"/>
      <c r="BA131" s="167">
        <v>2068363.6299999994</v>
      </c>
      <c r="BB131" s="167">
        <v>405354.71</v>
      </c>
      <c r="BC131" s="1">
        <v>497253.32</v>
      </c>
    </row>
    <row r="132" spans="2:55" x14ac:dyDescent="0.25">
      <c r="B132" s="47" t="s">
        <v>527</v>
      </c>
      <c r="C132" s="47" t="s">
        <v>526</v>
      </c>
      <c r="D132" s="167">
        <v>2868030.9400000004</v>
      </c>
      <c r="E132" s="167">
        <v>2134734.0499999998</v>
      </c>
      <c r="F132" s="167"/>
      <c r="H132" s="167"/>
      <c r="I132" s="167"/>
      <c r="J132" s="167"/>
      <c r="K132" s="167">
        <v>142335.57</v>
      </c>
      <c r="L132" s="167"/>
      <c r="M132" s="167"/>
      <c r="N132" s="1">
        <v>140915.97</v>
      </c>
      <c r="O132" s="167"/>
      <c r="P132" s="167"/>
      <c r="Q132" s="1">
        <v>62225.01</v>
      </c>
      <c r="S132" s="167"/>
      <c r="T132" s="167"/>
      <c r="U132" s="167"/>
      <c r="Z132" s="167"/>
      <c r="AA132" s="167"/>
      <c r="AB132" s="1">
        <v>47282.720000000001</v>
      </c>
      <c r="AD132" s="167"/>
      <c r="AE132" s="1">
        <v>63915.46</v>
      </c>
      <c r="AG132" s="167"/>
      <c r="AK132" s="167"/>
      <c r="AL132" s="167"/>
      <c r="AO132" s="167"/>
      <c r="AR132" s="167"/>
      <c r="AU132" s="167"/>
      <c r="AW132" s="167"/>
      <c r="AX132" s="167"/>
      <c r="AY132" s="167"/>
      <c r="AZ132" s="167"/>
      <c r="BA132" s="167">
        <v>184357.78999999998</v>
      </c>
      <c r="BB132" s="167">
        <v>75409.11</v>
      </c>
      <c r="BC132" s="1">
        <v>16855.259999999998</v>
      </c>
    </row>
    <row r="133" spans="2:55" x14ac:dyDescent="0.25">
      <c r="B133" s="47" t="s">
        <v>525</v>
      </c>
      <c r="C133" s="47" t="s">
        <v>524</v>
      </c>
      <c r="D133" s="167">
        <v>887831.9800000001</v>
      </c>
      <c r="E133" s="167">
        <v>401077.93</v>
      </c>
      <c r="G133" s="167"/>
      <c r="I133" s="167"/>
      <c r="J133" s="167"/>
      <c r="K133" s="167"/>
      <c r="M133" s="167"/>
      <c r="N133" s="1">
        <v>76411.010000000009</v>
      </c>
      <c r="P133" s="167"/>
      <c r="S133" s="167"/>
      <c r="T133" s="167"/>
      <c r="U133" s="167"/>
      <c r="Z133" s="167"/>
      <c r="AA133" s="167"/>
      <c r="AC133" s="1">
        <v>1722.04</v>
      </c>
      <c r="AD133" s="167"/>
      <c r="AE133" s="167"/>
      <c r="AF133" s="167"/>
      <c r="AG133" s="167"/>
      <c r="AH133" s="1">
        <v>1250</v>
      </c>
      <c r="AL133" s="167"/>
      <c r="AR133" s="167"/>
      <c r="AZ133" s="167"/>
      <c r="BA133" s="167">
        <v>405898.19000000006</v>
      </c>
      <c r="BB133" s="167"/>
      <c r="BC133" s="1">
        <v>1472.81</v>
      </c>
    </row>
    <row r="134" spans="2:55" x14ac:dyDescent="0.25">
      <c r="B134" s="47" t="s">
        <v>523</v>
      </c>
      <c r="C134" s="47" t="s">
        <v>522</v>
      </c>
      <c r="D134" s="167">
        <v>2952349.09</v>
      </c>
      <c r="E134" s="167">
        <v>1344793.35</v>
      </c>
      <c r="F134" s="167"/>
      <c r="I134" s="167"/>
      <c r="J134" s="167">
        <v>3805.12</v>
      </c>
      <c r="K134" s="167"/>
      <c r="L134" s="167"/>
      <c r="M134" s="167"/>
      <c r="N134" s="1">
        <v>194249.01</v>
      </c>
      <c r="O134" s="167"/>
      <c r="P134" s="167"/>
      <c r="Q134" s="1">
        <v>19719.189999999999</v>
      </c>
      <c r="S134" s="167"/>
      <c r="T134" s="167"/>
      <c r="U134" s="167"/>
      <c r="Z134" s="167"/>
      <c r="AA134" s="167"/>
      <c r="AB134" s="1">
        <v>17857</v>
      </c>
      <c r="AC134" s="1">
        <v>40902.75</v>
      </c>
      <c r="AD134" s="167"/>
      <c r="AE134" s="1">
        <v>76496.02</v>
      </c>
      <c r="AG134" s="167"/>
      <c r="AH134" s="1">
        <v>54160.800000000003</v>
      </c>
      <c r="AL134" s="167"/>
      <c r="AP134" s="1">
        <v>10800.65</v>
      </c>
      <c r="AR134" s="167"/>
      <c r="AU134" s="167"/>
      <c r="AY134" s="1">
        <v>24169.07</v>
      </c>
      <c r="AZ134" s="167"/>
      <c r="BA134" s="167">
        <v>865438.09</v>
      </c>
      <c r="BB134" s="167">
        <v>148265.53999999998</v>
      </c>
      <c r="BC134" s="1">
        <v>151692.49999999997</v>
      </c>
    </row>
    <row r="135" spans="2:55" x14ac:dyDescent="0.25">
      <c r="B135" s="47" t="s">
        <v>521</v>
      </c>
      <c r="C135" s="47" t="s">
        <v>520</v>
      </c>
      <c r="D135" s="167">
        <v>5787288.0599999987</v>
      </c>
      <c r="E135" s="167">
        <v>2680574.7999999998</v>
      </c>
      <c r="H135" s="167">
        <v>200225.04</v>
      </c>
      <c r="J135" s="167">
        <v>3577.2799999999997</v>
      </c>
      <c r="K135" s="167">
        <v>44091.22</v>
      </c>
      <c r="L135" s="167"/>
      <c r="M135" s="167"/>
      <c r="N135" s="1">
        <v>538298.68000000005</v>
      </c>
      <c r="Q135" s="1">
        <v>49820.639999999999</v>
      </c>
      <c r="S135" s="167"/>
      <c r="U135" s="167">
        <v>93771.97</v>
      </c>
      <c r="V135" s="1">
        <v>30521.07</v>
      </c>
      <c r="Z135" s="167"/>
      <c r="AA135" s="167"/>
      <c r="AB135" s="1">
        <v>71578.55</v>
      </c>
      <c r="AC135" s="1">
        <v>17688.11</v>
      </c>
      <c r="AD135" s="167"/>
      <c r="AE135" s="1">
        <v>78650.7</v>
      </c>
      <c r="AH135" s="1">
        <v>94975.45</v>
      </c>
      <c r="AM135" s="1">
        <v>4315.47</v>
      </c>
      <c r="AO135" s="167"/>
      <c r="AS135" s="1">
        <v>12278.45</v>
      </c>
      <c r="AU135" s="167"/>
      <c r="AZ135" s="167"/>
      <c r="BA135" s="167">
        <v>1318213.29</v>
      </c>
      <c r="BB135" s="167">
        <v>280623.05</v>
      </c>
      <c r="BC135" s="1">
        <v>268084.29000000004</v>
      </c>
    </row>
    <row r="136" spans="2:55" x14ac:dyDescent="0.25">
      <c r="B136" s="47" t="s">
        <v>519</v>
      </c>
      <c r="C136" s="47" t="s">
        <v>518</v>
      </c>
      <c r="D136" s="167">
        <v>55562907.060000002</v>
      </c>
      <c r="E136" s="167">
        <v>29427492.56000001</v>
      </c>
      <c r="F136" s="1">
        <v>921588.38000000012</v>
      </c>
      <c r="H136" s="1">
        <v>394702.94999999995</v>
      </c>
      <c r="K136" s="1">
        <v>1191910.7</v>
      </c>
      <c r="M136" s="167"/>
      <c r="N136" s="1">
        <v>5848901.5100000026</v>
      </c>
      <c r="Q136" s="1">
        <v>710520.91</v>
      </c>
      <c r="U136" s="1">
        <v>1757178.26</v>
      </c>
      <c r="V136" s="1">
        <v>260742.91999999998</v>
      </c>
      <c r="W136" s="1">
        <v>37688</v>
      </c>
      <c r="AA136" s="167"/>
      <c r="AB136" s="1">
        <v>867403</v>
      </c>
      <c r="AC136" s="1">
        <v>116791.22</v>
      </c>
      <c r="AE136" s="1">
        <v>1053174.8</v>
      </c>
      <c r="AH136" s="1">
        <v>406391.68</v>
      </c>
      <c r="AL136" s="1">
        <v>28818.280000000002</v>
      </c>
      <c r="AM136" s="1">
        <v>386609.95999999996</v>
      </c>
      <c r="AP136" s="1">
        <v>37519.56</v>
      </c>
      <c r="AS136" s="1">
        <v>96724.739999999991</v>
      </c>
      <c r="AV136" s="1">
        <v>77525.509999999995</v>
      </c>
      <c r="AX136" s="1">
        <v>77807.489999999991</v>
      </c>
      <c r="AY136" s="1">
        <v>141733.51</v>
      </c>
      <c r="AZ136" s="167">
        <v>65301.120000000003</v>
      </c>
      <c r="BA136" s="1">
        <v>7718448.2600000007</v>
      </c>
      <c r="BB136" s="167">
        <v>1782540.8699999999</v>
      </c>
      <c r="BC136" s="1">
        <v>2155390.87</v>
      </c>
    </row>
    <row r="137" spans="2:55" x14ac:dyDescent="0.25">
      <c r="B137" s="47" t="s">
        <v>517</v>
      </c>
      <c r="C137" s="47" t="s">
        <v>516</v>
      </c>
      <c r="D137" s="167">
        <v>10849381.46000001</v>
      </c>
      <c r="E137" s="167">
        <v>4245026.2699999986</v>
      </c>
      <c r="G137" s="1">
        <v>42017.73</v>
      </c>
      <c r="H137" s="167">
        <v>120200.29000000001</v>
      </c>
      <c r="I137" s="167"/>
      <c r="J137" s="167">
        <v>15260.09</v>
      </c>
      <c r="K137" s="167">
        <v>9386.33</v>
      </c>
      <c r="L137" s="1">
        <v>42677.430000000008</v>
      </c>
      <c r="M137" s="167"/>
      <c r="N137" s="1">
        <v>1032011.6000000002</v>
      </c>
      <c r="Q137" s="1">
        <v>139965.87</v>
      </c>
      <c r="U137" s="1">
        <v>508037.08999999991</v>
      </c>
      <c r="V137" s="1">
        <v>256415.59</v>
      </c>
      <c r="W137" s="1">
        <v>1160</v>
      </c>
      <c r="Z137" s="167"/>
      <c r="AA137" s="167"/>
      <c r="AB137" s="1">
        <v>80260.329999999987</v>
      </c>
      <c r="AC137" s="1">
        <v>24428.940000000002</v>
      </c>
      <c r="AD137" s="167"/>
      <c r="AE137" s="1">
        <v>226667.94999999998</v>
      </c>
      <c r="AF137" s="1">
        <v>134516.24</v>
      </c>
      <c r="AG137" s="167">
        <v>18000</v>
      </c>
      <c r="AH137" s="1">
        <v>7227.6599999999989</v>
      </c>
      <c r="AM137" s="1">
        <v>10204.400000000001</v>
      </c>
      <c r="AR137" s="167"/>
      <c r="AS137" s="1">
        <v>415.73</v>
      </c>
      <c r="AU137" s="167"/>
      <c r="AV137" s="1">
        <v>18279.810000000001</v>
      </c>
      <c r="AZ137" s="167"/>
      <c r="BA137" s="167">
        <v>3088674.54</v>
      </c>
      <c r="BB137" s="167">
        <v>439800.94</v>
      </c>
      <c r="BC137" s="1">
        <v>388746.62999999995</v>
      </c>
    </row>
    <row r="138" spans="2:55" x14ac:dyDescent="0.25">
      <c r="B138" s="47" t="s">
        <v>515</v>
      </c>
      <c r="C138" s="47" t="s">
        <v>514</v>
      </c>
      <c r="D138" s="167">
        <v>17404202.809999987</v>
      </c>
      <c r="E138" s="167">
        <v>8104310.0099999988</v>
      </c>
      <c r="F138" s="1">
        <v>244262.11000000002</v>
      </c>
      <c r="H138" s="1">
        <v>454056.18</v>
      </c>
      <c r="J138" s="167">
        <v>355.66</v>
      </c>
      <c r="K138" s="167">
        <v>604800.14999999991</v>
      </c>
      <c r="L138" s="167">
        <v>217661.12</v>
      </c>
      <c r="M138" s="167"/>
      <c r="N138" s="1">
        <v>1748828.1800000002</v>
      </c>
      <c r="Q138" s="1">
        <v>194288.52000000002</v>
      </c>
      <c r="U138" s="1">
        <v>613289.66</v>
      </c>
      <c r="V138" s="1">
        <v>132552.99</v>
      </c>
      <c r="W138" s="1">
        <v>30116.63</v>
      </c>
      <c r="Z138" s="167"/>
      <c r="AA138" s="167"/>
      <c r="AB138" s="1">
        <v>261554.93000000002</v>
      </c>
      <c r="AC138" s="1">
        <v>54475.969999999994</v>
      </c>
      <c r="AE138" s="1">
        <v>190647.68000000002</v>
      </c>
      <c r="AG138" s="167"/>
      <c r="AH138" s="1">
        <v>277137.29999999993</v>
      </c>
      <c r="AL138" s="167"/>
      <c r="AM138" s="1">
        <v>33939.35</v>
      </c>
      <c r="AO138" s="167"/>
      <c r="AR138" s="167"/>
      <c r="AS138" s="1">
        <v>25869.230000000003</v>
      </c>
      <c r="AV138" s="1">
        <v>91369.030000000013</v>
      </c>
      <c r="AY138" s="167"/>
      <c r="AZ138" s="167"/>
      <c r="BA138" s="167">
        <v>3112676.8800000008</v>
      </c>
      <c r="BB138" s="167">
        <v>361977.14</v>
      </c>
      <c r="BC138" s="1">
        <v>650034.08999999985</v>
      </c>
    </row>
    <row r="139" spans="2:55" x14ac:dyDescent="0.25">
      <c r="B139" s="47" t="s">
        <v>513</v>
      </c>
      <c r="C139" s="47" t="s">
        <v>512</v>
      </c>
      <c r="D139" s="167">
        <v>2682093.98</v>
      </c>
      <c r="E139" s="167">
        <v>1319647.3699999996</v>
      </c>
      <c r="J139" s="167"/>
      <c r="M139" s="167"/>
      <c r="N139" s="1">
        <v>191459.61</v>
      </c>
      <c r="S139" s="167"/>
      <c r="U139" s="1">
        <v>87239.14</v>
      </c>
      <c r="W139" s="1">
        <v>1097.78</v>
      </c>
      <c r="AA139" s="167"/>
      <c r="AB139" s="1">
        <v>39885.03</v>
      </c>
      <c r="AC139" s="1">
        <v>10106.07</v>
      </c>
      <c r="AD139" s="167"/>
      <c r="AE139" s="1">
        <v>81441.98</v>
      </c>
      <c r="AH139" s="1">
        <v>10009.68</v>
      </c>
      <c r="AN139" s="167"/>
      <c r="AP139" s="1">
        <v>103689.45</v>
      </c>
      <c r="AQ139" s="167">
        <v>200</v>
      </c>
      <c r="AZ139" s="167"/>
      <c r="BA139" s="167">
        <v>602558.37</v>
      </c>
      <c r="BB139" s="167">
        <v>99204.439999999988</v>
      </c>
      <c r="BC139" s="1">
        <v>135555.06</v>
      </c>
    </row>
    <row r="140" spans="2:55" x14ac:dyDescent="0.25">
      <c r="B140" s="47" t="s">
        <v>511</v>
      </c>
      <c r="C140" s="47" t="s">
        <v>510</v>
      </c>
      <c r="D140" s="167">
        <v>2979284.04</v>
      </c>
      <c r="E140" s="167">
        <v>1939723.69</v>
      </c>
      <c r="H140" s="167"/>
      <c r="L140" s="167"/>
      <c r="M140" s="167"/>
      <c r="N140" s="1">
        <v>180532.39</v>
      </c>
      <c r="Z140" s="167"/>
      <c r="AA140" s="167"/>
      <c r="AC140" s="1">
        <v>20647.09</v>
      </c>
      <c r="AD140" s="167"/>
      <c r="AU140" s="167"/>
      <c r="AY140" s="167"/>
      <c r="AZ140" s="167"/>
      <c r="BA140" s="167">
        <v>612897.21</v>
      </c>
      <c r="BB140" s="167"/>
      <c r="BC140" s="1">
        <v>225483.66000000003</v>
      </c>
    </row>
    <row r="141" spans="2:55" x14ac:dyDescent="0.25">
      <c r="B141" s="47" t="s">
        <v>509</v>
      </c>
      <c r="C141" s="47" t="s">
        <v>508</v>
      </c>
      <c r="D141" s="167">
        <v>1840770.3599999999</v>
      </c>
      <c r="E141" s="167">
        <v>924676.8600000001</v>
      </c>
      <c r="I141" s="167"/>
      <c r="K141" s="1">
        <v>63798.77</v>
      </c>
      <c r="L141" s="167">
        <v>10365.48</v>
      </c>
      <c r="M141" s="167"/>
      <c r="N141" s="1">
        <v>121307.23</v>
      </c>
      <c r="Z141" s="167"/>
      <c r="AA141" s="167"/>
      <c r="AB141" s="167">
        <v>20302.29</v>
      </c>
      <c r="AC141" s="1">
        <v>15170.9</v>
      </c>
      <c r="AE141" s="1">
        <v>26004.97</v>
      </c>
      <c r="AG141" s="167"/>
      <c r="AH141" s="1">
        <v>13223.12</v>
      </c>
      <c r="AL141" s="167"/>
      <c r="AS141" s="1">
        <v>2408.2600000000002</v>
      </c>
      <c r="AV141" s="1">
        <v>7490.97</v>
      </c>
      <c r="AZ141" s="167"/>
      <c r="BA141" s="167">
        <v>389739.65000000008</v>
      </c>
      <c r="BB141" s="167">
        <v>90306.540000000008</v>
      </c>
      <c r="BC141" s="1">
        <v>155975.32</v>
      </c>
    </row>
    <row r="142" spans="2:55" x14ac:dyDescent="0.25">
      <c r="B142" s="47" t="s">
        <v>507</v>
      </c>
      <c r="C142" s="47" t="s">
        <v>506</v>
      </c>
      <c r="D142" s="167">
        <v>4285534.4299999978</v>
      </c>
      <c r="E142" s="167">
        <v>2615901.3699999987</v>
      </c>
      <c r="F142" s="167"/>
      <c r="H142" s="167"/>
      <c r="I142" s="167"/>
      <c r="J142" s="167"/>
      <c r="K142" s="167">
        <v>19099.52</v>
      </c>
      <c r="L142" s="167">
        <v>1844.04</v>
      </c>
      <c r="M142" s="167"/>
      <c r="N142" s="1">
        <v>250722.49</v>
      </c>
      <c r="S142" s="167"/>
      <c r="T142" s="167"/>
      <c r="U142" s="167">
        <v>877.69</v>
      </c>
      <c r="V142" s="167"/>
      <c r="Z142" s="167"/>
      <c r="AA142" s="167"/>
      <c r="AB142" s="167">
        <v>94425.98000000001</v>
      </c>
      <c r="AC142" s="1">
        <v>29497.15</v>
      </c>
      <c r="AD142" s="167"/>
      <c r="AE142" s="1">
        <v>46063.439999999995</v>
      </c>
      <c r="AG142" s="167"/>
      <c r="AH142" s="1">
        <v>80064.37</v>
      </c>
      <c r="AL142" s="167"/>
      <c r="AM142" s="1">
        <v>22938.440000000002</v>
      </c>
      <c r="AP142" s="1">
        <v>3520.63</v>
      </c>
      <c r="AR142" s="167"/>
      <c r="AS142" s="1">
        <v>3134.6</v>
      </c>
      <c r="AU142" s="167"/>
      <c r="AV142" s="1">
        <v>5634.6</v>
      </c>
      <c r="AZ142" s="167">
        <v>1858.07</v>
      </c>
      <c r="BA142" s="167">
        <v>858654.25000000012</v>
      </c>
      <c r="BB142" s="167">
        <v>98108.160000000003</v>
      </c>
      <c r="BC142" s="1">
        <v>153189.63</v>
      </c>
    </row>
    <row r="143" spans="2:55" x14ac:dyDescent="0.25">
      <c r="B143" s="47" t="s">
        <v>505</v>
      </c>
      <c r="C143" s="47" t="s">
        <v>504</v>
      </c>
      <c r="D143" s="167">
        <v>2895825.1599999992</v>
      </c>
      <c r="E143" s="167">
        <v>1765980.8100000003</v>
      </c>
      <c r="F143" s="167"/>
      <c r="I143" s="167"/>
      <c r="J143" s="167"/>
      <c r="K143" s="167"/>
      <c r="M143" s="167"/>
      <c r="N143" s="1">
        <v>136626.67000000001</v>
      </c>
      <c r="S143" s="167"/>
      <c r="Z143" s="167"/>
      <c r="AA143" s="167"/>
      <c r="AB143" s="1">
        <v>39215.89</v>
      </c>
      <c r="AC143" s="1">
        <v>21778.239999999998</v>
      </c>
      <c r="AD143" s="167"/>
      <c r="AE143" s="1">
        <v>25670.7</v>
      </c>
      <c r="AG143" s="167"/>
      <c r="AK143" s="167"/>
      <c r="AL143" s="167"/>
      <c r="AO143" s="1">
        <v>5165</v>
      </c>
      <c r="AR143" s="167">
        <v>21732.22</v>
      </c>
      <c r="AU143" s="167"/>
      <c r="AY143" s="167"/>
      <c r="AZ143" s="167"/>
      <c r="BA143" s="167">
        <v>624569.59</v>
      </c>
      <c r="BB143" s="167">
        <v>132745.51999999999</v>
      </c>
      <c r="BC143" s="1">
        <v>122340.51999999999</v>
      </c>
    </row>
    <row r="144" spans="2:55" x14ac:dyDescent="0.25">
      <c r="B144" s="47" t="s">
        <v>503</v>
      </c>
      <c r="C144" s="47" t="s">
        <v>502</v>
      </c>
      <c r="D144" s="167">
        <v>3067112.4000000008</v>
      </c>
      <c r="E144" s="167">
        <v>1605441.0200000003</v>
      </c>
      <c r="I144" s="167"/>
      <c r="J144" s="167"/>
      <c r="K144" s="167"/>
      <c r="M144" s="167"/>
      <c r="N144" s="1">
        <v>130111.31</v>
      </c>
      <c r="Z144" s="167"/>
      <c r="AA144" s="167"/>
      <c r="AB144" s="1">
        <v>32410.400000000001</v>
      </c>
      <c r="AC144" s="1">
        <v>25307</v>
      </c>
      <c r="AD144" s="167"/>
      <c r="AE144" s="1">
        <v>31710.12</v>
      </c>
      <c r="AG144" s="167"/>
      <c r="AH144" s="1">
        <v>1680</v>
      </c>
      <c r="AL144" s="167"/>
      <c r="AU144" s="167"/>
      <c r="AV144" s="1">
        <v>39927.609999999993</v>
      </c>
      <c r="AZ144" s="167">
        <v>40215.339999999997</v>
      </c>
      <c r="BA144" s="167">
        <v>833338.57</v>
      </c>
      <c r="BB144" s="167">
        <v>138697.18000000002</v>
      </c>
      <c r="BC144" s="1">
        <v>188273.85</v>
      </c>
    </row>
    <row r="145" spans="2:55" x14ac:dyDescent="0.25">
      <c r="B145" s="47" t="s">
        <v>501</v>
      </c>
      <c r="C145" s="47" t="s">
        <v>500</v>
      </c>
      <c r="D145" s="167">
        <v>852178.56</v>
      </c>
      <c r="E145" s="167">
        <v>391042.17999999993</v>
      </c>
      <c r="G145" s="167"/>
      <c r="H145" s="167"/>
      <c r="J145" s="167"/>
      <c r="K145" s="167"/>
      <c r="L145" s="167"/>
      <c r="M145" s="167"/>
      <c r="N145" s="1">
        <v>42713.14</v>
      </c>
      <c r="O145" s="167"/>
      <c r="P145" s="167"/>
      <c r="S145" s="167"/>
      <c r="T145" s="167"/>
      <c r="U145" s="167"/>
      <c r="Z145" s="167"/>
      <c r="AA145" s="167"/>
      <c r="AB145" s="1">
        <v>20195.38</v>
      </c>
      <c r="AC145" s="1">
        <v>16691.22</v>
      </c>
      <c r="AD145" s="167">
        <v>21224.78</v>
      </c>
      <c r="AG145" s="167"/>
      <c r="AH145" s="1">
        <v>495</v>
      </c>
      <c r="AL145" s="167"/>
      <c r="AR145" s="167"/>
      <c r="AZ145" s="167">
        <v>338.23</v>
      </c>
      <c r="BA145" s="167">
        <v>265848.76</v>
      </c>
      <c r="BB145" s="167">
        <v>937.46</v>
      </c>
      <c r="BC145" s="1">
        <v>92692.41</v>
      </c>
    </row>
    <row r="146" spans="2:55" x14ac:dyDescent="0.25">
      <c r="B146" s="47" t="s">
        <v>499</v>
      </c>
      <c r="C146" s="47" t="s">
        <v>498</v>
      </c>
      <c r="D146" s="167">
        <v>41219479.210000001</v>
      </c>
      <c r="E146" s="167">
        <v>7830595.4099999983</v>
      </c>
      <c r="F146" s="1">
        <v>19393424.279999997</v>
      </c>
      <c r="H146" s="167"/>
      <c r="J146" s="167"/>
      <c r="K146" s="167"/>
      <c r="M146" s="167"/>
      <c r="N146" s="1">
        <v>5763668.8700000001</v>
      </c>
      <c r="O146" s="167"/>
      <c r="P146" s="167"/>
      <c r="U146" s="1">
        <v>901700.79</v>
      </c>
      <c r="V146" s="1">
        <v>188717.83000000002</v>
      </c>
      <c r="W146" s="1">
        <v>28558.230000000003</v>
      </c>
      <c r="X146" s="1">
        <v>120072.70000000001</v>
      </c>
      <c r="Z146" s="167"/>
      <c r="AA146" s="167"/>
      <c r="AB146" s="1">
        <v>474256.05</v>
      </c>
      <c r="AC146" s="1">
        <v>148413.32</v>
      </c>
      <c r="AD146" s="167">
        <v>66871.600000000006</v>
      </c>
      <c r="AE146" s="1">
        <v>1096842.4099999999</v>
      </c>
      <c r="AG146" s="167"/>
      <c r="AH146" s="1">
        <v>212191.77999999997</v>
      </c>
      <c r="AL146" s="167"/>
      <c r="AM146" s="1">
        <v>191511.22</v>
      </c>
      <c r="AR146" s="167"/>
      <c r="AS146" s="1">
        <v>58469.78</v>
      </c>
      <c r="AV146" s="1">
        <v>222150.11</v>
      </c>
      <c r="AZ146" s="167"/>
      <c r="BA146" s="167">
        <v>3236105.0300000003</v>
      </c>
      <c r="BB146" s="167">
        <v>550674.07000000007</v>
      </c>
      <c r="BC146" s="1">
        <v>735255.7300000001</v>
      </c>
    </row>
    <row r="147" spans="2:55" x14ac:dyDescent="0.25">
      <c r="B147" s="47" t="s">
        <v>497</v>
      </c>
      <c r="C147" s="47" t="s">
        <v>496</v>
      </c>
      <c r="D147" s="167">
        <v>20729697.980000008</v>
      </c>
      <c r="E147" s="167">
        <v>10328073.950000001</v>
      </c>
      <c r="F147" s="167">
        <v>216459.68</v>
      </c>
      <c r="H147" s="167"/>
      <c r="I147" s="167"/>
      <c r="J147" s="167"/>
      <c r="K147" s="167">
        <v>279684.7</v>
      </c>
      <c r="L147" s="167"/>
      <c r="M147" s="167"/>
      <c r="N147" s="1">
        <v>1960639.99</v>
      </c>
      <c r="O147" s="167"/>
      <c r="P147" s="167"/>
      <c r="S147" s="167"/>
      <c r="T147" s="167"/>
      <c r="U147" s="167">
        <v>550320</v>
      </c>
      <c r="Z147" s="167"/>
      <c r="AA147" s="167"/>
      <c r="AB147" s="167">
        <v>242226.09</v>
      </c>
      <c r="AC147" s="1">
        <v>525817.37</v>
      </c>
      <c r="AD147" s="167"/>
      <c r="AE147" s="1">
        <v>343561.5</v>
      </c>
      <c r="AG147" s="167"/>
      <c r="AH147" s="1">
        <v>165267.65000000002</v>
      </c>
      <c r="AL147" s="167">
        <v>21448.080000000002</v>
      </c>
      <c r="AM147" s="1">
        <v>260747.3</v>
      </c>
      <c r="AR147" s="167"/>
      <c r="AS147" s="1">
        <v>28425.94</v>
      </c>
      <c r="AV147" s="1">
        <v>273889.46000000002</v>
      </c>
      <c r="AY147" s="167"/>
      <c r="AZ147" s="167">
        <v>211057.38</v>
      </c>
      <c r="BA147" s="167">
        <v>3312938.9800000004</v>
      </c>
      <c r="BB147" s="167">
        <v>520078.20000000007</v>
      </c>
      <c r="BC147" s="1">
        <v>1489061.7099999997</v>
      </c>
    </row>
    <row r="148" spans="2:55" x14ac:dyDescent="0.25">
      <c r="B148" s="47" t="s">
        <v>495</v>
      </c>
      <c r="C148" s="47" t="s">
        <v>494</v>
      </c>
      <c r="D148" s="167">
        <v>5496218.9899999984</v>
      </c>
      <c r="E148" s="167">
        <v>2558638.1499999994</v>
      </c>
      <c r="G148" s="167"/>
      <c r="H148" s="167">
        <v>85202.72</v>
      </c>
      <c r="I148" s="167"/>
      <c r="K148" s="167">
        <v>659787.87</v>
      </c>
      <c r="L148" s="1">
        <v>101044.89000000001</v>
      </c>
      <c r="M148" s="167"/>
      <c r="N148" s="1">
        <v>389579.89</v>
      </c>
      <c r="O148" s="167"/>
      <c r="P148" s="167"/>
      <c r="S148" s="167"/>
      <c r="T148" s="167"/>
      <c r="Z148" s="167"/>
      <c r="AA148" s="167"/>
      <c r="AB148" s="1">
        <v>276882.01</v>
      </c>
      <c r="AC148" s="1">
        <v>9926.1799999999985</v>
      </c>
      <c r="AD148" s="167"/>
      <c r="AE148" s="1">
        <v>82838.27</v>
      </c>
      <c r="AG148" s="167"/>
      <c r="AH148" s="1">
        <v>37829.909999999996</v>
      </c>
      <c r="AM148" s="1">
        <v>11408.67</v>
      </c>
      <c r="AO148" s="1">
        <v>444.2</v>
      </c>
      <c r="AR148" s="167"/>
      <c r="AS148" s="1">
        <v>166.1</v>
      </c>
      <c r="AX148" s="167"/>
      <c r="AZ148" s="167"/>
      <c r="BA148" s="167">
        <v>809485.08000000019</v>
      </c>
      <c r="BB148" s="167">
        <v>224348.97000000003</v>
      </c>
      <c r="BC148" s="1">
        <v>248636.08</v>
      </c>
    </row>
    <row r="149" spans="2:55" x14ac:dyDescent="0.25">
      <c r="B149" s="47" t="s">
        <v>493</v>
      </c>
      <c r="C149" s="47" t="s">
        <v>492</v>
      </c>
      <c r="D149" s="167">
        <v>12042345.880000001</v>
      </c>
      <c r="E149" s="167">
        <v>5450713.3599999994</v>
      </c>
      <c r="G149" s="167">
        <v>63541.1</v>
      </c>
      <c r="H149" s="167"/>
      <c r="I149" s="167"/>
      <c r="J149" s="167"/>
      <c r="L149" s="1">
        <v>6843.51</v>
      </c>
      <c r="M149" s="167"/>
      <c r="N149" s="1">
        <v>1509356.52</v>
      </c>
      <c r="P149" s="167"/>
      <c r="Q149" s="1">
        <v>206886.98</v>
      </c>
      <c r="S149" s="167"/>
      <c r="T149" s="167"/>
      <c r="U149" s="167">
        <v>1116546.68</v>
      </c>
      <c r="V149" s="1">
        <v>373416.49</v>
      </c>
      <c r="W149" s="1">
        <v>34698.14</v>
      </c>
      <c r="Z149" s="167"/>
      <c r="AA149" s="167"/>
      <c r="AB149" s="1">
        <v>196836.08000000002</v>
      </c>
      <c r="AC149" s="1">
        <v>21744.179999999997</v>
      </c>
      <c r="AD149" s="167"/>
      <c r="AE149" s="1">
        <v>237532.71</v>
      </c>
      <c r="AG149" s="167"/>
      <c r="AH149" s="1">
        <v>17712.080000000002</v>
      </c>
      <c r="AM149" s="1">
        <v>36443.540000000008</v>
      </c>
      <c r="AR149" s="167"/>
      <c r="AS149" s="1">
        <v>20246.089999999997</v>
      </c>
      <c r="AU149" s="167"/>
      <c r="AV149" s="1">
        <v>6037.03</v>
      </c>
      <c r="AZ149" s="167"/>
      <c r="BA149" s="167">
        <v>2032450.9500000007</v>
      </c>
      <c r="BB149" s="167">
        <v>315419.43</v>
      </c>
      <c r="BC149" s="1">
        <v>395921.00999999995</v>
      </c>
    </row>
    <row r="150" spans="2:55" x14ac:dyDescent="0.25">
      <c r="B150" s="47" t="s">
        <v>491</v>
      </c>
      <c r="C150" s="47" t="s">
        <v>490</v>
      </c>
      <c r="D150" s="167">
        <v>1335705.7299999995</v>
      </c>
      <c r="E150" s="167">
        <v>424548.33999999997</v>
      </c>
      <c r="G150" s="167"/>
      <c r="H150" s="167">
        <v>46136.86</v>
      </c>
      <c r="I150" s="167"/>
      <c r="J150" s="167"/>
      <c r="K150" s="1">
        <v>154726.22999999998</v>
      </c>
      <c r="L150" s="1">
        <v>652.91999999999996</v>
      </c>
      <c r="M150" s="167"/>
      <c r="N150" s="1">
        <v>70791.91</v>
      </c>
      <c r="O150" s="167"/>
      <c r="P150" s="167"/>
      <c r="Q150" s="1">
        <v>10992</v>
      </c>
      <c r="S150" s="167"/>
      <c r="T150" s="167"/>
      <c r="U150" s="167"/>
      <c r="Z150" s="167"/>
      <c r="AA150" s="167"/>
      <c r="AB150" s="167">
        <v>83603.000000000015</v>
      </c>
      <c r="AC150" s="1">
        <v>7545.31</v>
      </c>
      <c r="AD150" s="167"/>
      <c r="AE150" s="1">
        <v>32300.560000000001</v>
      </c>
      <c r="AG150" s="167"/>
      <c r="AH150" s="1">
        <v>2258</v>
      </c>
      <c r="AL150" s="167"/>
      <c r="AM150" s="1">
        <v>6274.1900000000005</v>
      </c>
      <c r="AR150" s="167"/>
      <c r="AS150" s="1">
        <v>2359.88</v>
      </c>
      <c r="AX150" s="167"/>
      <c r="AZ150" s="167"/>
      <c r="BA150" s="167">
        <v>407185.07</v>
      </c>
      <c r="BB150" s="167">
        <v>54756.509999999995</v>
      </c>
      <c r="BC150" s="1">
        <v>31574.95</v>
      </c>
    </row>
    <row r="151" spans="2:55" x14ac:dyDescent="0.25">
      <c r="B151" s="47" t="s">
        <v>489</v>
      </c>
      <c r="C151" s="47" t="s">
        <v>488</v>
      </c>
      <c r="D151" s="167">
        <v>10917654.590000004</v>
      </c>
      <c r="E151" s="167">
        <v>4511436.2800000012</v>
      </c>
      <c r="F151" s="1">
        <v>63488.259999999995</v>
      </c>
      <c r="H151" s="167"/>
      <c r="I151" s="167"/>
      <c r="J151" s="167"/>
      <c r="K151" s="167">
        <v>230512.76</v>
      </c>
      <c r="L151" s="1">
        <v>100900.06</v>
      </c>
      <c r="M151" s="167"/>
      <c r="N151" s="1">
        <v>1782039.89</v>
      </c>
      <c r="O151" s="167"/>
      <c r="P151" s="167"/>
      <c r="Q151" s="1">
        <v>147560</v>
      </c>
      <c r="U151" s="1">
        <v>425207.77999999997</v>
      </c>
      <c r="V151" s="1">
        <v>142775.64000000001</v>
      </c>
      <c r="W151" s="1">
        <v>28534.030000000002</v>
      </c>
      <c r="Z151" s="167"/>
      <c r="AA151" s="167"/>
      <c r="AB151" s="1">
        <v>172665.35</v>
      </c>
      <c r="AC151" s="1">
        <v>73117.119999999995</v>
      </c>
      <c r="AD151" s="167">
        <v>35500.99</v>
      </c>
      <c r="AE151" s="1">
        <v>411564.20999999996</v>
      </c>
      <c r="AH151" s="1">
        <v>57274.32</v>
      </c>
      <c r="AM151" s="1">
        <v>94834.510000000009</v>
      </c>
      <c r="AR151" s="167"/>
      <c r="AS151" s="1">
        <v>15857.95</v>
      </c>
      <c r="AX151" s="167"/>
      <c r="AZ151" s="167"/>
      <c r="BA151" s="167">
        <v>1545174.4199999997</v>
      </c>
      <c r="BB151" s="167">
        <v>496897.85</v>
      </c>
      <c r="BC151" s="1">
        <v>582313.16999999993</v>
      </c>
    </row>
    <row r="152" spans="2:55" x14ac:dyDescent="0.25">
      <c r="B152" s="47" t="s">
        <v>487</v>
      </c>
      <c r="C152" s="47" t="s">
        <v>486</v>
      </c>
      <c r="D152" s="167">
        <v>8875674.1499999966</v>
      </c>
      <c r="E152" s="167">
        <v>2717192.1999999997</v>
      </c>
      <c r="F152" s="167"/>
      <c r="G152" s="1">
        <v>4946.62</v>
      </c>
      <c r="H152" s="167">
        <v>280701.29000000004</v>
      </c>
      <c r="I152" s="167"/>
      <c r="J152" s="167"/>
      <c r="K152" s="167"/>
      <c r="L152" s="167"/>
      <c r="M152" s="167"/>
      <c r="N152" s="1">
        <v>1464421.61</v>
      </c>
      <c r="P152" s="167"/>
      <c r="Q152" s="1">
        <v>123915.20999999999</v>
      </c>
      <c r="S152" s="167"/>
      <c r="T152" s="167"/>
      <c r="U152" s="167">
        <v>744946.58</v>
      </c>
      <c r="V152" s="1">
        <v>356789.06</v>
      </c>
      <c r="Z152" s="167"/>
      <c r="AA152" s="167"/>
      <c r="AB152" s="1">
        <v>137714.57999999999</v>
      </c>
      <c r="AC152" s="1">
        <v>62440.89</v>
      </c>
      <c r="AD152" s="167"/>
      <c r="AE152" s="1">
        <v>286537.8</v>
      </c>
      <c r="AG152" s="167"/>
      <c r="AH152" s="1">
        <v>47826.03</v>
      </c>
      <c r="AL152" s="167"/>
      <c r="AR152" s="167"/>
      <c r="AS152" s="1">
        <v>10055.06</v>
      </c>
      <c r="AY152" s="167">
        <v>193814.84</v>
      </c>
      <c r="AZ152" s="167"/>
      <c r="BA152" s="167">
        <v>1767367.7199999997</v>
      </c>
      <c r="BB152" s="167">
        <v>311654.62</v>
      </c>
      <c r="BC152" s="1">
        <v>365350.04</v>
      </c>
    </row>
    <row r="153" spans="2:55" x14ac:dyDescent="0.25">
      <c r="B153" s="47" t="s">
        <v>485</v>
      </c>
      <c r="C153" s="47" t="s">
        <v>484</v>
      </c>
      <c r="D153" s="167">
        <v>10209444.429999998</v>
      </c>
      <c r="E153" s="167">
        <v>5326042.95</v>
      </c>
      <c r="G153" s="167">
        <v>13615.95</v>
      </c>
      <c r="I153" s="167"/>
      <c r="J153" s="167"/>
      <c r="K153" s="167">
        <v>53641.09</v>
      </c>
      <c r="M153" s="167"/>
      <c r="N153" s="1">
        <v>1020913.6799999999</v>
      </c>
      <c r="O153" s="167"/>
      <c r="P153" s="167"/>
      <c r="Q153" s="1">
        <v>141428.99</v>
      </c>
      <c r="S153" s="167"/>
      <c r="T153" s="167"/>
      <c r="U153" s="167">
        <v>542749.02</v>
      </c>
      <c r="V153" s="1">
        <v>83941</v>
      </c>
      <c r="W153" s="1">
        <v>26901</v>
      </c>
      <c r="Z153" s="167"/>
      <c r="AA153" s="167"/>
      <c r="AB153" s="1">
        <v>83599.650000000009</v>
      </c>
      <c r="AC153" s="1">
        <v>21876.78</v>
      </c>
      <c r="AD153" s="167"/>
      <c r="AE153" s="1">
        <v>96742.75</v>
      </c>
      <c r="AG153" s="167"/>
      <c r="AH153" s="1">
        <v>26936.989999999998</v>
      </c>
      <c r="AL153" s="167"/>
      <c r="AR153" s="167"/>
      <c r="AS153" s="1">
        <v>17684.740000000002</v>
      </c>
      <c r="AV153" s="1">
        <v>31030.649999999998</v>
      </c>
      <c r="AX153" s="167"/>
      <c r="AY153" s="167"/>
      <c r="AZ153" s="167"/>
      <c r="BA153" s="167">
        <v>1879062.6699999997</v>
      </c>
      <c r="BB153" s="167">
        <v>430466.26</v>
      </c>
      <c r="BC153" s="1">
        <v>412810.25999999989</v>
      </c>
    </row>
    <row r="154" spans="2:55" x14ac:dyDescent="0.25">
      <c r="B154" s="47" t="s">
        <v>483</v>
      </c>
      <c r="C154" s="47" t="s">
        <v>482</v>
      </c>
      <c r="D154" s="167">
        <v>12929618.790000001</v>
      </c>
      <c r="E154" s="167">
        <v>5067522.41</v>
      </c>
      <c r="F154" s="1">
        <v>134112.35999999999</v>
      </c>
      <c r="G154" s="167">
        <v>32217.98</v>
      </c>
      <c r="H154" s="1">
        <v>327578.18</v>
      </c>
      <c r="I154" s="167"/>
      <c r="J154" s="167"/>
      <c r="K154" s="167"/>
      <c r="M154" s="167"/>
      <c r="N154" s="1">
        <v>1762057.08</v>
      </c>
      <c r="P154" s="167"/>
      <c r="Q154" s="1">
        <v>257640.35</v>
      </c>
      <c r="S154" s="167"/>
      <c r="T154" s="167"/>
      <c r="U154" s="167">
        <v>529165.05000000005</v>
      </c>
      <c r="V154" s="1">
        <v>134587.37</v>
      </c>
      <c r="W154" s="1">
        <v>15415.92</v>
      </c>
      <c r="Z154" s="167"/>
      <c r="AA154" s="167"/>
      <c r="AB154" s="1">
        <v>283112.86</v>
      </c>
      <c r="AC154" s="1">
        <v>42408.34</v>
      </c>
      <c r="AD154" s="167">
        <v>98173.119999999995</v>
      </c>
      <c r="AE154" s="1">
        <v>741073.66999999993</v>
      </c>
      <c r="AG154" s="167"/>
      <c r="AH154" s="1">
        <v>54523.6</v>
      </c>
      <c r="AM154" s="1">
        <v>85155.27</v>
      </c>
      <c r="AR154" s="167"/>
      <c r="AS154" s="1">
        <v>23358.07</v>
      </c>
      <c r="AY154" s="1">
        <v>237268.78999999998</v>
      </c>
      <c r="AZ154" s="167"/>
      <c r="BA154" s="167">
        <v>1719012.92</v>
      </c>
      <c r="BB154" s="167">
        <v>690439.02</v>
      </c>
      <c r="BC154" s="1">
        <v>694796.43000000017</v>
      </c>
    </row>
    <row r="155" spans="2:55" x14ac:dyDescent="0.25">
      <c r="B155" s="47" t="s">
        <v>481</v>
      </c>
      <c r="C155" s="47" t="s">
        <v>480</v>
      </c>
      <c r="D155" s="167">
        <v>4563626.9299999988</v>
      </c>
      <c r="E155" s="167">
        <v>770458.16999999993</v>
      </c>
      <c r="F155" s="167">
        <v>2004131.55</v>
      </c>
      <c r="G155" s="167"/>
      <c r="H155" s="167">
        <v>75106.28</v>
      </c>
      <c r="I155" s="167"/>
      <c r="J155" s="167"/>
      <c r="K155" s="167"/>
      <c r="L155" s="167">
        <v>42693.82</v>
      </c>
      <c r="M155" s="167"/>
      <c r="N155" s="1">
        <v>495809.92999999988</v>
      </c>
      <c r="O155" s="167"/>
      <c r="P155" s="167"/>
      <c r="Q155" s="1">
        <v>52143.549999999996</v>
      </c>
      <c r="S155" s="167"/>
      <c r="U155" s="167"/>
      <c r="V155" s="1">
        <v>8504.26</v>
      </c>
      <c r="Z155" s="167"/>
      <c r="AA155" s="167"/>
      <c r="AB155" s="167">
        <v>52566.07</v>
      </c>
      <c r="AC155" s="167">
        <v>26971.379999999997</v>
      </c>
      <c r="AD155" s="167"/>
      <c r="AE155" s="167">
        <v>60085.139999999992</v>
      </c>
      <c r="AF155" s="167"/>
      <c r="AG155" s="167"/>
      <c r="AH155" s="167">
        <v>2460.37</v>
      </c>
      <c r="AK155" s="167"/>
      <c r="AL155" s="167"/>
      <c r="AO155" s="167"/>
      <c r="AR155" s="167"/>
      <c r="AS155" s="1">
        <v>9050.3100000000013</v>
      </c>
      <c r="AU155" s="167"/>
      <c r="AY155" s="167">
        <v>51010.37</v>
      </c>
      <c r="AZ155" s="167"/>
      <c r="BA155" s="167">
        <v>584891.65</v>
      </c>
      <c r="BB155" s="167">
        <v>114786.7</v>
      </c>
      <c r="BC155" s="1">
        <v>212957.37999999998</v>
      </c>
    </row>
    <row r="156" spans="2:55" x14ac:dyDescent="0.25">
      <c r="B156" s="47" t="s">
        <v>479</v>
      </c>
      <c r="C156" s="47" t="s">
        <v>478</v>
      </c>
      <c r="D156" s="167">
        <v>14563552.359999999</v>
      </c>
      <c r="E156" s="167">
        <v>6537220.7200000007</v>
      </c>
      <c r="F156" s="1">
        <v>144443.02000000002</v>
      </c>
      <c r="G156" s="167"/>
      <c r="J156" s="167"/>
      <c r="K156" s="167"/>
      <c r="M156" s="167"/>
      <c r="N156" s="1">
        <v>2502058.3599999994</v>
      </c>
      <c r="P156" s="167"/>
      <c r="Q156" s="1">
        <v>219512.55999999997</v>
      </c>
      <c r="S156" s="167"/>
      <c r="T156" s="167"/>
      <c r="U156" s="167">
        <v>638794.49999999977</v>
      </c>
      <c r="V156" s="1">
        <v>258871.03000000003</v>
      </c>
      <c r="W156" s="1">
        <v>14215.02</v>
      </c>
      <c r="Z156" s="167"/>
      <c r="AA156" s="167"/>
      <c r="AB156" s="1">
        <v>183633.3</v>
      </c>
      <c r="AC156" s="1">
        <v>35970.520000000004</v>
      </c>
      <c r="AD156" s="167"/>
      <c r="AE156" s="1">
        <v>337642.58</v>
      </c>
      <c r="AG156" s="167"/>
      <c r="AH156" s="1">
        <v>2877.37</v>
      </c>
      <c r="AM156" s="1">
        <v>9726.2999999999993</v>
      </c>
      <c r="AR156" s="167"/>
      <c r="AS156" s="1">
        <v>19639.689999999999</v>
      </c>
      <c r="AU156" s="167"/>
      <c r="AV156" s="1">
        <v>27700.77</v>
      </c>
      <c r="AX156" s="167"/>
      <c r="AZ156" s="167"/>
      <c r="BA156" s="167">
        <v>2362479.6100000008</v>
      </c>
      <c r="BB156" s="167">
        <v>462427.82999999996</v>
      </c>
      <c r="BC156" s="1">
        <v>806339.17999999993</v>
      </c>
    </row>
    <row r="157" spans="2:55" x14ac:dyDescent="0.25">
      <c r="B157" s="47" t="s">
        <v>477</v>
      </c>
      <c r="C157" s="47" t="s">
        <v>476</v>
      </c>
      <c r="D157" s="167">
        <v>14730113.760000009</v>
      </c>
      <c r="E157" s="167">
        <v>6246436.5599999996</v>
      </c>
      <c r="G157" s="167">
        <v>19062.330000000002</v>
      </c>
      <c r="H157" s="167">
        <v>121205.01000000001</v>
      </c>
      <c r="J157" s="167"/>
      <c r="K157" s="167">
        <v>50285.56</v>
      </c>
      <c r="L157" s="167">
        <v>127471.78</v>
      </c>
      <c r="M157" s="167"/>
      <c r="N157" s="1">
        <v>2201963.5099999998</v>
      </c>
      <c r="O157" s="167"/>
      <c r="P157" s="167"/>
      <c r="Q157" s="1">
        <v>209190.98</v>
      </c>
      <c r="S157" s="167"/>
      <c r="T157" s="167"/>
      <c r="U157" s="167">
        <v>869399.71000000008</v>
      </c>
      <c r="V157" s="1">
        <v>88888.84</v>
      </c>
      <c r="W157" s="1">
        <v>11314.869999999999</v>
      </c>
      <c r="Z157" s="167"/>
      <c r="AA157" s="167"/>
      <c r="AB157" s="167">
        <v>353453.03</v>
      </c>
      <c r="AC157" s="1">
        <v>34221.83</v>
      </c>
      <c r="AD157" s="167"/>
      <c r="AE157" s="1">
        <v>565434.17999999993</v>
      </c>
      <c r="AG157" s="167"/>
      <c r="AH157" s="1">
        <v>63504.369999999995</v>
      </c>
      <c r="AK157" s="167"/>
      <c r="AL157" s="167"/>
      <c r="AM157" s="1">
        <v>49136.68</v>
      </c>
      <c r="AR157" s="167"/>
      <c r="AS157" s="1">
        <v>36938.69</v>
      </c>
      <c r="AU157" s="167"/>
      <c r="AY157" s="167">
        <v>132373.31</v>
      </c>
      <c r="AZ157" s="167">
        <v>9587.56</v>
      </c>
      <c r="BA157" s="167">
        <v>2158942.5</v>
      </c>
      <c r="BB157" s="167">
        <v>597633.1</v>
      </c>
      <c r="BC157" s="1">
        <v>783669.3600000001</v>
      </c>
    </row>
    <row r="158" spans="2:55" x14ac:dyDescent="0.25">
      <c r="B158" s="47" t="s">
        <v>475</v>
      </c>
      <c r="C158" s="47" t="s">
        <v>474</v>
      </c>
      <c r="D158" s="167">
        <v>6012566.7700000014</v>
      </c>
      <c r="E158" s="167">
        <v>2774144.1</v>
      </c>
      <c r="G158" s="1">
        <v>8532.67</v>
      </c>
      <c r="H158" s="1">
        <v>141224.89000000001</v>
      </c>
      <c r="J158" s="167"/>
      <c r="K158" s="167"/>
      <c r="L158" s="167"/>
      <c r="M158" s="167"/>
      <c r="N158" s="1">
        <v>830746.37999999989</v>
      </c>
      <c r="P158" s="167"/>
      <c r="Q158" s="1">
        <v>66181.2</v>
      </c>
      <c r="S158" s="167"/>
      <c r="U158" s="167">
        <v>226384.81</v>
      </c>
      <c r="V158" s="1">
        <v>103637.63</v>
      </c>
      <c r="W158" s="1">
        <v>15046.230000000001</v>
      </c>
      <c r="Z158" s="167"/>
      <c r="AA158" s="167"/>
      <c r="AB158" s="1">
        <v>66800.179999999993</v>
      </c>
      <c r="AC158" s="1">
        <v>45030.39</v>
      </c>
      <c r="AD158" s="167"/>
      <c r="AE158" s="1">
        <v>210711.59999999998</v>
      </c>
      <c r="AG158" s="167"/>
      <c r="AH158" s="1">
        <v>79044.86</v>
      </c>
      <c r="AR158" s="167"/>
      <c r="AS158" s="1">
        <v>6494.6100000000006</v>
      </c>
      <c r="AV158" s="1">
        <v>4000</v>
      </c>
      <c r="AZ158" s="167"/>
      <c r="BA158" s="167">
        <v>965423.79999999993</v>
      </c>
      <c r="BB158" s="167">
        <v>225005.72</v>
      </c>
      <c r="BC158" s="1">
        <v>244157.7</v>
      </c>
    </row>
    <row r="159" spans="2:55" x14ac:dyDescent="0.25">
      <c r="B159" s="47" t="s">
        <v>473</v>
      </c>
      <c r="C159" s="47" t="s">
        <v>472</v>
      </c>
      <c r="D159" s="167">
        <v>55572993.859999962</v>
      </c>
      <c r="E159" s="167">
        <v>25736070.499999996</v>
      </c>
      <c r="F159" s="167">
        <v>232349.1</v>
      </c>
      <c r="G159" s="1">
        <v>120525.59</v>
      </c>
      <c r="H159" s="167"/>
      <c r="J159" s="167"/>
      <c r="K159" s="167">
        <v>237874.05</v>
      </c>
      <c r="L159" s="167">
        <v>53690.3</v>
      </c>
      <c r="M159" s="167">
        <v>41247</v>
      </c>
      <c r="N159" s="1">
        <v>7151013.9799999986</v>
      </c>
      <c r="P159" s="167"/>
      <c r="Q159" s="1">
        <v>704405</v>
      </c>
      <c r="S159" s="167"/>
      <c r="T159" s="167"/>
      <c r="U159" s="167">
        <v>1894535.7599999998</v>
      </c>
      <c r="W159" s="1">
        <v>93346</v>
      </c>
      <c r="Z159" s="167"/>
      <c r="AA159" s="167"/>
      <c r="AB159" s="1">
        <v>605042.04999999993</v>
      </c>
      <c r="AC159" s="1">
        <v>78730.709999999992</v>
      </c>
      <c r="AD159" s="167">
        <v>20366</v>
      </c>
      <c r="AE159" s="1">
        <v>1109056.2200000002</v>
      </c>
      <c r="AF159" s="1">
        <v>3335736.4400000004</v>
      </c>
      <c r="AG159" s="167">
        <v>594239.26</v>
      </c>
      <c r="AH159" s="1">
        <v>1016244.1199999998</v>
      </c>
      <c r="AI159" s="1">
        <v>27487.62</v>
      </c>
      <c r="AL159" s="167">
        <v>26827.64</v>
      </c>
      <c r="AM159" s="1">
        <v>220768.25</v>
      </c>
      <c r="AP159" s="1">
        <v>617814.31999999995</v>
      </c>
      <c r="AR159" s="167"/>
      <c r="AS159" s="1">
        <v>78336.47</v>
      </c>
      <c r="AV159" s="1">
        <v>6421.83</v>
      </c>
      <c r="AX159" s="167"/>
      <c r="AZ159" s="167">
        <v>153248.94</v>
      </c>
      <c r="BA159" s="167">
        <v>8039821.5399999972</v>
      </c>
      <c r="BB159" s="167">
        <v>1513595.71</v>
      </c>
      <c r="BC159" s="1">
        <v>1864199.4599999997</v>
      </c>
    </row>
    <row r="160" spans="2:55" x14ac:dyDescent="0.25">
      <c r="B160" s="47" t="s">
        <v>471</v>
      </c>
      <c r="C160" s="47" t="s">
        <v>470</v>
      </c>
      <c r="D160" s="167">
        <v>7933453.160000002</v>
      </c>
      <c r="E160" s="167">
        <v>3123825.4799999995</v>
      </c>
      <c r="G160" s="1">
        <v>16500</v>
      </c>
      <c r="J160" s="167"/>
      <c r="K160" s="167">
        <v>72695.099999999991</v>
      </c>
      <c r="L160" s="167">
        <v>118226.9</v>
      </c>
      <c r="M160" s="167"/>
      <c r="N160" s="1">
        <v>873295.24000000011</v>
      </c>
      <c r="P160" s="167"/>
      <c r="Q160" s="1">
        <v>148263.26</v>
      </c>
      <c r="S160" s="167"/>
      <c r="U160" s="1">
        <v>240201.21000000002</v>
      </c>
      <c r="V160" s="1">
        <v>77154.2</v>
      </c>
      <c r="W160" s="1">
        <v>27669.03</v>
      </c>
      <c r="Z160" s="167"/>
      <c r="AA160" s="167"/>
      <c r="AB160" s="1">
        <v>207721.18</v>
      </c>
      <c r="AC160" s="1">
        <v>115255.8</v>
      </c>
      <c r="AD160" s="167"/>
      <c r="AE160" s="1">
        <v>257649.84000000003</v>
      </c>
      <c r="AH160" s="1">
        <v>26467.75</v>
      </c>
      <c r="AR160" s="167"/>
      <c r="AS160" s="1">
        <v>11012.5</v>
      </c>
      <c r="AU160" s="167"/>
      <c r="AV160" s="1">
        <v>66381.19</v>
      </c>
      <c r="AY160" s="167">
        <v>140553.77000000002</v>
      </c>
      <c r="AZ160" s="167"/>
      <c r="BA160" s="167">
        <v>1551359.4499999997</v>
      </c>
      <c r="BB160" s="167">
        <v>369722.29999999993</v>
      </c>
      <c r="BC160" s="1">
        <v>489498.96000000008</v>
      </c>
    </row>
    <row r="161" spans="2:55" x14ac:dyDescent="0.25">
      <c r="B161" s="47" t="s">
        <v>469</v>
      </c>
      <c r="C161" s="47" t="s">
        <v>468</v>
      </c>
      <c r="D161" s="167">
        <v>61044771.960000001</v>
      </c>
      <c r="E161" s="167">
        <v>26299824.810000006</v>
      </c>
      <c r="G161" s="1">
        <v>217652.7</v>
      </c>
      <c r="J161" s="167"/>
      <c r="K161" s="167">
        <v>3867519.2199999988</v>
      </c>
      <c r="L161" s="1">
        <v>367354.37</v>
      </c>
      <c r="M161" s="167"/>
      <c r="N161" s="1">
        <v>8074821.0200000023</v>
      </c>
      <c r="O161" s="167"/>
      <c r="P161" s="167"/>
      <c r="Q161" s="1">
        <v>958882.47</v>
      </c>
      <c r="S161" s="167"/>
      <c r="T161" s="167"/>
      <c r="U161" s="1">
        <v>2794680.81</v>
      </c>
      <c r="V161" s="1">
        <v>414690.7</v>
      </c>
      <c r="W161" s="1">
        <v>50417.77</v>
      </c>
      <c r="Z161" s="167"/>
      <c r="AA161" s="167"/>
      <c r="AB161" s="1">
        <v>1478489.71</v>
      </c>
      <c r="AC161" s="1">
        <v>224578.07</v>
      </c>
      <c r="AD161" s="167">
        <v>67510.22</v>
      </c>
      <c r="AE161" s="1">
        <v>2768703.6799999997</v>
      </c>
      <c r="AG161" s="167"/>
      <c r="AH161" s="1">
        <v>405967.63</v>
      </c>
      <c r="AL161" s="1">
        <v>85476.34</v>
      </c>
      <c r="AM161" s="1">
        <v>763631.27</v>
      </c>
      <c r="AR161" s="167"/>
      <c r="AS161" s="1">
        <v>103065.64</v>
      </c>
      <c r="AV161" s="1">
        <v>29957.8</v>
      </c>
      <c r="AZ161" s="167">
        <v>482974.25999999995</v>
      </c>
      <c r="BA161" s="167">
        <v>6240785.5499999998</v>
      </c>
      <c r="BB161" s="167">
        <v>2375401.4499999997</v>
      </c>
      <c r="BC161" s="1">
        <v>2972386.4699999997</v>
      </c>
    </row>
    <row r="162" spans="2:55" x14ac:dyDescent="0.25">
      <c r="B162" s="47" t="s">
        <v>467</v>
      </c>
      <c r="C162" s="47" t="s">
        <v>466</v>
      </c>
      <c r="D162" s="167">
        <v>2785448.8200000008</v>
      </c>
      <c r="E162" s="167">
        <v>1392222.7499999998</v>
      </c>
      <c r="H162" s="167"/>
      <c r="I162" s="167"/>
      <c r="K162" s="167">
        <v>49807.35</v>
      </c>
      <c r="L162" s="1">
        <v>17192.239999999998</v>
      </c>
      <c r="M162" s="167"/>
      <c r="N162" s="1">
        <v>187211.94999999998</v>
      </c>
      <c r="P162" s="167"/>
      <c r="Q162" s="1">
        <v>21811</v>
      </c>
      <c r="S162" s="167"/>
      <c r="U162" s="1">
        <v>106551.62</v>
      </c>
      <c r="W162" s="1">
        <v>2008</v>
      </c>
      <c r="Z162" s="167"/>
      <c r="AA162" s="167"/>
      <c r="AB162" s="1">
        <v>43114.299999999996</v>
      </c>
      <c r="AC162" s="1">
        <v>21293.03</v>
      </c>
      <c r="AD162" s="167"/>
      <c r="AE162" s="1">
        <v>37524.410000000003</v>
      </c>
      <c r="AG162" s="167"/>
      <c r="AH162" s="1">
        <v>14922.82</v>
      </c>
      <c r="AR162" s="167"/>
      <c r="AS162" s="1">
        <v>1633.5</v>
      </c>
      <c r="AV162" s="1">
        <v>2500</v>
      </c>
      <c r="AX162" s="167"/>
      <c r="AZ162" s="167"/>
      <c r="BA162" s="167">
        <v>620147.02</v>
      </c>
      <c r="BB162" s="167">
        <v>104724.98000000001</v>
      </c>
      <c r="BC162" s="1">
        <v>162783.84999999998</v>
      </c>
    </row>
    <row r="163" spans="2:55" x14ac:dyDescent="0.25">
      <c r="B163" s="47" t="s">
        <v>465</v>
      </c>
      <c r="C163" s="47" t="s">
        <v>464</v>
      </c>
      <c r="D163" s="167">
        <v>12201353.240000004</v>
      </c>
      <c r="E163" s="167">
        <v>5054624.55</v>
      </c>
      <c r="F163" s="1">
        <v>316449.37999999995</v>
      </c>
      <c r="H163" s="1">
        <v>163564.15</v>
      </c>
      <c r="I163" s="167">
        <v>16881.98</v>
      </c>
      <c r="J163" s="167"/>
      <c r="K163" s="167">
        <v>10683.8</v>
      </c>
      <c r="L163" s="1">
        <v>289656.82999999996</v>
      </c>
      <c r="M163" s="167">
        <v>34081.800000000003</v>
      </c>
      <c r="N163" s="1">
        <v>876202.59000000008</v>
      </c>
      <c r="O163" s="167"/>
      <c r="P163" s="167"/>
      <c r="Q163" s="1">
        <v>166249</v>
      </c>
      <c r="S163" s="167"/>
      <c r="T163" s="167"/>
      <c r="U163" s="1">
        <v>357245.86</v>
      </c>
      <c r="V163" s="1">
        <v>127736.04000000001</v>
      </c>
      <c r="W163" s="1">
        <v>10016.73</v>
      </c>
      <c r="Z163" s="167"/>
      <c r="AA163" s="167"/>
      <c r="AB163" s="1">
        <v>226372.78999999998</v>
      </c>
      <c r="AC163" s="1">
        <v>94936</v>
      </c>
      <c r="AD163" s="167"/>
      <c r="AE163" s="1">
        <v>211195.33000000002</v>
      </c>
      <c r="AG163" s="167"/>
      <c r="AH163" s="1">
        <v>203848.59</v>
      </c>
      <c r="AM163" s="1">
        <v>9447</v>
      </c>
      <c r="AR163" s="167"/>
      <c r="AS163" s="1">
        <v>5133.93</v>
      </c>
      <c r="AY163" s="1">
        <v>9320.3799999999992</v>
      </c>
      <c r="AZ163" s="167">
        <v>210.36</v>
      </c>
      <c r="BA163" s="167">
        <v>2657456.94</v>
      </c>
      <c r="BB163" s="167">
        <v>373438.59000000008</v>
      </c>
      <c r="BC163" s="1">
        <v>986600.61999999988</v>
      </c>
    </row>
    <row r="164" spans="2:55" x14ac:dyDescent="0.25">
      <c r="B164" s="47" t="s">
        <v>463</v>
      </c>
      <c r="C164" s="47" t="s">
        <v>462</v>
      </c>
      <c r="D164" s="167">
        <v>3214073.1899999985</v>
      </c>
      <c r="E164" s="167">
        <v>1635100.9100000001</v>
      </c>
      <c r="I164" s="167"/>
      <c r="J164" s="167"/>
      <c r="K164" s="167">
        <v>28848.470000000005</v>
      </c>
      <c r="L164" s="167"/>
      <c r="M164" s="167"/>
      <c r="N164" s="1">
        <v>152611.96</v>
      </c>
      <c r="P164" s="167"/>
      <c r="Q164" s="1">
        <v>33154.71</v>
      </c>
      <c r="S164" s="167"/>
      <c r="T164" s="167"/>
      <c r="U164" s="1">
        <v>33706.39</v>
      </c>
      <c r="Z164" s="167"/>
      <c r="AA164" s="167"/>
      <c r="AC164" s="1">
        <v>43895.53</v>
      </c>
      <c r="AD164" s="167"/>
      <c r="AE164" s="1">
        <v>31274.38</v>
      </c>
      <c r="AG164" s="167"/>
      <c r="AS164" s="1">
        <v>703.81</v>
      </c>
      <c r="AU164" s="167"/>
      <c r="AV164" s="1">
        <v>77.53</v>
      </c>
      <c r="AY164" s="167"/>
      <c r="AZ164" s="167">
        <v>61969.14</v>
      </c>
      <c r="BA164" s="167">
        <v>801595.11999999965</v>
      </c>
      <c r="BB164" s="167">
        <v>152894.01999999999</v>
      </c>
      <c r="BC164" s="1">
        <v>238241.21999999997</v>
      </c>
    </row>
    <row r="165" spans="2:55" x14ac:dyDescent="0.25">
      <c r="B165" s="47" t="s">
        <v>461</v>
      </c>
      <c r="C165" s="47" t="s">
        <v>460</v>
      </c>
      <c r="D165" s="167">
        <v>3568380.2799999989</v>
      </c>
      <c r="E165" s="167">
        <v>1371511.4499999997</v>
      </c>
      <c r="F165" s="167"/>
      <c r="I165" s="167"/>
      <c r="J165" s="167"/>
      <c r="K165" s="167"/>
      <c r="L165" s="167"/>
      <c r="M165" s="167"/>
      <c r="N165" s="1">
        <v>277929.65999999997</v>
      </c>
      <c r="P165" s="167"/>
      <c r="Q165" s="1">
        <v>26743.52</v>
      </c>
      <c r="S165" s="167"/>
      <c r="T165" s="167"/>
      <c r="U165" s="167">
        <v>56112.97</v>
      </c>
      <c r="V165" s="1">
        <v>11531.97</v>
      </c>
      <c r="Z165" s="167"/>
      <c r="AA165" s="167"/>
      <c r="AB165" s="1">
        <v>28685.940000000002</v>
      </c>
      <c r="AC165" s="1">
        <v>27621.07</v>
      </c>
      <c r="AD165" s="167"/>
      <c r="AE165" s="1">
        <v>45191.44</v>
      </c>
      <c r="AG165" s="167"/>
      <c r="AH165" s="1">
        <v>36223.9</v>
      </c>
      <c r="AO165" s="167"/>
      <c r="AS165" s="1">
        <v>886.96</v>
      </c>
      <c r="AU165" s="167"/>
      <c r="AZ165" s="167"/>
      <c r="BA165" s="167">
        <v>871460.24000000011</v>
      </c>
      <c r="BB165" s="167">
        <v>135321.35</v>
      </c>
      <c r="BC165" s="1">
        <v>679159.81</v>
      </c>
    </row>
    <row r="166" spans="2:55" x14ac:dyDescent="0.25">
      <c r="B166" s="47" t="s">
        <v>459</v>
      </c>
      <c r="C166" s="47" t="s">
        <v>458</v>
      </c>
      <c r="D166" s="167">
        <v>5142927.7299999958</v>
      </c>
      <c r="E166" s="167">
        <v>2491106.63</v>
      </c>
      <c r="K166" s="167"/>
      <c r="L166" s="167">
        <v>32305.010000000002</v>
      </c>
      <c r="M166" s="167"/>
      <c r="N166" s="1">
        <v>390097.33999999997</v>
      </c>
      <c r="O166" s="167"/>
      <c r="P166" s="167"/>
      <c r="Q166" s="1">
        <v>57425</v>
      </c>
      <c r="U166" s="1">
        <v>275434.21999999997</v>
      </c>
      <c r="Z166" s="167"/>
      <c r="AA166" s="167"/>
      <c r="AB166" s="1">
        <v>67714.7</v>
      </c>
      <c r="AC166" s="1">
        <v>41983.92</v>
      </c>
      <c r="AD166" s="167"/>
      <c r="AE166" s="1">
        <v>79023.92</v>
      </c>
      <c r="AG166" s="167"/>
      <c r="AH166" s="1">
        <v>10172.5</v>
      </c>
      <c r="AL166" s="167"/>
      <c r="AR166" s="167"/>
      <c r="AS166" s="1">
        <v>6349.16</v>
      </c>
      <c r="AY166" s="1">
        <v>49862.58</v>
      </c>
      <c r="AZ166" s="167"/>
      <c r="BA166" s="167">
        <v>1075161.8700000001</v>
      </c>
      <c r="BB166" s="167">
        <v>182413.41</v>
      </c>
      <c r="BC166" s="1">
        <v>383877.47</v>
      </c>
    </row>
    <row r="167" spans="2:55" x14ac:dyDescent="0.25">
      <c r="B167" s="47" t="s">
        <v>457</v>
      </c>
      <c r="C167" s="47" t="s">
        <v>456</v>
      </c>
      <c r="D167" s="167">
        <v>4627838.9799999995</v>
      </c>
      <c r="E167" s="167">
        <v>2357063.7800000003</v>
      </c>
      <c r="I167" s="167"/>
      <c r="J167" s="167"/>
      <c r="K167" s="1">
        <v>17465</v>
      </c>
      <c r="L167" s="1">
        <v>20913</v>
      </c>
      <c r="M167" s="167"/>
      <c r="N167" s="1">
        <v>459741.56</v>
      </c>
      <c r="O167" s="167"/>
      <c r="P167" s="167"/>
      <c r="Q167" s="1">
        <v>61074.64</v>
      </c>
      <c r="U167" s="1">
        <v>208981.64</v>
      </c>
      <c r="V167" s="1">
        <v>32675.059999999998</v>
      </c>
      <c r="Z167" s="167"/>
      <c r="AA167" s="167"/>
      <c r="AB167" s="1">
        <v>53335.86</v>
      </c>
      <c r="AC167" s="1">
        <v>10792.6</v>
      </c>
      <c r="AD167" s="167"/>
      <c r="AE167" s="1">
        <v>61555.830000000009</v>
      </c>
      <c r="AG167" s="167"/>
      <c r="AH167" s="1">
        <v>76091.87000000001</v>
      </c>
      <c r="AR167" s="167"/>
      <c r="AS167" s="167">
        <v>625.84</v>
      </c>
      <c r="AU167" s="167"/>
      <c r="AZ167" s="167"/>
      <c r="BA167" s="167">
        <v>1092641.1300000004</v>
      </c>
      <c r="BB167" s="167">
        <v>130110.26</v>
      </c>
      <c r="BC167" s="1">
        <v>44770.91</v>
      </c>
    </row>
    <row r="168" spans="2:55" x14ac:dyDescent="0.25">
      <c r="B168" s="47" t="s">
        <v>455</v>
      </c>
      <c r="C168" s="47" t="s">
        <v>454</v>
      </c>
      <c r="D168" s="167">
        <v>3891296.6300000018</v>
      </c>
      <c r="E168" s="167">
        <v>1943095.8900000004</v>
      </c>
      <c r="F168" s="167"/>
      <c r="G168" s="167"/>
      <c r="H168" s="167"/>
      <c r="I168" s="167"/>
      <c r="J168" s="167"/>
      <c r="K168" s="167">
        <v>72938.48000000001</v>
      </c>
      <c r="L168" s="1">
        <v>31682.97</v>
      </c>
      <c r="M168" s="167"/>
      <c r="N168" s="1">
        <v>240318.30999999997</v>
      </c>
      <c r="O168" s="167"/>
      <c r="P168" s="167"/>
      <c r="Q168" s="1">
        <v>29362.239999999998</v>
      </c>
      <c r="S168" s="167"/>
      <c r="T168" s="167"/>
      <c r="U168" s="167">
        <v>164755.04999999999</v>
      </c>
      <c r="V168" s="1">
        <v>26225.809999999998</v>
      </c>
      <c r="Z168" s="167"/>
      <c r="AA168" s="167"/>
      <c r="AB168" s="1">
        <v>68341.83</v>
      </c>
      <c r="AC168" s="1">
        <v>11248.41</v>
      </c>
      <c r="AD168" s="167"/>
      <c r="AE168" s="167">
        <v>92127.180000000008</v>
      </c>
      <c r="AG168" s="167"/>
      <c r="AH168" s="1">
        <v>2414.85</v>
      </c>
      <c r="AK168" s="167"/>
      <c r="AL168" s="167"/>
      <c r="AN168" s="167"/>
      <c r="AR168" s="167"/>
      <c r="AS168" s="1">
        <v>101.64</v>
      </c>
      <c r="AU168" s="167"/>
      <c r="AV168" s="1">
        <v>1263.6199999999999</v>
      </c>
      <c r="AY168" s="167">
        <v>30686.21</v>
      </c>
      <c r="AZ168" s="167">
        <v>199.47</v>
      </c>
      <c r="BA168" s="167">
        <v>642629.21</v>
      </c>
      <c r="BB168" s="167">
        <v>220103.86</v>
      </c>
      <c r="BC168" s="1">
        <v>313801.60000000003</v>
      </c>
    </row>
    <row r="169" spans="2:55" x14ac:dyDescent="0.25">
      <c r="B169" s="47" t="s">
        <v>453</v>
      </c>
      <c r="C169" s="47" t="s">
        <v>452</v>
      </c>
      <c r="D169" s="167">
        <v>10716736.65</v>
      </c>
      <c r="E169" s="167">
        <v>5096806.8999999994</v>
      </c>
      <c r="F169" s="167">
        <v>153243.54999999999</v>
      </c>
      <c r="G169" s="167"/>
      <c r="H169" s="167">
        <v>164474.31</v>
      </c>
      <c r="J169" s="167"/>
      <c r="K169" s="167">
        <v>141473.04</v>
      </c>
      <c r="L169" s="167"/>
      <c r="M169" s="167"/>
      <c r="N169" s="1">
        <v>885421.64000000013</v>
      </c>
      <c r="O169" s="167"/>
      <c r="P169" s="167"/>
      <c r="Q169" s="1">
        <v>117375</v>
      </c>
      <c r="S169" s="167"/>
      <c r="T169" s="167"/>
      <c r="U169" s="167">
        <v>461324.67999999993</v>
      </c>
      <c r="V169" s="1">
        <v>276060.84000000003</v>
      </c>
      <c r="Z169" s="167"/>
      <c r="AA169" s="167"/>
      <c r="AB169" s="1">
        <v>182779.99999999997</v>
      </c>
      <c r="AC169" s="1">
        <v>103250.85</v>
      </c>
      <c r="AD169" s="167"/>
      <c r="AE169" s="1">
        <v>201110.41</v>
      </c>
      <c r="AG169" s="167"/>
      <c r="AH169" s="1">
        <v>64759.42</v>
      </c>
      <c r="AR169" s="167"/>
      <c r="AS169" s="1">
        <v>2893.19</v>
      </c>
      <c r="AV169" s="1">
        <v>129981.84000000001</v>
      </c>
      <c r="AZ169" s="167"/>
      <c r="BA169" s="167">
        <v>1783706.98</v>
      </c>
      <c r="BB169" s="167">
        <v>369652.43</v>
      </c>
      <c r="BC169" s="1">
        <v>582421.57000000007</v>
      </c>
    </row>
    <row r="170" spans="2:55" x14ac:dyDescent="0.25">
      <c r="B170" s="47" t="s">
        <v>451</v>
      </c>
      <c r="C170" s="47" t="s">
        <v>450</v>
      </c>
      <c r="D170" s="167">
        <v>4267243.5699999984</v>
      </c>
      <c r="E170" s="167">
        <v>2236907.6700000004</v>
      </c>
      <c r="F170" s="167"/>
      <c r="H170" s="167"/>
      <c r="I170" s="167"/>
      <c r="J170" s="167"/>
      <c r="K170" s="167"/>
      <c r="L170" s="167">
        <v>9964</v>
      </c>
      <c r="M170" s="167"/>
      <c r="N170" s="1">
        <v>536523.31000000006</v>
      </c>
      <c r="P170" s="167"/>
      <c r="Q170" s="1">
        <v>45776</v>
      </c>
      <c r="Z170" s="167"/>
      <c r="AA170" s="167"/>
      <c r="AB170" s="1">
        <v>107039</v>
      </c>
      <c r="AC170" s="1">
        <v>119836.98</v>
      </c>
      <c r="AD170" s="167"/>
      <c r="AE170" s="1">
        <v>87160.920000000013</v>
      </c>
      <c r="AG170" s="167"/>
      <c r="AH170" s="1">
        <v>4301.1099999999997</v>
      </c>
      <c r="AL170" s="167"/>
      <c r="AM170" s="1">
        <v>10431.09</v>
      </c>
      <c r="AR170" s="167"/>
      <c r="AS170" s="1">
        <v>3265.0499999999997</v>
      </c>
      <c r="AU170" s="167"/>
      <c r="AY170" s="167"/>
      <c r="AZ170" s="167"/>
      <c r="BA170" s="167">
        <v>848591.77000000014</v>
      </c>
      <c r="BB170" s="167">
        <v>120037.69</v>
      </c>
      <c r="BC170" s="1">
        <v>137408.97999999998</v>
      </c>
    </row>
    <row r="171" spans="2:55" x14ac:dyDescent="0.25">
      <c r="B171" s="47" t="s">
        <v>449</v>
      </c>
      <c r="C171" s="47" t="s">
        <v>448</v>
      </c>
      <c r="D171" s="167">
        <v>4251762.1499999994</v>
      </c>
      <c r="E171" s="167">
        <v>1918806.4900000005</v>
      </c>
      <c r="F171" s="167"/>
      <c r="H171" s="1">
        <v>115302.21</v>
      </c>
      <c r="I171" s="167"/>
      <c r="J171" s="167"/>
      <c r="K171" s="167">
        <v>9848.2000000000007</v>
      </c>
      <c r="L171" s="167">
        <v>83589.33</v>
      </c>
      <c r="M171" s="167"/>
      <c r="N171" s="1">
        <v>535692.79</v>
      </c>
      <c r="P171" s="167"/>
      <c r="Q171" s="1">
        <v>46004</v>
      </c>
      <c r="S171" s="167"/>
      <c r="T171" s="167"/>
      <c r="U171" s="167"/>
      <c r="Z171" s="167"/>
      <c r="AA171" s="167"/>
      <c r="AB171" s="1">
        <v>83753.87000000001</v>
      </c>
      <c r="AC171" s="1">
        <v>13485.619999999999</v>
      </c>
      <c r="AD171" s="167"/>
      <c r="AE171" s="1">
        <v>75566.48</v>
      </c>
      <c r="AG171" s="167"/>
      <c r="AH171" s="1">
        <v>9449.51</v>
      </c>
      <c r="AK171" s="167"/>
      <c r="AL171" s="167"/>
      <c r="AR171" s="167"/>
      <c r="AS171" s="1">
        <v>4213.09</v>
      </c>
      <c r="AV171" s="1">
        <v>16657.46</v>
      </c>
      <c r="AY171" s="167"/>
      <c r="AZ171" s="167"/>
      <c r="BA171" s="167">
        <v>1011056.56</v>
      </c>
      <c r="BB171" s="167">
        <v>140684.00999999998</v>
      </c>
      <c r="BC171" s="1">
        <v>187652.53</v>
      </c>
    </row>
    <row r="172" spans="2:55" x14ac:dyDescent="0.25">
      <c r="B172" s="47" t="s">
        <v>447</v>
      </c>
      <c r="C172" s="47" t="s">
        <v>446</v>
      </c>
      <c r="D172" s="167">
        <v>84871224.300000072</v>
      </c>
      <c r="E172" s="167">
        <v>34035194.819999993</v>
      </c>
      <c r="F172" s="1">
        <v>1144529.1400000001</v>
      </c>
      <c r="G172" s="1">
        <v>833276.04</v>
      </c>
      <c r="I172" s="167"/>
      <c r="K172" s="167">
        <v>449877.13</v>
      </c>
      <c r="L172" s="167">
        <v>836792.28000000026</v>
      </c>
      <c r="M172" s="167"/>
      <c r="N172" s="1">
        <v>10447433.710000001</v>
      </c>
      <c r="O172" s="167"/>
      <c r="P172" s="167"/>
      <c r="Q172" s="1">
        <v>1197736.5</v>
      </c>
      <c r="R172" s="167"/>
      <c r="U172" s="1">
        <v>6010033.0800000001</v>
      </c>
      <c r="V172" s="1">
        <v>1169776.8</v>
      </c>
      <c r="W172" s="1">
        <v>97440</v>
      </c>
      <c r="Z172" s="167"/>
      <c r="AA172" s="167"/>
      <c r="AB172" s="1">
        <v>2054898.29</v>
      </c>
      <c r="AC172" s="1">
        <v>586950.91</v>
      </c>
      <c r="AD172" s="167"/>
      <c r="AE172" s="1">
        <v>3293621.9800000004</v>
      </c>
      <c r="AF172" s="1">
        <v>140272.49</v>
      </c>
      <c r="AG172" s="167"/>
      <c r="AH172" s="1">
        <v>475877.77</v>
      </c>
      <c r="AL172" s="1">
        <v>119488.90999999999</v>
      </c>
      <c r="AM172" s="1">
        <v>1440675.99</v>
      </c>
      <c r="AN172" s="167"/>
      <c r="AO172" s="1">
        <v>88454</v>
      </c>
      <c r="AR172" s="167"/>
      <c r="AS172" s="1">
        <v>115682.37</v>
      </c>
      <c r="AU172" s="167"/>
      <c r="AV172" s="1">
        <v>304147.83999999997</v>
      </c>
      <c r="AZ172" s="167">
        <v>1051583.44</v>
      </c>
      <c r="BA172" s="167">
        <v>12164927.569999995</v>
      </c>
      <c r="BB172" s="167">
        <v>2919214.44</v>
      </c>
      <c r="BC172" s="1">
        <v>3893338.8</v>
      </c>
    </row>
    <row r="173" spans="2:55" x14ac:dyDescent="0.25">
      <c r="B173" s="47" t="s">
        <v>445</v>
      </c>
      <c r="C173" s="47" t="s">
        <v>444</v>
      </c>
      <c r="D173" s="167">
        <v>13690608.189999998</v>
      </c>
      <c r="E173" s="167">
        <v>2621935.0599999996</v>
      </c>
      <c r="F173" s="1">
        <v>6523058.3600000003</v>
      </c>
      <c r="G173" s="1">
        <v>28139.63</v>
      </c>
      <c r="H173" s="167"/>
      <c r="I173" s="167">
        <v>225763.56</v>
      </c>
      <c r="J173" s="167"/>
      <c r="K173" s="167">
        <v>3657.37</v>
      </c>
      <c r="L173" s="167">
        <v>18161.07</v>
      </c>
      <c r="M173" s="167"/>
      <c r="N173" s="1">
        <v>1491887.5499999998</v>
      </c>
      <c r="P173" s="167"/>
      <c r="Q173" s="1">
        <v>158612.88999999998</v>
      </c>
      <c r="R173" s="167"/>
      <c r="U173" s="1">
        <v>251791.22</v>
      </c>
      <c r="V173" s="1">
        <v>73268.03</v>
      </c>
      <c r="W173" s="1">
        <v>2676.1</v>
      </c>
      <c r="Z173" s="167"/>
      <c r="AA173" s="167"/>
      <c r="AB173" s="167">
        <v>179067.44</v>
      </c>
      <c r="AC173" s="1">
        <v>35966.870000000003</v>
      </c>
      <c r="AD173" s="167"/>
      <c r="AE173" s="1">
        <v>295159.36</v>
      </c>
      <c r="AG173" s="167"/>
      <c r="AH173" s="1">
        <v>19705.710000000003</v>
      </c>
      <c r="AK173" s="167"/>
      <c r="AM173" s="1">
        <v>22762.799999999999</v>
      </c>
      <c r="AN173" s="167"/>
      <c r="AS173" s="1">
        <v>6637.37</v>
      </c>
      <c r="AZ173" s="167"/>
      <c r="BA173" s="167">
        <v>1109527.5499999998</v>
      </c>
      <c r="BB173" s="167">
        <v>214633.38999999998</v>
      </c>
      <c r="BC173" s="1">
        <v>408196.86</v>
      </c>
    </row>
    <row r="174" spans="2:55" x14ac:dyDescent="0.25">
      <c r="B174" s="47" t="s">
        <v>443</v>
      </c>
      <c r="C174" s="47" t="s">
        <v>442</v>
      </c>
      <c r="D174" s="167">
        <v>17200013.200000007</v>
      </c>
      <c r="E174" s="167">
        <v>7897214.8199999994</v>
      </c>
      <c r="F174" s="167"/>
      <c r="J174" s="167">
        <v>226446.8</v>
      </c>
      <c r="K174" s="167">
        <v>108144.31</v>
      </c>
      <c r="L174" s="1">
        <v>527643.12</v>
      </c>
      <c r="M174" s="167"/>
      <c r="N174" s="1">
        <v>2306076.0199999996</v>
      </c>
      <c r="P174" s="167"/>
      <c r="Q174" s="1">
        <v>191597.08000000002</v>
      </c>
      <c r="R174" s="167"/>
      <c r="S174" s="167"/>
      <c r="T174" s="167"/>
      <c r="U174" s="167"/>
      <c r="Z174" s="167"/>
      <c r="AA174" s="167"/>
      <c r="AB174" s="1">
        <v>532830.14000000013</v>
      </c>
      <c r="AC174" s="1">
        <v>77726.28</v>
      </c>
      <c r="AD174" s="167"/>
      <c r="AE174" s="1">
        <v>514753.14</v>
      </c>
      <c r="AG174" s="167"/>
      <c r="AH174" s="1">
        <v>94996.23000000001</v>
      </c>
      <c r="AK174" s="167"/>
      <c r="AL174" s="167"/>
      <c r="AM174" s="167">
        <v>138352.04</v>
      </c>
      <c r="AN174" s="167"/>
      <c r="AO174" s="167"/>
      <c r="AR174" s="167"/>
      <c r="AS174" s="1">
        <v>20223.02</v>
      </c>
      <c r="AV174" s="1">
        <v>146992.65999999997</v>
      </c>
      <c r="AX174" s="167"/>
      <c r="AZ174" s="167">
        <v>42535.270000000004</v>
      </c>
      <c r="BA174" s="167">
        <v>2879607.9699999993</v>
      </c>
      <c r="BB174" s="167">
        <v>595680.59</v>
      </c>
      <c r="BC174" s="1">
        <v>899193.71</v>
      </c>
    </row>
    <row r="175" spans="2:55" x14ac:dyDescent="0.25">
      <c r="B175" s="47" t="s">
        <v>441</v>
      </c>
      <c r="C175" s="47" t="s">
        <v>440</v>
      </c>
      <c r="D175" s="167">
        <v>43127579.989999972</v>
      </c>
      <c r="E175" s="167">
        <v>18463733.170000002</v>
      </c>
      <c r="F175" s="167">
        <v>1607934.6300000004</v>
      </c>
      <c r="H175" s="167">
        <v>284494.45</v>
      </c>
      <c r="I175" s="167"/>
      <c r="J175" s="167"/>
      <c r="K175" s="167">
        <v>110565.62</v>
      </c>
      <c r="L175" s="1">
        <v>56436.03</v>
      </c>
      <c r="M175" s="167"/>
      <c r="N175" s="1">
        <v>4993723.1000000015</v>
      </c>
      <c r="O175" s="167"/>
      <c r="P175" s="167"/>
      <c r="Q175" s="1">
        <v>544098.15</v>
      </c>
      <c r="S175" s="167"/>
      <c r="T175" s="167"/>
      <c r="U175" s="167">
        <v>2289576</v>
      </c>
      <c r="V175" s="1">
        <v>638402.4800000001</v>
      </c>
      <c r="W175" s="1">
        <v>36040.770000000004</v>
      </c>
      <c r="Z175" s="167"/>
      <c r="AA175" s="167"/>
      <c r="AB175" s="1">
        <v>781009.98</v>
      </c>
      <c r="AC175" s="1">
        <v>126930.15</v>
      </c>
      <c r="AD175" s="167"/>
      <c r="AE175" s="167">
        <v>1583031.8400000003</v>
      </c>
      <c r="AG175" s="167"/>
      <c r="AH175" s="1">
        <v>212662.11</v>
      </c>
      <c r="AK175" s="167"/>
      <c r="AL175" s="167">
        <v>58121.53</v>
      </c>
      <c r="AM175" s="1">
        <v>650604.5199999999</v>
      </c>
      <c r="AN175" s="167"/>
      <c r="AR175" s="167"/>
      <c r="AS175" s="1">
        <v>74928.44</v>
      </c>
      <c r="AU175" s="167"/>
      <c r="AY175" s="167"/>
      <c r="AZ175" s="167">
        <v>405.52</v>
      </c>
      <c r="BA175" s="167">
        <v>6434777.1000000006</v>
      </c>
      <c r="BB175" s="167">
        <v>1684490.82</v>
      </c>
      <c r="BC175" s="1">
        <v>2495613.580000001</v>
      </c>
    </row>
    <row r="176" spans="2:55" x14ac:dyDescent="0.25">
      <c r="B176" s="47" t="s">
        <v>439</v>
      </c>
      <c r="C176" s="47" t="s">
        <v>438</v>
      </c>
      <c r="D176" s="167">
        <v>8177953.4299999932</v>
      </c>
      <c r="E176" s="167">
        <v>3679839.3599999989</v>
      </c>
      <c r="F176" s="167"/>
      <c r="H176" s="1">
        <v>105073.73999999999</v>
      </c>
      <c r="I176" s="167"/>
      <c r="J176" s="167"/>
      <c r="K176" s="167"/>
      <c r="L176" s="167">
        <v>107236.14</v>
      </c>
      <c r="M176" s="167">
        <v>45016</v>
      </c>
      <c r="N176" s="1">
        <v>916390.49</v>
      </c>
      <c r="O176" s="167"/>
      <c r="P176" s="167"/>
      <c r="Q176" s="1">
        <v>90815.609999999986</v>
      </c>
      <c r="S176" s="167"/>
      <c r="T176" s="1">
        <v>30620</v>
      </c>
      <c r="U176" s="167"/>
      <c r="Z176" s="167"/>
      <c r="AA176" s="167"/>
      <c r="AB176" s="167">
        <v>256276.06000000006</v>
      </c>
      <c r="AC176" s="1">
        <v>81269.260000000009</v>
      </c>
      <c r="AD176" s="167"/>
      <c r="AE176" s="1">
        <v>229810.70999999993</v>
      </c>
      <c r="AG176" s="167"/>
      <c r="AH176" s="1">
        <v>33451.65</v>
      </c>
      <c r="AK176" s="167"/>
      <c r="AL176" s="167"/>
      <c r="AO176" s="1">
        <v>34542</v>
      </c>
      <c r="AR176" s="167"/>
      <c r="AS176" s="1">
        <v>9246.2300000000014</v>
      </c>
      <c r="AU176" s="167"/>
      <c r="AV176" s="1">
        <v>87311.62000000001</v>
      </c>
      <c r="AY176" s="167"/>
      <c r="AZ176" s="167"/>
      <c r="BA176" s="167">
        <v>1566108.6100000003</v>
      </c>
      <c r="BB176" s="167">
        <v>392753.45</v>
      </c>
      <c r="BC176" s="1">
        <v>512192.5</v>
      </c>
    </row>
    <row r="177" spans="2:55" x14ac:dyDescent="0.25">
      <c r="B177" s="47" t="s">
        <v>437</v>
      </c>
      <c r="C177" s="47" t="s">
        <v>436</v>
      </c>
      <c r="D177" s="167">
        <v>5723676.5899999989</v>
      </c>
      <c r="E177" s="167">
        <v>2701789.0899999994</v>
      </c>
      <c r="F177" s="1">
        <v>23974.47</v>
      </c>
      <c r="H177" s="167">
        <v>67858.44</v>
      </c>
      <c r="J177" s="167"/>
      <c r="K177" s="167">
        <v>176842.76</v>
      </c>
      <c r="L177" s="1">
        <v>114497.20999999999</v>
      </c>
      <c r="M177" s="167"/>
      <c r="N177" s="1">
        <v>360420.48</v>
      </c>
      <c r="O177" s="167"/>
      <c r="P177" s="167"/>
      <c r="Q177" s="1">
        <v>75516.44</v>
      </c>
      <c r="S177" s="167"/>
      <c r="T177" s="1">
        <v>18552.599999999999</v>
      </c>
      <c r="U177" s="167">
        <v>22684.46</v>
      </c>
      <c r="V177" s="1">
        <v>17669.34</v>
      </c>
      <c r="Z177" s="167"/>
      <c r="AA177" s="167"/>
      <c r="AB177" s="1">
        <v>211011.06</v>
      </c>
      <c r="AC177" s="1">
        <v>27352</v>
      </c>
      <c r="AD177" s="167">
        <v>42518.37</v>
      </c>
      <c r="AE177" s="1">
        <v>106699.01000000001</v>
      </c>
      <c r="AG177" s="167"/>
      <c r="AH177" s="1">
        <v>56566.17</v>
      </c>
      <c r="AL177" s="167"/>
      <c r="AN177" s="1">
        <v>7620.76</v>
      </c>
      <c r="AO177" s="1">
        <v>42290.000000000007</v>
      </c>
      <c r="AR177" s="167"/>
      <c r="AS177" s="167"/>
      <c r="AU177" s="167"/>
      <c r="AZ177" s="167"/>
      <c r="BA177" s="167">
        <v>1204313.4399999997</v>
      </c>
      <c r="BB177" s="167">
        <v>253964.94000000003</v>
      </c>
      <c r="BC177" s="1">
        <v>191535.55000000002</v>
      </c>
    </row>
    <row r="178" spans="2:55" x14ac:dyDescent="0.25">
      <c r="B178" s="47" t="s">
        <v>435</v>
      </c>
      <c r="C178" s="47" t="s">
        <v>434</v>
      </c>
      <c r="D178" s="167">
        <v>84708957.219999984</v>
      </c>
      <c r="E178" s="167">
        <v>15423910.810000004</v>
      </c>
      <c r="F178" s="1">
        <v>38060552.639999993</v>
      </c>
      <c r="H178" s="167"/>
      <c r="I178" s="167"/>
      <c r="J178" s="167"/>
      <c r="K178" s="1">
        <v>17584.919999999998</v>
      </c>
      <c r="L178" s="167">
        <v>752716.57999999984</v>
      </c>
      <c r="M178" s="167"/>
      <c r="N178" s="1">
        <v>10027422.449999999</v>
      </c>
      <c r="Q178" s="1">
        <v>1029164.02</v>
      </c>
      <c r="S178" s="167"/>
      <c r="T178" s="167">
        <v>281.83999999999997</v>
      </c>
      <c r="U178" s="167">
        <v>1426095.4900000005</v>
      </c>
      <c r="V178" s="1">
        <v>126360.42</v>
      </c>
      <c r="W178" s="1">
        <v>28836.97</v>
      </c>
      <c r="Z178" s="167"/>
      <c r="AA178" s="167"/>
      <c r="AB178" s="1">
        <v>1025602.8599999999</v>
      </c>
      <c r="AC178" s="1">
        <v>279583.61000000004</v>
      </c>
      <c r="AD178" s="167"/>
      <c r="AE178" s="1">
        <v>2854367.1800000006</v>
      </c>
      <c r="AG178" s="167"/>
      <c r="AH178" s="1">
        <v>374304.07999999996</v>
      </c>
      <c r="AL178" s="167">
        <v>55286.880000000005</v>
      </c>
      <c r="AM178" s="1">
        <v>556502.27</v>
      </c>
      <c r="AN178" s="1">
        <v>13126.779999999999</v>
      </c>
      <c r="AO178" s="1">
        <v>142740.88</v>
      </c>
      <c r="AP178" s="1">
        <v>1510.31</v>
      </c>
      <c r="AR178" s="167"/>
      <c r="AS178" s="1">
        <v>273501.38</v>
      </c>
      <c r="AU178" s="167"/>
      <c r="AX178" s="167"/>
      <c r="AY178" s="167">
        <v>706627.94000000018</v>
      </c>
      <c r="AZ178" s="167">
        <v>2369.2999999999997</v>
      </c>
      <c r="BA178" s="167">
        <v>9366704.9899999984</v>
      </c>
      <c r="BB178" s="167">
        <v>977546.32</v>
      </c>
      <c r="BC178" s="1">
        <v>1186256.2999999998</v>
      </c>
    </row>
    <row r="179" spans="2:55" x14ac:dyDescent="0.25">
      <c r="B179" s="47" t="s">
        <v>433</v>
      </c>
      <c r="C179" s="47" t="s">
        <v>432</v>
      </c>
      <c r="D179" s="167">
        <v>19971296.589999996</v>
      </c>
      <c r="E179" s="167">
        <v>8945983.6799999997</v>
      </c>
      <c r="F179" s="167">
        <v>594674.39</v>
      </c>
      <c r="H179" s="1">
        <v>1453.4899999999998</v>
      </c>
      <c r="I179" s="167"/>
      <c r="J179" s="167"/>
      <c r="K179" s="1">
        <v>34570.479999999996</v>
      </c>
      <c r="L179" s="167"/>
      <c r="M179" s="167"/>
      <c r="N179" s="1">
        <v>2075147.5299999998</v>
      </c>
      <c r="O179" s="167"/>
      <c r="P179" s="167"/>
      <c r="Q179" s="1">
        <v>258244</v>
      </c>
      <c r="S179" s="167"/>
      <c r="T179" s="167"/>
      <c r="U179" s="167">
        <v>770164.25000000023</v>
      </c>
      <c r="V179" s="1">
        <v>84045.400000000009</v>
      </c>
      <c r="W179" s="1">
        <v>13886.600000000002</v>
      </c>
      <c r="Z179" s="167"/>
      <c r="AA179" s="167"/>
      <c r="AB179" s="167">
        <v>653397.8400000002</v>
      </c>
      <c r="AC179" s="1">
        <v>145883.53999999998</v>
      </c>
      <c r="AD179" s="167"/>
      <c r="AE179" s="1">
        <v>900464.76</v>
      </c>
      <c r="AF179" s="1">
        <v>145534.87</v>
      </c>
      <c r="AG179" s="167"/>
      <c r="AH179" s="1">
        <v>334584.32000000001</v>
      </c>
      <c r="AK179" s="167"/>
      <c r="AL179" s="167">
        <v>21356.16</v>
      </c>
      <c r="AM179" s="1">
        <v>140922.42000000001</v>
      </c>
      <c r="AN179" s="1">
        <v>14935.88</v>
      </c>
      <c r="AO179" s="1">
        <v>61206</v>
      </c>
      <c r="AP179" s="167"/>
      <c r="AR179" s="167"/>
      <c r="AS179" s="1">
        <v>27913.239999999994</v>
      </c>
      <c r="AV179" s="1">
        <v>56824.880000000005</v>
      </c>
      <c r="AY179" s="167"/>
      <c r="AZ179" s="167">
        <v>60.15</v>
      </c>
      <c r="BA179" s="167">
        <v>3176276.78</v>
      </c>
      <c r="BB179" s="167">
        <v>705059.18</v>
      </c>
      <c r="BC179" s="1">
        <v>808706.75</v>
      </c>
    </row>
    <row r="180" spans="2:55" x14ac:dyDescent="0.25">
      <c r="B180" s="47" t="s">
        <v>431</v>
      </c>
      <c r="C180" s="47" t="s">
        <v>430</v>
      </c>
      <c r="D180" s="167">
        <v>16802970.489999995</v>
      </c>
      <c r="E180" s="167">
        <v>7061909.0499999989</v>
      </c>
      <c r="F180" s="167">
        <v>54771.83</v>
      </c>
      <c r="H180" s="167">
        <v>406775.9</v>
      </c>
      <c r="I180" s="167"/>
      <c r="J180" s="167">
        <v>1823.98</v>
      </c>
      <c r="K180" s="167">
        <v>314983.62000000005</v>
      </c>
      <c r="L180" s="167">
        <v>2481.63</v>
      </c>
      <c r="M180" s="167">
        <v>65009.07</v>
      </c>
      <c r="N180" s="1">
        <v>1372812.2799999998</v>
      </c>
      <c r="P180" s="167"/>
      <c r="Q180" s="1">
        <v>175575.97999999998</v>
      </c>
      <c r="S180" s="167"/>
      <c r="T180" s="167"/>
      <c r="U180" s="1">
        <v>828098.77</v>
      </c>
      <c r="V180" s="1">
        <v>128539.23999999999</v>
      </c>
      <c r="W180" s="1">
        <v>4998.68</v>
      </c>
      <c r="Z180" s="167"/>
      <c r="AA180" s="167"/>
      <c r="AB180" s="1">
        <v>514554.55</v>
      </c>
      <c r="AC180" s="1">
        <v>42097.7</v>
      </c>
      <c r="AD180" s="167">
        <v>211280</v>
      </c>
      <c r="AE180" s="1">
        <v>888039.37999999989</v>
      </c>
      <c r="AG180" s="167"/>
      <c r="AH180" s="1">
        <v>90510.27</v>
      </c>
      <c r="AL180" s="167">
        <v>29444.29</v>
      </c>
      <c r="AM180" s="1">
        <v>479478.19999999995</v>
      </c>
      <c r="AO180" s="167"/>
      <c r="AS180" s="1">
        <v>27584.080000000002</v>
      </c>
      <c r="AV180" s="1">
        <v>97561.87</v>
      </c>
      <c r="AZ180" s="167">
        <v>3500</v>
      </c>
      <c r="BA180" s="167">
        <v>3022848.3299999996</v>
      </c>
      <c r="BB180" s="167">
        <v>713278.55999999994</v>
      </c>
      <c r="BC180" s="1">
        <v>265013.22999999992</v>
      </c>
    </row>
    <row r="181" spans="2:55" x14ac:dyDescent="0.25">
      <c r="B181" s="47" t="s">
        <v>429</v>
      </c>
      <c r="C181" s="47" t="s">
        <v>428</v>
      </c>
      <c r="D181" s="167">
        <v>5344612.3699999982</v>
      </c>
      <c r="E181" s="167">
        <v>2020228.81</v>
      </c>
      <c r="F181" s="167">
        <v>16687.8</v>
      </c>
      <c r="G181" s="167"/>
      <c r="H181" s="167">
        <v>95517.45</v>
      </c>
      <c r="I181" s="167"/>
      <c r="J181" s="167"/>
      <c r="K181" s="167">
        <v>4045.4500000000003</v>
      </c>
      <c r="L181" s="1">
        <v>52065.47</v>
      </c>
      <c r="M181" s="167"/>
      <c r="N181" s="1">
        <v>435421.32999999996</v>
      </c>
      <c r="P181" s="167"/>
      <c r="Q181" s="1">
        <v>95147.27</v>
      </c>
      <c r="S181" s="167"/>
      <c r="U181" s="1">
        <v>158142.65000000002</v>
      </c>
      <c r="W181" s="1">
        <v>32023</v>
      </c>
      <c r="Z181" s="167"/>
      <c r="AA181" s="167"/>
      <c r="AB181" s="167">
        <v>168344.66</v>
      </c>
      <c r="AC181" s="1">
        <v>65715.64</v>
      </c>
      <c r="AD181" s="167"/>
      <c r="AE181" s="1">
        <v>215564.69</v>
      </c>
      <c r="AG181" s="167"/>
      <c r="AH181" s="1">
        <v>62985.62</v>
      </c>
      <c r="AK181" s="167"/>
      <c r="AL181" s="167"/>
      <c r="AM181" s="1">
        <v>33999.279999999999</v>
      </c>
      <c r="AR181" s="167"/>
      <c r="AS181" s="1">
        <v>5347.09</v>
      </c>
      <c r="AU181" s="167"/>
      <c r="AV181" s="1">
        <v>52662.259999999995</v>
      </c>
      <c r="AX181" s="167"/>
      <c r="AY181" s="167"/>
      <c r="AZ181" s="167"/>
      <c r="BA181" s="167">
        <v>1418491.9899999998</v>
      </c>
      <c r="BB181" s="167">
        <v>214034.41999999998</v>
      </c>
      <c r="BC181" s="1">
        <v>198187.49</v>
      </c>
    </row>
    <row r="182" spans="2:55" x14ac:dyDescent="0.25">
      <c r="B182" s="47" t="s">
        <v>427</v>
      </c>
      <c r="C182" s="47" t="s">
        <v>426</v>
      </c>
      <c r="D182" s="167">
        <v>14032975.039999997</v>
      </c>
      <c r="E182" s="167">
        <v>7519046.3899999987</v>
      </c>
      <c r="G182" s="167"/>
      <c r="I182" s="167"/>
      <c r="J182" s="167"/>
      <c r="K182" s="167">
        <v>36714.71</v>
      </c>
      <c r="M182" s="167"/>
      <c r="N182" s="1">
        <v>1076260.6100000001</v>
      </c>
      <c r="S182" s="167"/>
      <c r="U182" s="167">
        <v>413047.53</v>
      </c>
      <c r="V182" s="1">
        <v>94600.99</v>
      </c>
      <c r="W182" s="1">
        <v>22249.73</v>
      </c>
      <c r="Z182" s="167"/>
      <c r="AA182" s="167"/>
      <c r="AB182" s="1">
        <v>205236.18000000002</v>
      </c>
      <c r="AC182" s="1">
        <v>79076.06</v>
      </c>
      <c r="AD182" s="167"/>
      <c r="AE182" s="1">
        <v>207279.02</v>
      </c>
      <c r="AG182" s="167"/>
      <c r="AH182" s="1">
        <v>407103.79</v>
      </c>
      <c r="AL182" s="167"/>
      <c r="AM182" s="1">
        <v>39944.14</v>
      </c>
      <c r="AR182" s="167"/>
      <c r="AS182" s="1">
        <v>18700</v>
      </c>
      <c r="AU182" s="167"/>
      <c r="AV182" s="1">
        <v>94723.23</v>
      </c>
      <c r="AY182" s="167">
        <v>77765.290000000008</v>
      </c>
      <c r="AZ182" s="167">
        <v>9477.4</v>
      </c>
      <c r="BA182" s="167">
        <v>2436392.7799999998</v>
      </c>
      <c r="BB182" s="167">
        <v>501579.6</v>
      </c>
      <c r="BC182" s="1">
        <v>793777.59</v>
      </c>
    </row>
    <row r="183" spans="2:55" x14ac:dyDescent="0.25">
      <c r="B183" s="47" t="s">
        <v>425</v>
      </c>
      <c r="C183" s="47" t="s">
        <v>424</v>
      </c>
      <c r="D183" s="167">
        <v>20110566.230000004</v>
      </c>
      <c r="E183" s="167">
        <v>9181454.4000000004</v>
      </c>
      <c r="F183" s="167">
        <v>193995.71</v>
      </c>
      <c r="G183" s="167"/>
      <c r="H183" s="167"/>
      <c r="I183" s="167"/>
      <c r="J183" s="167"/>
      <c r="K183" s="1">
        <v>242682.16</v>
      </c>
      <c r="L183" s="167"/>
      <c r="M183" s="167"/>
      <c r="N183" s="167">
        <v>1499981.1000000003</v>
      </c>
      <c r="O183" s="167"/>
      <c r="P183" s="167"/>
      <c r="Q183" s="1">
        <v>264982.29000000004</v>
      </c>
      <c r="S183" s="167"/>
      <c r="T183" s="167"/>
      <c r="U183" s="167">
        <v>617626.75999999989</v>
      </c>
      <c r="V183" s="1">
        <v>106983.84999999999</v>
      </c>
      <c r="W183" s="1">
        <v>33927.18</v>
      </c>
      <c r="Z183" s="167"/>
      <c r="AA183" s="167"/>
      <c r="AB183" s="1">
        <v>762924.05</v>
      </c>
      <c r="AC183" s="1">
        <v>132963.69</v>
      </c>
      <c r="AD183" s="167">
        <v>338267.81999999995</v>
      </c>
      <c r="AE183" s="1">
        <v>896939.45000000007</v>
      </c>
      <c r="AG183" s="167"/>
      <c r="AH183" s="1">
        <v>148492.65</v>
      </c>
      <c r="AK183" s="167"/>
      <c r="AL183" s="167">
        <v>10629.939999999999</v>
      </c>
      <c r="AM183" s="1">
        <v>194350.71000000002</v>
      </c>
      <c r="AN183" s="167"/>
      <c r="AP183" s="167"/>
      <c r="AQ183" s="1">
        <v>23250</v>
      </c>
      <c r="AR183" s="167"/>
      <c r="AS183" s="1">
        <v>30481.730000000003</v>
      </c>
      <c r="AU183" s="167"/>
      <c r="AX183" s="167"/>
      <c r="AY183" s="167"/>
      <c r="AZ183" s="167">
        <v>85067.670000000013</v>
      </c>
      <c r="BA183" s="167">
        <v>3479473.6999999997</v>
      </c>
      <c r="BB183" s="167">
        <v>711940.04999999993</v>
      </c>
      <c r="BC183" s="1">
        <v>1154151.32</v>
      </c>
    </row>
    <row r="184" spans="2:55" x14ac:dyDescent="0.25">
      <c r="B184" s="47" t="s">
        <v>423</v>
      </c>
      <c r="C184" s="47" t="s">
        <v>422</v>
      </c>
      <c r="D184" s="167">
        <v>12244599.519999994</v>
      </c>
      <c r="E184" s="167">
        <v>4323935.1500000004</v>
      </c>
      <c r="F184" s="1">
        <v>105842.71</v>
      </c>
      <c r="J184" s="167"/>
      <c r="K184" s="1">
        <v>1491597.4500000002</v>
      </c>
      <c r="L184" s="167">
        <v>375314.54000000004</v>
      </c>
      <c r="M184" s="167"/>
      <c r="N184" s="1">
        <v>894160.88</v>
      </c>
      <c r="Q184" s="1">
        <v>103579.46</v>
      </c>
      <c r="S184" s="167"/>
      <c r="T184" s="167"/>
      <c r="U184" s="1">
        <v>438371.52999999997</v>
      </c>
      <c r="V184" s="1">
        <v>32294.39</v>
      </c>
      <c r="Z184" s="167"/>
      <c r="AA184" s="167"/>
      <c r="AB184" s="167">
        <v>790542.05</v>
      </c>
      <c r="AC184" s="1">
        <v>101688.65</v>
      </c>
      <c r="AD184" s="167"/>
      <c r="AE184" s="1">
        <v>377697.49</v>
      </c>
      <c r="AG184" s="167"/>
      <c r="AH184" s="1">
        <v>27709.329999999998</v>
      </c>
      <c r="AK184" s="167"/>
      <c r="AL184" s="167"/>
      <c r="AM184" s="1">
        <v>88838.42</v>
      </c>
      <c r="AO184" s="167"/>
      <c r="AP184" s="1">
        <v>114963.69</v>
      </c>
      <c r="AR184" s="167"/>
      <c r="AU184" s="167"/>
      <c r="AZ184" s="167"/>
      <c r="BA184" s="167">
        <v>2350378.5900000008</v>
      </c>
      <c r="BB184" s="167">
        <v>390258.56</v>
      </c>
      <c r="BC184" s="1">
        <v>237426.63</v>
      </c>
    </row>
    <row r="185" spans="2:55" x14ac:dyDescent="0.25">
      <c r="B185" s="47" t="s">
        <v>932</v>
      </c>
      <c r="C185" s="47" t="s">
        <v>931</v>
      </c>
      <c r="D185" s="167">
        <v>3424472.8400000008</v>
      </c>
      <c r="E185" s="167">
        <v>2988725.3200000003</v>
      </c>
      <c r="H185" s="167"/>
      <c r="J185" s="167"/>
      <c r="K185" s="167"/>
      <c r="M185" s="167"/>
      <c r="N185" s="1">
        <v>139440.19</v>
      </c>
      <c r="O185" s="167"/>
      <c r="P185" s="167"/>
      <c r="S185" s="167"/>
      <c r="T185" s="167"/>
      <c r="U185" s="167"/>
      <c r="Z185" s="167"/>
      <c r="AA185" s="167"/>
      <c r="AD185" s="167"/>
      <c r="AE185" s="1">
        <v>140775.54</v>
      </c>
      <c r="AG185" s="167"/>
      <c r="AL185" s="167"/>
      <c r="AR185" s="167"/>
      <c r="AS185" s="167"/>
      <c r="AU185" s="167"/>
      <c r="AZ185" s="167"/>
      <c r="BA185" s="167"/>
      <c r="BB185" s="167">
        <v>155531.79</v>
      </c>
    </row>
    <row r="186" spans="2:55" x14ac:dyDescent="0.25">
      <c r="B186" s="47" t="s">
        <v>421</v>
      </c>
      <c r="C186" s="47" t="s">
        <v>420</v>
      </c>
      <c r="D186" s="167">
        <v>19737377.81000001</v>
      </c>
      <c r="E186" s="167">
        <v>8218047.049999998</v>
      </c>
      <c r="F186" s="1">
        <v>264585.51999999996</v>
      </c>
      <c r="G186" s="1">
        <v>13969.41</v>
      </c>
      <c r="H186" s="167">
        <v>102271.1</v>
      </c>
      <c r="I186" s="167"/>
      <c r="J186" s="167"/>
      <c r="K186" s="1">
        <v>8466.44</v>
      </c>
      <c r="L186" s="1">
        <v>152827.95000000001</v>
      </c>
      <c r="M186" s="167"/>
      <c r="N186" s="1">
        <v>2845603.1</v>
      </c>
      <c r="P186" s="167"/>
      <c r="Q186" s="1">
        <v>3596.74</v>
      </c>
      <c r="S186" s="167"/>
      <c r="U186" s="1">
        <v>1008166.95</v>
      </c>
      <c r="Z186" s="167"/>
      <c r="AB186" s="1">
        <v>408089.45</v>
      </c>
      <c r="AC186" s="1">
        <v>52177.01</v>
      </c>
      <c r="AD186" s="167">
        <v>78734.650000000009</v>
      </c>
      <c r="AE186" s="1">
        <v>637908.65</v>
      </c>
      <c r="AG186" s="167"/>
      <c r="AH186" s="1">
        <v>146311.84999999998</v>
      </c>
      <c r="AL186" s="1">
        <v>32593.4</v>
      </c>
      <c r="AM186" s="1">
        <v>82393.33</v>
      </c>
      <c r="AS186" s="1">
        <v>25433.88</v>
      </c>
      <c r="AV186" s="1">
        <v>238398.97000000003</v>
      </c>
      <c r="AY186" s="1">
        <v>50735.03</v>
      </c>
      <c r="AZ186" s="167">
        <v>2961.28</v>
      </c>
      <c r="BA186" s="167">
        <v>3506038.2500000014</v>
      </c>
      <c r="BB186" s="167">
        <v>662174.29999999993</v>
      </c>
      <c r="BC186" s="1">
        <v>1195893.5</v>
      </c>
    </row>
    <row r="187" spans="2:55" x14ac:dyDescent="0.25">
      <c r="B187" s="47" t="s">
        <v>419</v>
      </c>
      <c r="C187" s="47" t="s">
        <v>418</v>
      </c>
      <c r="D187" s="167">
        <v>9890528.790000001</v>
      </c>
      <c r="E187" s="167">
        <v>4027007.23</v>
      </c>
      <c r="F187" s="167"/>
      <c r="G187" s="1">
        <v>83988.46</v>
      </c>
      <c r="H187" s="167">
        <v>198354.56</v>
      </c>
      <c r="I187" s="167"/>
      <c r="J187" s="167">
        <v>535.79999999999995</v>
      </c>
      <c r="K187" s="167"/>
      <c r="L187" s="1">
        <v>218676.8</v>
      </c>
      <c r="M187" s="167"/>
      <c r="N187" s="1">
        <v>1114102.7999999998</v>
      </c>
      <c r="O187" s="167"/>
      <c r="P187" s="167"/>
      <c r="Q187" s="1">
        <v>131975.28</v>
      </c>
      <c r="S187" s="167"/>
      <c r="T187" s="167"/>
      <c r="U187" s="167">
        <v>454582.75000000006</v>
      </c>
      <c r="W187" s="1">
        <v>8495</v>
      </c>
      <c r="Z187" s="167"/>
      <c r="AA187" s="167"/>
      <c r="AB187" s="1">
        <v>202669</v>
      </c>
      <c r="AC187" s="1">
        <v>133440.47</v>
      </c>
      <c r="AD187" s="167"/>
      <c r="AE187" s="1">
        <v>376211.02999999991</v>
      </c>
      <c r="AG187" s="167"/>
      <c r="AH187" s="1">
        <v>203758.72</v>
      </c>
      <c r="AL187" s="1">
        <v>1496.34</v>
      </c>
      <c r="AM187" s="1">
        <v>83702.25</v>
      </c>
      <c r="AR187" s="167"/>
      <c r="AS187" s="1">
        <v>13058.17</v>
      </c>
      <c r="AV187" s="1">
        <v>129103.06999999999</v>
      </c>
      <c r="AZ187" s="167">
        <v>600</v>
      </c>
      <c r="BA187" s="167">
        <v>1586011.5600000003</v>
      </c>
      <c r="BB187" s="167">
        <v>415388.27999999991</v>
      </c>
      <c r="BC187" s="1">
        <v>507371.22</v>
      </c>
    </row>
    <row r="188" spans="2:55" x14ac:dyDescent="0.25">
      <c r="B188" s="47" t="s">
        <v>417</v>
      </c>
      <c r="C188" s="47" t="s">
        <v>416</v>
      </c>
      <c r="D188" s="167">
        <v>13108182.249999993</v>
      </c>
      <c r="E188" s="167">
        <v>4915068.4200000009</v>
      </c>
      <c r="F188" s="167">
        <v>87655.93</v>
      </c>
      <c r="G188" s="1">
        <v>25473.63</v>
      </c>
      <c r="H188" s="1">
        <v>65385.350000000006</v>
      </c>
      <c r="J188" s="167"/>
      <c r="K188" s="167">
        <v>1567.6799999999998</v>
      </c>
      <c r="M188" s="167"/>
      <c r="N188" s="1">
        <v>1014953</v>
      </c>
      <c r="O188" s="1">
        <v>136923.60999999999</v>
      </c>
      <c r="P188" s="167"/>
      <c r="Q188" s="1">
        <v>148128.56</v>
      </c>
      <c r="R188" s="167"/>
      <c r="S188" s="167"/>
      <c r="U188" s="1">
        <v>445346.76</v>
      </c>
      <c r="V188" s="1">
        <v>36984.339999999997</v>
      </c>
      <c r="W188" s="1">
        <v>6344.37</v>
      </c>
      <c r="Z188" s="167"/>
      <c r="AA188" s="167"/>
      <c r="AB188" s="1">
        <v>170095.05</v>
      </c>
      <c r="AC188" s="1">
        <v>64529.89</v>
      </c>
      <c r="AD188" s="167"/>
      <c r="AE188" s="1">
        <v>415950.62000000005</v>
      </c>
      <c r="AG188" s="167"/>
      <c r="AH188" s="1">
        <v>421035.66000000003</v>
      </c>
      <c r="AL188" s="1">
        <v>15424.18</v>
      </c>
      <c r="AM188" s="1">
        <v>140153.18</v>
      </c>
      <c r="AN188" s="167"/>
      <c r="AO188" s="167">
        <v>13564.05</v>
      </c>
      <c r="AP188" s="167"/>
      <c r="AQ188" s="1">
        <v>8755.42</v>
      </c>
      <c r="AR188" s="167"/>
      <c r="AS188" s="1">
        <v>16393.849999999999</v>
      </c>
      <c r="AU188" s="167"/>
      <c r="AV188" s="1">
        <v>208843.64</v>
      </c>
      <c r="AY188" s="1">
        <v>1738643.55</v>
      </c>
      <c r="AZ188" s="167">
        <v>101508.42</v>
      </c>
      <c r="BA188" s="167">
        <v>1898429.5799999996</v>
      </c>
      <c r="BB188" s="167">
        <v>446317.76</v>
      </c>
      <c r="BC188" s="1">
        <v>564705.75</v>
      </c>
    </row>
    <row r="189" spans="2:55" x14ac:dyDescent="0.25">
      <c r="B189" s="47" t="s">
        <v>415</v>
      </c>
      <c r="C189" s="47" t="s">
        <v>414</v>
      </c>
      <c r="D189" s="167">
        <v>6698956.3300000001</v>
      </c>
      <c r="E189" s="167">
        <v>3628334.9599999995</v>
      </c>
      <c r="I189" s="167"/>
      <c r="J189" s="167"/>
      <c r="K189" s="167"/>
      <c r="L189" s="167"/>
      <c r="M189" s="167">
        <v>41574.339999999997</v>
      </c>
      <c r="N189" s="1">
        <v>502293.13</v>
      </c>
      <c r="P189" s="167"/>
      <c r="S189" s="167"/>
      <c r="T189" s="167"/>
      <c r="U189" s="1">
        <v>200862.30000000002</v>
      </c>
      <c r="V189" s="1">
        <v>18263.830000000002</v>
      </c>
      <c r="Z189" s="167"/>
      <c r="AA189" s="167"/>
      <c r="AB189" s="1">
        <v>100802.41</v>
      </c>
      <c r="AC189" s="1">
        <v>21560.739999999998</v>
      </c>
      <c r="AD189" s="167">
        <v>51702.119999999995</v>
      </c>
      <c r="AE189" s="1">
        <v>220010.8</v>
      </c>
      <c r="AG189" s="167"/>
      <c r="AH189" s="1">
        <v>34028.400000000001</v>
      </c>
      <c r="AM189" s="1">
        <v>28126.45</v>
      </c>
      <c r="AO189" s="167"/>
      <c r="AP189" s="1">
        <v>41659.479999999996</v>
      </c>
      <c r="AS189" s="1">
        <v>13428.02</v>
      </c>
      <c r="AV189" s="1">
        <v>135727.89000000001</v>
      </c>
      <c r="AY189" s="167"/>
      <c r="AZ189" s="167"/>
      <c r="BA189" s="167">
        <v>1050625.1499999999</v>
      </c>
      <c r="BB189" s="167">
        <v>241442.3</v>
      </c>
      <c r="BC189" s="1">
        <v>368514.01</v>
      </c>
    </row>
    <row r="190" spans="2:55" x14ac:dyDescent="0.25">
      <c r="B190" s="47" t="s">
        <v>413</v>
      </c>
      <c r="C190" s="47" t="s">
        <v>412</v>
      </c>
      <c r="D190" s="167">
        <v>7512718.9299999997</v>
      </c>
      <c r="E190" s="167">
        <v>3554903.4499999997</v>
      </c>
      <c r="G190" s="167"/>
      <c r="I190" s="167"/>
      <c r="K190" s="1">
        <v>292671.37</v>
      </c>
      <c r="M190" s="167"/>
      <c r="N190" s="1">
        <v>808346.80999999994</v>
      </c>
      <c r="O190" s="167"/>
      <c r="P190" s="167"/>
      <c r="Q190" s="1">
        <v>82965</v>
      </c>
      <c r="S190" s="167"/>
      <c r="T190" s="167"/>
      <c r="U190" s="167">
        <v>237673.96999999997</v>
      </c>
      <c r="V190" s="1">
        <v>46285.859999999993</v>
      </c>
      <c r="W190" s="1">
        <v>34077</v>
      </c>
      <c r="Z190" s="167"/>
      <c r="AA190" s="167"/>
      <c r="AB190" s="1">
        <v>140610</v>
      </c>
      <c r="AC190" s="1">
        <v>72251.98</v>
      </c>
      <c r="AD190" s="167"/>
      <c r="AE190" s="1">
        <v>98357.84</v>
      </c>
      <c r="AG190" s="167"/>
      <c r="AH190" s="1">
        <v>27654.789999999997</v>
      </c>
      <c r="AK190" s="167"/>
      <c r="AL190" s="167"/>
      <c r="AM190" s="1">
        <v>10799.24</v>
      </c>
      <c r="AO190" s="167"/>
      <c r="AR190" s="167"/>
      <c r="AS190" s="1">
        <v>11263.78</v>
      </c>
      <c r="AU190" s="167"/>
      <c r="AV190" s="1">
        <v>69296.88</v>
      </c>
      <c r="AY190" s="167"/>
      <c r="AZ190" s="167"/>
      <c r="BA190" s="167">
        <v>1170045.8699999999</v>
      </c>
      <c r="BB190" s="167">
        <v>343625.88</v>
      </c>
      <c r="BC190" s="1">
        <v>511889.21000000008</v>
      </c>
    </row>
    <row r="191" spans="2:55" x14ac:dyDescent="0.25">
      <c r="B191" s="47" t="s">
        <v>411</v>
      </c>
      <c r="C191" s="47" t="s">
        <v>410</v>
      </c>
      <c r="D191" s="167">
        <v>2492387.3000000017</v>
      </c>
      <c r="E191" s="167">
        <v>1223525.4299999997</v>
      </c>
      <c r="F191" s="167"/>
      <c r="G191" s="167"/>
      <c r="H191" s="167">
        <v>11427.98</v>
      </c>
      <c r="I191" s="167"/>
      <c r="J191" s="167"/>
      <c r="K191" s="167">
        <v>17521.21</v>
      </c>
      <c r="L191" s="1">
        <v>12080.45</v>
      </c>
      <c r="M191" s="167"/>
      <c r="N191" s="1">
        <v>94312.34</v>
      </c>
      <c r="P191" s="167"/>
      <c r="Q191" s="1">
        <v>12839</v>
      </c>
      <c r="R191" s="167"/>
      <c r="S191" s="167"/>
      <c r="T191" s="167"/>
      <c r="U191" s="167">
        <v>9069.48</v>
      </c>
      <c r="Z191" s="167"/>
      <c r="AA191" s="167"/>
      <c r="AB191" s="1">
        <v>2287.86</v>
      </c>
      <c r="AC191" s="1">
        <v>20687.169999999998</v>
      </c>
      <c r="AD191" s="167"/>
      <c r="AE191" s="1">
        <v>64234.53</v>
      </c>
      <c r="AG191" s="167"/>
      <c r="AK191" s="167"/>
      <c r="AL191" s="167"/>
      <c r="AM191" s="167"/>
      <c r="AN191" s="167"/>
      <c r="AO191" s="167"/>
      <c r="AR191" s="167"/>
      <c r="AT191" s="167"/>
      <c r="AU191" s="167"/>
      <c r="AY191" s="167"/>
      <c r="AZ191" s="167"/>
      <c r="BA191" s="167">
        <v>717723.30999999971</v>
      </c>
      <c r="BB191" s="167">
        <v>146041.91</v>
      </c>
      <c r="BC191" s="1">
        <v>160636.63000000003</v>
      </c>
    </row>
    <row r="192" spans="2:55" x14ac:dyDescent="0.25">
      <c r="B192" s="47" t="s">
        <v>409</v>
      </c>
      <c r="C192" s="47" t="s">
        <v>408</v>
      </c>
      <c r="D192" s="167">
        <v>20026237.960000012</v>
      </c>
      <c r="E192" s="167">
        <v>7109281.6600000011</v>
      </c>
      <c r="F192" s="167">
        <v>750870.87</v>
      </c>
      <c r="G192" s="167">
        <v>10005.18</v>
      </c>
      <c r="I192" s="167"/>
      <c r="J192" s="167"/>
      <c r="K192" s="167">
        <v>481330.13</v>
      </c>
      <c r="L192" s="167">
        <v>93610.989999999991</v>
      </c>
      <c r="M192" s="167"/>
      <c r="N192" s="167">
        <v>2054458.3900000001</v>
      </c>
      <c r="O192" s="167"/>
      <c r="P192" s="167"/>
      <c r="Q192" s="1">
        <v>267244.06000000006</v>
      </c>
      <c r="S192" s="167"/>
      <c r="T192" s="167"/>
      <c r="U192" s="167">
        <v>908253.52</v>
      </c>
      <c r="V192" s="1">
        <v>302486.36999999994</v>
      </c>
      <c r="W192" s="1">
        <v>42681.32</v>
      </c>
      <c r="Z192" s="167"/>
      <c r="AA192" s="167"/>
      <c r="AB192" s="1">
        <v>647424</v>
      </c>
      <c r="AC192" s="1">
        <v>494202.03</v>
      </c>
      <c r="AD192" s="167"/>
      <c r="AE192" s="167">
        <v>750749.63</v>
      </c>
      <c r="AF192" s="167"/>
      <c r="AG192" s="167"/>
      <c r="AH192" s="167">
        <v>136093.51999999999</v>
      </c>
      <c r="AI192" s="167"/>
      <c r="AK192" s="167"/>
      <c r="AL192" s="167"/>
      <c r="AN192" s="167"/>
      <c r="AQ192" s="167"/>
      <c r="AR192" s="167"/>
      <c r="AS192" s="1">
        <v>32464.07</v>
      </c>
      <c r="AU192" s="167"/>
      <c r="AX192" s="167"/>
      <c r="AY192" s="167"/>
      <c r="AZ192" s="167"/>
      <c r="BA192" s="167">
        <v>3831265.7599999993</v>
      </c>
      <c r="BB192" s="167">
        <v>986485.09</v>
      </c>
      <c r="BC192" s="1">
        <v>1127331.3699999999</v>
      </c>
    </row>
    <row r="193" spans="2:55" x14ac:dyDescent="0.25">
      <c r="B193" s="47" t="s">
        <v>407</v>
      </c>
      <c r="C193" s="47" t="s">
        <v>406</v>
      </c>
      <c r="D193" s="167">
        <v>8328270.5400000019</v>
      </c>
      <c r="E193" s="167">
        <v>2849159.0100000002</v>
      </c>
      <c r="F193" s="1">
        <v>463898.25000000006</v>
      </c>
      <c r="H193" s="1">
        <v>32280.25</v>
      </c>
      <c r="I193" s="167"/>
      <c r="J193" s="167"/>
      <c r="K193" s="1">
        <v>255501.11000000002</v>
      </c>
      <c r="L193" s="167">
        <v>117845.88</v>
      </c>
      <c r="M193" s="167"/>
      <c r="N193" s="1">
        <v>648354.52</v>
      </c>
      <c r="P193" s="167"/>
      <c r="Q193" s="1">
        <v>87837.31</v>
      </c>
      <c r="T193" s="1">
        <v>12051.18</v>
      </c>
      <c r="U193" s="1">
        <v>238366.81</v>
      </c>
      <c r="Z193" s="167"/>
      <c r="AA193" s="167"/>
      <c r="AB193" s="1">
        <v>245989.02000000002</v>
      </c>
      <c r="AC193" s="1">
        <v>20043.260000000002</v>
      </c>
      <c r="AD193" s="167"/>
      <c r="AE193" s="1">
        <v>166118.26</v>
      </c>
      <c r="AG193" s="167"/>
      <c r="AH193" s="1">
        <v>110411.48000000001</v>
      </c>
      <c r="AO193" s="1">
        <v>31905.48</v>
      </c>
      <c r="AP193" s="1">
        <v>7320.24</v>
      </c>
      <c r="AQ193" s="1">
        <v>7185.2300000000005</v>
      </c>
      <c r="AR193" s="167"/>
      <c r="AS193" s="1">
        <v>46404.36</v>
      </c>
      <c r="AY193" s="167"/>
      <c r="AZ193" s="167"/>
      <c r="BA193" s="167">
        <v>2430870.7999999993</v>
      </c>
      <c r="BB193" s="167">
        <v>195892.19</v>
      </c>
      <c r="BC193" s="1">
        <v>360835.89999999997</v>
      </c>
    </row>
    <row r="194" spans="2:55" x14ac:dyDescent="0.25">
      <c r="B194" s="47" t="s">
        <v>405</v>
      </c>
      <c r="C194" s="47" t="s">
        <v>404</v>
      </c>
      <c r="D194" s="167">
        <v>6077460.2600000007</v>
      </c>
      <c r="E194" s="167">
        <v>2394382.13</v>
      </c>
      <c r="F194" s="167"/>
      <c r="H194" s="167">
        <v>176107.03</v>
      </c>
      <c r="I194" s="167"/>
      <c r="J194" s="167"/>
      <c r="K194" s="167">
        <v>236065.91999999998</v>
      </c>
      <c r="L194" s="167"/>
      <c r="M194" s="167"/>
      <c r="N194" s="1">
        <v>507017.90999999992</v>
      </c>
      <c r="P194" s="167"/>
      <c r="Q194" s="1">
        <v>71368.570000000007</v>
      </c>
      <c r="R194" s="167"/>
      <c r="S194" s="167"/>
      <c r="U194" s="167">
        <v>199269.97</v>
      </c>
      <c r="V194" s="1">
        <v>62727.549999999996</v>
      </c>
      <c r="Z194" s="167"/>
      <c r="AA194" s="167"/>
      <c r="AB194" s="1">
        <v>152956.81</v>
      </c>
      <c r="AC194" s="1">
        <v>48558.04</v>
      </c>
      <c r="AD194" s="167"/>
      <c r="AE194" s="1">
        <v>163758.45000000001</v>
      </c>
      <c r="AG194" s="167"/>
      <c r="AH194" s="1">
        <v>17549.61</v>
      </c>
      <c r="AK194" s="167"/>
      <c r="AL194" s="167"/>
      <c r="AQ194" s="167"/>
      <c r="AR194" s="167"/>
      <c r="AU194" s="167"/>
      <c r="AV194" s="1">
        <v>126.63</v>
      </c>
      <c r="AW194" s="167"/>
      <c r="AY194" s="167"/>
      <c r="AZ194" s="167">
        <v>3154.3999999999996</v>
      </c>
      <c r="BA194" s="167">
        <v>1361262.4899999998</v>
      </c>
      <c r="BB194" s="167">
        <v>281404.27999999997</v>
      </c>
      <c r="BC194" s="1">
        <v>401750.46999999991</v>
      </c>
    </row>
    <row r="195" spans="2:55" x14ac:dyDescent="0.25">
      <c r="B195" s="47" t="s">
        <v>403</v>
      </c>
      <c r="C195" s="47" t="s">
        <v>402</v>
      </c>
      <c r="D195" s="167">
        <v>50392336.209999993</v>
      </c>
      <c r="E195" s="167">
        <v>27159381.109999992</v>
      </c>
      <c r="F195" s="167"/>
      <c r="G195" s="167">
        <v>31101.7</v>
      </c>
      <c r="H195" s="167"/>
      <c r="I195" s="167"/>
      <c r="J195" s="167"/>
      <c r="K195" s="167"/>
      <c r="L195" s="167"/>
      <c r="M195" s="167"/>
      <c r="N195" s="1">
        <v>6447685.9499999993</v>
      </c>
      <c r="O195" s="167"/>
      <c r="P195" s="167"/>
      <c r="Q195" s="1">
        <v>573232</v>
      </c>
      <c r="S195" s="167"/>
      <c r="T195" s="167">
        <v>81991</v>
      </c>
      <c r="U195" s="167">
        <v>2228191.16</v>
      </c>
      <c r="V195" s="1">
        <v>117795.23</v>
      </c>
      <c r="Z195" s="167"/>
      <c r="AA195" s="167"/>
      <c r="AB195" s="1">
        <v>505247</v>
      </c>
      <c r="AC195" s="1">
        <v>27937.15</v>
      </c>
      <c r="AD195" s="167"/>
      <c r="AE195" s="1">
        <v>531521.7699999999</v>
      </c>
      <c r="AG195" s="167"/>
      <c r="AH195" s="1">
        <v>153950.46</v>
      </c>
      <c r="AK195" s="167"/>
      <c r="AL195" s="167">
        <v>17760.96</v>
      </c>
      <c r="AM195" s="1">
        <v>180592.72</v>
      </c>
      <c r="AQ195" s="167"/>
      <c r="AR195" s="167"/>
      <c r="AS195" s="1">
        <v>114694.1</v>
      </c>
      <c r="AU195" s="167"/>
      <c r="AV195" s="1">
        <v>714085.84000000008</v>
      </c>
      <c r="AX195" s="167"/>
      <c r="AY195" s="167"/>
      <c r="AZ195" s="167"/>
      <c r="BA195" s="167">
        <v>7128902.1499999994</v>
      </c>
      <c r="BB195" s="167">
        <v>1324442.8400000001</v>
      </c>
      <c r="BC195" s="1">
        <v>3053823.07</v>
      </c>
    </row>
    <row r="196" spans="2:55" x14ac:dyDescent="0.25">
      <c r="B196" s="47" t="s">
        <v>401</v>
      </c>
      <c r="C196" s="47" t="s">
        <v>140</v>
      </c>
      <c r="D196" s="167">
        <v>409507881.26000011</v>
      </c>
      <c r="E196" s="167">
        <v>219206178.70000005</v>
      </c>
      <c r="F196" s="1">
        <v>4157486.1</v>
      </c>
      <c r="G196" s="1">
        <v>941122.59999999986</v>
      </c>
      <c r="H196" s="1">
        <v>2258900.15</v>
      </c>
      <c r="J196" s="167"/>
      <c r="K196" s="1">
        <v>4558218.7800000012</v>
      </c>
      <c r="L196" s="167">
        <v>540776.74</v>
      </c>
      <c r="M196" s="167"/>
      <c r="N196" s="1">
        <v>54249369.24000001</v>
      </c>
      <c r="O196" s="167"/>
      <c r="P196" s="167"/>
      <c r="Q196" s="1">
        <v>5744673.2400000002</v>
      </c>
      <c r="T196" s="167">
        <v>25220</v>
      </c>
      <c r="U196" s="1">
        <v>13003351.789999999</v>
      </c>
      <c r="V196" s="1">
        <v>4042433.1399999992</v>
      </c>
      <c r="W196" s="1">
        <v>192599.21</v>
      </c>
      <c r="Z196" s="167"/>
      <c r="AA196" s="167"/>
      <c r="AB196" s="1">
        <v>3438893.0000000005</v>
      </c>
      <c r="AC196" s="1">
        <v>790101.85999999987</v>
      </c>
      <c r="AD196" s="167"/>
      <c r="AE196" s="1">
        <v>7762416.6899999995</v>
      </c>
      <c r="AG196" s="167"/>
      <c r="AH196" s="1">
        <v>1824888.2999999998</v>
      </c>
      <c r="AK196" s="167"/>
      <c r="AL196" s="167">
        <v>315547.65000000002</v>
      </c>
      <c r="AM196" s="1">
        <v>3632785.4200000004</v>
      </c>
      <c r="AN196" s="1">
        <v>7397.17</v>
      </c>
      <c r="AO196" s="1">
        <v>141460.96</v>
      </c>
      <c r="AP196" s="1">
        <v>75835.179999999993</v>
      </c>
      <c r="AR196" s="167"/>
      <c r="AS196" s="1">
        <v>695548.37999999989</v>
      </c>
      <c r="AV196" s="1">
        <v>243928.59999999998</v>
      </c>
      <c r="AX196" s="167"/>
      <c r="AY196" s="167"/>
      <c r="AZ196" s="167">
        <v>1035300.77</v>
      </c>
      <c r="BA196" s="167">
        <v>54045587.299999967</v>
      </c>
      <c r="BB196" s="167">
        <v>9533603.7300000023</v>
      </c>
      <c r="BC196" s="1">
        <v>17044256.559999999</v>
      </c>
    </row>
    <row r="197" spans="2:55" x14ac:dyDescent="0.25">
      <c r="B197" s="47" t="s">
        <v>400</v>
      </c>
      <c r="C197" s="47" t="s">
        <v>399</v>
      </c>
      <c r="D197" s="167">
        <v>561197798.28999984</v>
      </c>
      <c r="E197" s="167">
        <v>268911532.85999995</v>
      </c>
      <c r="F197" s="167">
        <v>9287196.8200000003</v>
      </c>
      <c r="G197" s="167">
        <v>1935631.2499999998</v>
      </c>
      <c r="H197" s="167">
        <v>2800394.4100000006</v>
      </c>
      <c r="J197" s="167"/>
      <c r="K197" s="167">
        <v>14693838.350000001</v>
      </c>
      <c r="L197" s="167">
        <v>1935133.0999999999</v>
      </c>
      <c r="M197" s="167"/>
      <c r="N197" s="1">
        <v>70050113.079999998</v>
      </c>
      <c r="O197" s="167"/>
      <c r="P197" s="167"/>
      <c r="Q197" s="1">
        <v>7645703.25</v>
      </c>
      <c r="S197" s="167"/>
      <c r="T197" s="167"/>
      <c r="U197" s="1">
        <v>14327408.99</v>
      </c>
      <c r="V197" s="1">
        <v>2812867.62</v>
      </c>
      <c r="W197" s="1">
        <v>366206.5</v>
      </c>
      <c r="Z197" s="167"/>
      <c r="AA197" s="167"/>
      <c r="AB197" s="1">
        <v>10847394.979999999</v>
      </c>
      <c r="AC197" s="1">
        <v>2752253.96</v>
      </c>
      <c r="AD197" s="167"/>
      <c r="AE197" s="1">
        <v>15633937.660000002</v>
      </c>
      <c r="AF197" s="1">
        <v>507688.28000000009</v>
      </c>
      <c r="AG197" s="167">
        <v>240958.02</v>
      </c>
      <c r="AH197" s="1">
        <v>4470305.3800000008</v>
      </c>
      <c r="AI197" s="1">
        <v>62197.37000000001</v>
      </c>
      <c r="AJ197" s="1">
        <v>6435705.6900000013</v>
      </c>
      <c r="AK197" s="167"/>
      <c r="AL197" s="167">
        <v>211344.86</v>
      </c>
      <c r="AM197" s="1">
        <v>5214388.8499999996</v>
      </c>
      <c r="AO197" s="1">
        <v>405854.33000000007</v>
      </c>
      <c r="AR197" s="167">
        <v>1647.6599999999999</v>
      </c>
      <c r="AS197" s="1">
        <v>784751.10000000009</v>
      </c>
      <c r="AV197" s="1">
        <v>1366776.6099999999</v>
      </c>
      <c r="AY197" s="167">
        <v>2396539.9699999997</v>
      </c>
      <c r="AZ197" s="167">
        <v>2354017.0900000003</v>
      </c>
      <c r="BA197" s="167">
        <v>70497512.200000003</v>
      </c>
      <c r="BB197" s="167">
        <v>21846271.16</v>
      </c>
      <c r="BC197" s="1">
        <v>20402226.889999997</v>
      </c>
    </row>
    <row r="198" spans="2:55" x14ac:dyDescent="0.25">
      <c r="B198" s="47" t="s">
        <v>398</v>
      </c>
      <c r="C198" s="47" t="s">
        <v>397</v>
      </c>
      <c r="D198" s="167">
        <v>3338341.5099999984</v>
      </c>
      <c r="E198" s="167">
        <v>1769038.89</v>
      </c>
      <c r="F198" s="167"/>
      <c r="G198" s="167"/>
      <c r="H198" s="167"/>
      <c r="I198" s="167"/>
      <c r="J198" s="167"/>
      <c r="K198" s="167">
        <v>37371.960000000006</v>
      </c>
      <c r="L198" s="167"/>
      <c r="M198" s="167"/>
      <c r="N198" s="1">
        <v>360763.05000000005</v>
      </c>
      <c r="P198" s="167"/>
      <c r="Q198" s="167">
        <v>47725.42</v>
      </c>
      <c r="R198" s="167"/>
      <c r="S198" s="167"/>
      <c r="T198" s="167"/>
      <c r="U198" s="167"/>
      <c r="V198" s="167"/>
      <c r="Z198" s="167"/>
      <c r="AA198" s="167"/>
      <c r="AB198" s="1">
        <v>51752</v>
      </c>
      <c r="AC198" s="1">
        <v>46001.18</v>
      </c>
      <c r="AD198" s="167"/>
      <c r="AE198" s="167">
        <v>62137.83</v>
      </c>
      <c r="AF198" s="167"/>
      <c r="AG198" s="167"/>
      <c r="AH198" s="1">
        <v>2613.8200000000002</v>
      </c>
      <c r="AI198" s="167"/>
      <c r="AK198" s="167"/>
      <c r="AL198" s="167"/>
      <c r="AN198" s="167"/>
      <c r="AR198" s="167"/>
      <c r="AS198" s="1">
        <v>5896.13</v>
      </c>
      <c r="AU198" s="167"/>
      <c r="AV198" s="1">
        <v>337.46</v>
      </c>
      <c r="AX198" s="167"/>
      <c r="AY198" s="167"/>
      <c r="AZ198" s="167">
        <v>3747.35</v>
      </c>
      <c r="BA198" s="167">
        <v>735113.9800000001</v>
      </c>
      <c r="BB198" s="167">
        <v>71017.289999999994</v>
      </c>
      <c r="BC198" s="1">
        <v>144825.15</v>
      </c>
    </row>
    <row r="199" spans="2:55" x14ac:dyDescent="0.25">
      <c r="B199" s="47" t="s">
        <v>396</v>
      </c>
      <c r="C199" s="47" t="s">
        <v>395</v>
      </c>
      <c r="D199" s="167">
        <v>92990715.440000042</v>
      </c>
      <c r="E199" s="167">
        <v>52358391.779999994</v>
      </c>
      <c r="F199" s="167">
        <v>143663.24</v>
      </c>
      <c r="G199" s="167"/>
      <c r="I199" s="167"/>
      <c r="J199" s="167"/>
      <c r="K199" s="1">
        <v>2472</v>
      </c>
      <c r="L199" s="167"/>
      <c r="M199" s="167"/>
      <c r="N199" s="1">
        <v>11520087.330000002</v>
      </c>
      <c r="O199" s="167"/>
      <c r="P199" s="167"/>
      <c r="Q199" s="1">
        <v>1256466.06</v>
      </c>
      <c r="S199" s="167"/>
      <c r="T199" s="167">
        <v>17261</v>
      </c>
      <c r="U199" s="167">
        <v>3057681.31</v>
      </c>
      <c r="W199" s="1">
        <v>44804</v>
      </c>
      <c r="Z199" s="167"/>
      <c r="AA199" s="167"/>
      <c r="AB199" s="1">
        <v>794435</v>
      </c>
      <c r="AC199" s="1">
        <v>175022</v>
      </c>
      <c r="AD199" s="167"/>
      <c r="AE199" s="1">
        <v>1588588.45</v>
      </c>
      <c r="AG199" s="167"/>
      <c r="AH199" s="1">
        <v>386856.76</v>
      </c>
      <c r="AK199" s="167"/>
      <c r="AL199" s="167">
        <v>54476</v>
      </c>
      <c r="AM199" s="1">
        <v>695278.32000000007</v>
      </c>
      <c r="AQ199" s="167"/>
      <c r="AR199" s="167">
        <v>327095.49</v>
      </c>
      <c r="AS199" s="1">
        <v>192125.17</v>
      </c>
      <c r="AU199" s="167"/>
      <c r="AV199" s="167">
        <v>328834.42</v>
      </c>
      <c r="AX199" s="1">
        <v>36772.909999999996</v>
      </c>
      <c r="AY199" s="167"/>
      <c r="AZ199" s="167">
        <v>489288.52999999997</v>
      </c>
      <c r="BA199" s="167">
        <v>13366558.959999999</v>
      </c>
      <c r="BB199" s="167">
        <v>3114155.1599999992</v>
      </c>
      <c r="BC199" s="1">
        <v>3040401.55</v>
      </c>
    </row>
    <row r="200" spans="2:55" x14ac:dyDescent="0.25">
      <c r="B200" s="47" t="s">
        <v>394</v>
      </c>
      <c r="C200" s="47" t="s">
        <v>393</v>
      </c>
      <c r="D200" s="167">
        <v>175271464.77999994</v>
      </c>
      <c r="E200" s="167">
        <v>97411417.480000034</v>
      </c>
      <c r="F200" s="1">
        <v>802148.97000000009</v>
      </c>
      <c r="G200" s="1">
        <v>127702.88</v>
      </c>
      <c r="H200" s="167"/>
      <c r="I200" s="167"/>
      <c r="J200" s="167"/>
      <c r="K200" s="167">
        <v>380263.00999999995</v>
      </c>
      <c r="L200" s="167">
        <v>39158</v>
      </c>
      <c r="M200" s="167"/>
      <c r="N200" s="1">
        <v>25213744.990000002</v>
      </c>
      <c r="O200" s="167"/>
      <c r="P200" s="167"/>
      <c r="Q200" s="1">
        <v>2105136.1300000004</v>
      </c>
      <c r="S200" s="167"/>
      <c r="T200" s="167"/>
      <c r="U200" s="167">
        <v>5975475.0799999991</v>
      </c>
      <c r="V200" s="1">
        <v>1173238.58</v>
      </c>
      <c r="W200" s="1">
        <v>79074</v>
      </c>
      <c r="X200" s="1">
        <v>289143.03000000003</v>
      </c>
      <c r="Z200" s="167"/>
      <c r="AA200" s="167"/>
      <c r="AB200" s="1">
        <v>1033239.9800000002</v>
      </c>
      <c r="AC200" s="1">
        <v>188089.05</v>
      </c>
      <c r="AD200" s="167"/>
      <c r="AE200" s="1">
        <v>2188612.209999999</v>
      </c>
      <c r="AG200" s="167"/>
      <c r="AH200" s="1">
        <v>931988.01000000013</v>
      </c>
      <c r="AI200" s="167"/>
      <c r="AK200" s="167"/>
      <c r="AL200" s="167">
        <v>72230.080000000002</v>
      </c>
      <c r="AM200" s="1">
        <v>1024753.0900000001</v>
      </c>
      <c r="AN200" s="167"/>
      <c r="AR200" s="167">
        <v>53200.07</v>
      </c>
      <c r="AS200" s="1">
        <v>1028348.3000000002</v>
      </c>
      <c r="AU200" s="167"/>
      <c r="AV200" s="1">
        <v>136983.32</v>
      </c>
      <c r="AX200" s="167"/>
      <c r="AY200" s="167">
        <v>1727292.7300000002</v>
      </c>
      <c r="AZ200" s="167">
        <v>775346.61</v>
      </c>
      <c r="BA200" s="167">
        <v>22496909.540000003</v>
      </c>
      <c r="BB200" s="167">
        <v>4243562.59</v>
      </c>
      <c r="BC200" s="1">
        <v>5774407.0499999998</v>
      </c>
    </row>
    <row r="201" spans="2:55" x14ac:dyDescent="0.25">
      <c r="B201" s="47" t="s">
        <v>392</v>
      </c>
      <c r="C201" s="47" t="s">
        <v>391</v>
      </c>
      <c r="D201" s="167">
        <v>29527519.899999976</v>
      </c>
      <c r="E201" s="167">
        <v>16766587.529999999</v>
      </c>
      <c r="F201" s="167"/>
      <c r="G201" s="167"/>
      <c r="H201" s="167"/>
      <c r="I201" s="167"/>
      <c r="J201" s="167"/>
      <c r="K201" s="167"/>
      <c r="L201" s="167"/>
      <c r="M201" s="167"/>
      <c r="N201" s="1">
        <v>4276900.5600000005</v>
      </c>
      <c r="P201" s="167"/>
      <c r="Q201" s="1">
        <v>256424</v>
      </c>
      <c r="R201" s="167"/>
      <c r="S201" s="167"/>
      <c r="T201" s="167"/>
      <c r="U201" s="167"/>
      <c r="V201" s="167">
        <v>782689.04</v>
      </c>
      <c r="W201" s="167"/>
      <c r="X201" s="167"/>
      <c r="Y201" s="167"/>
      <c r="Z201" s="167"/>
      <c r="AA201" s="167"/>
      <c r="AB201" s="1">
        <v>86634.400000000009</v>
      </c>
      <c r="AD201" s="167"/>
      <c r="AE201" s="1">
        <v>214968.25999999998</v>
      </c>
      <c r="AG201" s="167"/>
      <c r="AH201" s="1">
        <v>208713.29</v>
      </c>
      <c r="AK201" s="167"/>
      <c r="AL201" s="167">
        <v>11552</v>
      </c>
      <c r="AM201" s="1">
        <v>164989.73000000001</v>
      </c>
      <c r="AN201" s="167"/>
      <c r="AO201" s="167"/>
      <c r="AR201" s="167"/>
      <c r="AS201" s="1">
        <v>54660.82</v>
      </c>
      <c r="AU201" s="167"/>
      <c r="AV201" s="1">
        <v>12860.69</v>
      </c>
      <c r="AW201" s="167"/>
      <c r="AX201" s="167"/>
      <c r="AY201" s="167">
        <v>254304.24000000002</v>
      </c>
      <c r="AZ201" s="167">
        <v>47227.63</v>
      </c>
      <c r="BA201" s="167">
        <v>4342822.82</v>
      </c>
      <c r="BB201" s="167">
        <v>657125.45000000019</v>
      </c>
      <c r="BC201" s="1">
        <v>1389059.44</v>
      </c>
    </row>
    <row r="202" spans="2:55" x14ac:dyDescent="0.25">
      <c r="B202" s="47" t="s">
        <v>390</v>
      </c>
      <c r="C202" s="47" t="s">
        <v>389</v>
      </c>
      <c r="D202" s="167">
        <v>45944382.680000037</v>
      </c>
      <c r="E202" s="167">
        <v>21261041.610000003</v>
      </c>
      <c r="F202" s="167">
        <v>98426.59</v>
      </c>
      <c r="G202" s="167">
        <v>115558.89</v>
      </c>
      <c r="I202" s="167"/>
      <c r="J202" s="167"/>
      <c r="K202" s="167">
        <v>759571.87</v>
      </c>
      <c r="L202" s="1">
        <v>237370.79</v>
      </c>
      <c r="M202" s="167"/>
      <c r="N202" s="1">
        <v>7588227.5300000003</v>
      </c>
      <c r="O202" s="167"/>
      <c r="P202" s="167"/>
      <c r="Q202" s="1">
        <v>608524.4</v>
      </c>
      <c r="S202" s="167"/>
      <c r="T202" s="167"/>
      <c r="U202" s="167">
        <v>2501369.0300000007</v>
      </c>
      <c r="V202" s="1">
        <v>466761.97999999992</v>
      </c>
      <c r="Z202" s="167"/>
      <c r="AA202" s="167"/>
      <c r="AB202" s="1">
        <v>352668.5799999999</v>
      </c>
      <c r="AC202" s="1">
        <v>171613.94999999998</v>
      </c>
      <c r="AD202" s="167"/>
      <c r="AE202" s="1">
        <v>549547.95000000007</v>
      </c>
      <c r="AG202" s="167"/>
      <c r="AH202" s="1">
        <v>134241.4</v>
      </c>
      <c r="AL202" s="167">
        <v>8251.83</v>
      </c>
      <c r="AM202" s="1">
        <v>213107.98</v>
      </c>
      <c r="AN202" s="167"/>
      <c r="AR202" s="167"/>
      <c r="AS202" s="1">
        <v>77130.81</v>
      </c>
      <c r="AV202" s="1">
        <v>116.78</v>
      </c>
      <c r="AX202" s="167"/>
      <c r="AY202" s="167"/>
      <c r="AZ202" s="167">
        <v>41973.43</v>
      </c>
      <c r="BA202" s="167">
        <v>7123973.5500000017</v>
      </c>
      <c r="BB202" s="167">
        <v>1277536.8800000001</v>
      </c>
      <c r="BC202" s="1">
        <v>2357366.8500000006</v>
      </c>
    </row>
    <row r="203" spans="2:55" x14ac:dyDescent="0.25">
      <c r="B203" s="47" t="s">
        <v>388</v>
      </c>
      <c r="C203" s="47" t="s">
        <v>387</v>
      </c>
      <c r="D203" s="167">
        <v>259991427.83999994</v>
      </c>
      <c r="E203" s="167">
        <v>106759045.02999997</v>
      </c>
      <c r="F203" s="167">
        <v>1638194.09</v>
      </c>
      <c r="G203" s="167">
        <v>2410844.1500000004</v>
      </c>
      <c r="H203" s="167"/>
      <c r="I203" s="167"/>
      <c r="J203" s="167"/>
      <c r="K203" s="167">
        <v>13326203.079999998</v>
      </c>
      <c r="M203" s="167"/>
      <c r="N203" s="1">
        <v>40100646.780000001</v>
      </c>
      <c r="O203" s="167"/>
      <c r="P203" s="167"/>
      <c r="Q203" s="167">
        <v>2971608.1</v>
      </c>
      <c r="S203" s="167">
        <v>2301372.0300000007</v>
      </c>
      <c r="T203" s="167">
        <v>958155</v>
      </c>
      <c r="U203" s="167">
        <v>5732022.2899999991</v>
      </c>
      <c r="V203" s="1">
        <v>3276762.0000000005</v>
      </c>
      <c r="W203" s="1">
        <v>159671</v>
      </c>
      <c r="X203" s="1">
        <v>130314</v>
      </c>
      <c r="Z203" s="167"/>
      <c r="AA203" s="167"/>
      <c r="AB203" s="1">
        <v>4314666.9800000004</v>
      </c>
      <c r="AC203" s="1">
        <v>655488.68000000005</v>
      </c>
      <c r="AD203" s="167"/>
      <c r="AE203" s="1">
        <v>7655230.1500000004</v>
      </c>
      <c r="AF203" s="1">
        <v>144823.64000000001</v>
      </c>
      <c r="AG203" s="167">
        <v>69979.999999999985</v>
      </c>
      <c r="AH203" s="1">
        <v>1986927.1</v>
      </c>
      <c r="AJ203" s="1">
        <v>873508.32</v>
      </c>
      <c r="AK203" s="167"/>
      <c r="AL203" s="167">
        <v>153415.96</v>
      </c>
      <c r="AM203" s="1">
        <v>3772745.4699999997</v>
      </c>
      <c r="AN203" s="167"/>
      <c r="AO203" s="167">
        <v>18555.429999999997</v>
      </c>
      <c r="AQ203" s="167"/>
      <c r="AR203" s="167"/>
      <c r="AS203" s="1">
        <v>577440.00000000012</v>
      </c>
      <c r="AU203" s="167"/>
      <c r="AV203" s="1">
        <v>1632841.8800000001</v>
      </c>
      <c r="AX203" s="167"/>
      <c r="AY203" s="167">
        <v>3999709.05</v>
      </c>
      <c r="AZ203" s="167">
        <v>156727.80000000002</v>
      </c>
      <c r="BA203" s="167">
        <v>35802681.43999999</v>
      </c>
      <c r="BB203" s="167">
        <v>9355113.6099999994</v>
      </c>
      <c r="BC203" s="1">
        <v>9056734.7800000012</v>
      </c>
    </row>
    <row r="204" spans="2:55" x14ac:dyDescent="0.25">
      <c r="B204" s="47" t="s">
        <v>386</v>
      </c>
      <c r="C204" s="47" t="s">
        <v>385</v>
      </c>
      <c r="D204" s="167">
        <v>155731016.76999998</v>
      </c>
      <c r="E204" s="167">
        <v>86290206.800000012</v>
      </c>
      <c r="F204" s="167">
        <v>172688.58000000002</v>
      </c>
      <c r="G204" s="167"/>
      <c r="H204" s="167">
        <v>997379.77000000014</v>
      </c>
      <c r="J204" s="167"/>
      <c r="K204" s="167">
        <v>63637.55</v>
      </c>
      <c r="L204" s="167"/>
      <c r="M204" s="167"/>
      <c r="N204" s="1">
        <v>21944053.759999998</v>
      </c>
      <c r="O204" s="167"/>
      <c r="P204" s="167"/>
      <c r="Q204" s="1">
        <v>2465046</v>
      </c>
      <c r="S204" s="167"/>
      <c r="T204" s="167"/>
      <c r="U204" s="1">
        <v>4308572.1000000006</v>
      </c>
      <c r="V204" s="1">
        <v>1080776.1999999997</v>
      </c>
      <c r="W204" s="1">
        <v>74318.45</v>
      </c>
      <c r="Z204" s="167"/>
      <c r="AA204" s="167"/>
      <c r="AB204" s="1">
        <v>966603.65999999992</v>
      </c>
      <c r="AC204" s="1">
        <v>308053.05000000005</v>
      </c>
      <c r="AD204" s="167"/>
      <c r="AE204" s="1">
        <v>1585448.24</v>
      </c>
      <c r="AG204" s="167"/>
      <c r="AH204" s="1">
        <v>1667953.4700000002</v>
      </c>
      <c r="AK204" s="167"/>
      <c r="AL204" s="167">
        <v>26223.07</v>
      </c>
      <c r="AM204" s="167">
        <v>538006.34</v>
      </c>
      <c r="AN204" s="167"/>
      <c r="AR204" s="167">
        <v>93544.22</v>
      </c>
      <c r="AS204" s="1">
        <v>292525.93000000005</v>
      </c>
      <c r="AU204" s="167"/>
      <c r="AV204" s="1">
        <v>165</v>
      </c>
      <c r="AW204" s="1">
        <v>13606.980000000001</v>
      </c>
      <c r="AY204" s="167"/>
      <c r="AZ204" s="167">
        <v>314202.92</v>
      </c>
      <c r="BA204" s="167">
        <v>21926614.77999999</v>
      </c>
      <c r="BB204" s="167">
        <v>3497209.47</v>
      </c>
      <c r="BC204" s="1">
        <v>7104180.4299999997</v>
      </c>
    </row>
    <row r="205" spans="2:55" x14ac:dyDescent="0.25">
      <c r="B205" s="47" t="s">
        <v>384</v>
      </c>
      <c r="C205" s="47" t="s">
        <v>383</v>
      </c>
      <c r="D205" s="167">
        <v>143239851.28000012</v>
      </c>
      <c r="E205" s="167">
        <v>64391988.230000004</v>
      </c>
      <c r="I205" s="167"/>
      <c r="J205" s="167"/>
      <c r="K205" s="1">
        <v>2288547.5100000002</v>
      </c>
      <c r="L205" s="167">
        <v>1205832.8999999999</v>
      </c>
      <c r="M205" s="167"/>
      <c r="N205" s="1">
        <v>22009944.160000004</v>
      </c>
      <c r="Q205" s="1">
        <v>1727750.02</v>
      </c>
      <c r="S205" s="167"/>
      <c r="U205" s="1">
        <v>5120446.03</v>
      </c>
      <c r="V205" s="1">
        <v>1012551.01</v>
      </c>
      <c r="W205" s="1">
        <v>100662</v>
      </c>
      <c r="AB205" s="167">
        <v>2637743.5199999996</v>
      </c>
      <c r="AC205" s="1">
        <v>704993.1100000001</v>
      </c>
      <c r="AD205" s="167"/>
      <c r="AE205" s="1">
        <v>5971047.1100000003</v>
      </c>
      <c r="AH205" s="1">
        <v>1171476.29</v>
      </c>
      <c r="AJ205" s="1">
        <v>1123909.0000000002</v>
      </c>
      <c r="AL205" s="1">
        <v>155514.74</v>
      </c>
      <c r="AM205" s="1">
        <v>3295227.6100000003</v>
      </c>
      <c r="AO205" s="1">
        <v>169160.94</v>
      </c>
      <c r="AR205" s="167"/>
      <c r="AS205" s="1">
        <v>295857.05</v>
      </c>
      <c r="AV205" s="1">
        <v>913405.96999999986</v>
      </c>
      <c r="AY205" s="1">
        <v>784857.91999999993</v>
      </c>
      <c r="AZ205" s="1">
        <v>31877.600000000002</v>
      </c>
      <c r="BA205" s="167">
        <v>16267673.749999998</v>
      </c>
      <c r="BB205" s="167">
        <v>5306050.3299999991</v>
      </c>
      <c r="BC205" s="1">
        <v>6553334.4800000004</v>
      </c>
    </row>
    <row r="206" spans="2:55" x14ac:dyDescent="0.25">
      <c r="B206" s="47" t="s">
        <v>382</v>
      </c>
      <c r="C206" s="47" t="s">
        <v>381</v>
      </c>
      <c r="D206" s="167">
        <v>364645625.54999983</v>
      </c>
      <c r="E206" s="167">
        <v>168422009.55999991</v>
      </c>
      <c r="F206" s="1">
        <v>6569124.3100000005</v>
      </c>
      <c r="G206" s="1">
        <v>3916569.87</v>
      </c>
      <c r="H206" s="1">
        <v>912017.68999999983</v>
      </c>
      <c r="I206" s="1">
        <v>797.33999999999992</v>
      </c>
      <c r="J206" s="167"/>
      <c r="K206" s="1">
        <v>14126038.530000003</v>
      </c>
      <c r="L206" s="167">
        <v>1158340.67</v>
      </c>
      <c r="M206" s="167"/>
      <c r="N206" s="1">
        <v>45310722.609999999</v>
      </c>
      <c r="O206" s="167"/>
      <c r="P206" s="167"/>
      <c r="Q206" s="1">
        <v>4401570.3099999996</v>
      </c>
      <c r="T206" s="1">
        <v>48975.12</v>
      </c>
      <c r="U206" s="1">
        <v>10175889.509999998</v>
      </c>
      <c r="V206" s="1">
        <v>2507114.0200000005</v>
      </c>
      <c r="W206" s="1">
        <v>184774.18</v>
      </c>
      <c r="X206" s="1">
        <v>309525.07999999996</v>
      </c>
      <c r="Y206" s="1">
        <v>4623270.8500000006</v>
      </c>
      <c r="Z206" s="167">
        <v>50713.95</v>
      </c>
      <c r="AA206" s="1">
        <v>65248.87</v>
      </c>
      <c r="AB206" s="1">
        <v>4908666.9699999988</v>
      </c>
      <c r="AC206" s="1">
        <v>607214.9</v>
      </c>
      <c r="AD206" s="167"/>
      <c r="AE206" s="1">
        <v>10190282.109999999</v>
      </c>
      <c r="AG206" s="167"/>
      <c r="AH206" s="1">
        <v>1825879.58</v>
      </c>
      <c r="AK206" s="167"/>
      <c r="AL206" s="167">
        <v>214210.31000000003</v>
      </c>
      <c r="AM206" s="1">
        <v>2665944.5599999996</v>
      </c>
      <c r="AO206" s="1">
        <v>130744</v>
      </c>
      <c r="AP206" s="1">
        <v>76218.37</v>
      </c>
      <c r="AR206" s="167"/>
      <c r="AS206" s="1">
        <v>1070756.1500000001</v>
      </c>
      <c r="AU206" s="167"/>
      <c r="AV206" s="1">
        <v>321811.37000000005</v>
      </c>
      <c r="AX206" s="1">
        <v>326584.48</v>
      </c>
      <c r="AY206" s="1">
        <v>2278616.81</v>
      </c>
      <c r="AZ206" s="167">
        <v>344133.92</v>
      </c>
      <c r="BA206" s="167">
        <v>47388707.600000009</v>
      </c>
      <c r="BB206" s="167">
        <v>11301844.699999999</v>
      </c>
      <c r="BC206" s="1">
        <v>18211307.249999996</v>
      </c>
    </row>
    <row r="207" spans="2:55" x14ac:dyDescent="0.25">
      <c r="B207" s="47" t="s">
        <v>380</v>
      </c>
      <c r="C207" s="47" t="s">
        <v>379</v>
      </c>
      <c r="D207" s="167">
        <v>35254329.699999981</v>
      </c>
      <c r="E207" s="167">
        <v>17996679.160000004</v>
      </c>
      <c r="F207" s="1">
        <v>302917.75</v>
      </c>
      <c r="G207" s="1">
        <v>298569.17</v>
      </c>
      <c r="H207" s="167">
        <v>190821.65</v>
      </c>
      <c r="I207" s="167"/>
      <c r="J207" s="167"/>
      <c r="K207" s="1">
        <v>689580.59999999986</v>
      </c>
      <c r="L207" s="1">
        <v>215113.59999999998</v>
      </c>
      <c r="M207" s="167"/>
      <c r="N207" s="1">
        <v>3663710.29</v>
      </c>
      <c r="P207" s="167"/>
      <c r="Q207" s="1">
        <v>228946.24999999997</v>
      </c>
      <c r="U207" s="1">
        <v>1139616.94</v>
      </c>
      <c r="V207" s="1">
        <v>580331.97000000009</v>
      </c>
      <c r="W207" s="1">
        <v>17700</v>
      </c>
      <c r="Z207" s="167"/>
      <c r="AB207" s="1">
        <v>219538.65</v>
      </c>
      <c r="AC207" s="1">
        <v>73452.03</v>
      </c>
      <c r="AD207" s="167"/>
      <c r="AE207" s="1">
        <v>567076.08000000019</v>
      </c>
      <c r="AH207" s="1">
        <v>115785.28</v>
      </c>
      <c r="AL207" s="167"/>
      <c r="AM207" s="1">
        <v>21741.18</v>
      </c>
      <c r="AO207" s="1">
        <v>15818</v>
      </c>
      <c r="AR207" s="167"/>
      <c r="AS207" s="1">
        <v>54999.999999999993</v>
      </c>
      <c r="AV207" s="1">
        <v>107334.65</v>
      </c>
      <c r="AY207" s="1">
        <v>304081.18</v>
      </c>
      <c r="AZ207" s="167">
        <v>107328.73</v>
      </c>
      <c r="BA207" s="167">
        <v>5255838.2200000035</v>
      </c>
      <c r="BB207" s="167">
        <v>1142670.43</v>
      </c>
      <c r="BC207" s="1">
        <v>1944677.8900000001</v>
      </c>
    </row>
    <row r="208" spans="2:55" x14ac:dyDescent="0.25">
      <c r="B208" s="47" t="s">
        <v>378</v>
      </c>
      <c r="C208" s="47" t="s">
        <v>377</v>
      </c>
      <c r="D208" s="167">
        <v>69310019.430000007</v>
      </c>
      <c r="E208" s="167">
        <v>36351826.07</v>
      </c>
      <c r="F208" s="1">
        <v>405397.90000000014</v>
      </c>
      <c r="G208" s="1">
        <v>255186.51</v>
      </c>
      <c r="H208" s="1">
        <v>5050.2299999999996</v>
      </c>
      <c r="J208" s="167"/>
      <c r="K208" s="1">
        <v>395112.98999999993</v>
      </c>
      <c r="L208" s="167">
        <v>86072.25</v>
      </c>
      <c r="N208" s="1">
        <v>8861146.0199999996</v>
      </c>
      <c r="Q208" s="1">
        <v>916856.30000000016</v>
      </c>
      <c r="S208" s="1">
        <v>2416.2600000000002</v>
      </c>
      <c r="U208" s="1">
        <v>2895113.6299999994</v>
      </c>
      <c r="V208" s="1">
        <v>264822.88999999996</v>
      </c>
      <c r="W208" s="1">
        <v>300</v>
      </c>
      <c r="AB208" s="1">
        <v>377437.42</v>
      </c>
      <c r="AC208" s="1">
        <v>95623.900000000009</v>
      </c>
      <c r="AE208" s="1">
        <v>888237.52</v>
      </c>
      <c r="AH208" s="1">
        <v>327443.67999999993</v>
      </c>
      <c r="AL208" s="1">
        <v>13069.91</v>
      </c>
      <c r="AM208" s="1">
        <v>299020.02</v>
      </c>
      <c r="AO208" s="1">
        <v>41644.33</v>
      </c>
      <c r="AP208" s="1">
        <v>4979.72</v>
      </c>
      <c r="AR208" s="1">
        <v>2543.27</v>
      </c>
      <c r="AS208" s="1">
        <v>118097.60999999999</v>
      </c>
      <c r="AU208" s="167"/>
      <c r="AV208" s="1">
        <v>101092.74999999999</v>
      </c>
      <c r="AY208" s="1">
        <v>282227.82</v>
      </c>
      <c r="AZ208" s="167">
        <v>909026.37</v>
      </c>
      <c r="BA208" s="1">
        <v>9878030.2799999993</v>
      </c>
      <c r="BB208" s="1">
        <v>1954593.4599999997</v>
      </c>
      <c r="BC208" s="1">
        <v>3577650.3200000003</v>
      </c>
    </row>
    <row r="209" spans="2:55" x14ac:dyDescent="0.25">
      <c r="B209" s="47" t="s">
        <v>376</v>
      </c>
      <c r="C209" s="47" t="s">
        <v>375</v>
      </c>
      <c r="D209" s="167">
        <v>69736548.109999955</v>
      </c>
      <c r="E209" s="167">
        <v>37439340.749999985</v>
      </c>
      <c r="F209" s="167">
        <v>79717.88</v>
      </c>
      <c r="G209" s="1">
        <v>168723.28</v>
      </c>
      <c r="H209" s="167"/>
      <c r="J209" s="167"/>
      <c r="K209" s="167">
        <v>16631.16</v>
      </c>
      <c r="L209" s="167">
        <v>187683.16</v>
      </c>
      <c r="M209" s="167"/>
      <c r="N209" s="1">
        <v>9020037.3800000008</v>
      </c>
      <c r="P209" s="167"/>
      <c r="Q209" s="1">
        <v>923330.99</v>
      </c>
      <c r="S209" s="167"/>
      <c r="U209" s="167">
        <v>3157508.65</v>
      </c>
      <c r="V209" s="1">
        <v>557312.50000000012</v>
      </c>
      <c r="Z209" s="167"/>
      <c r="AA209" s="167"/>
      <c r="AB209" s="1">
        <v>609601.97</v>
      </c>
      <c r="AC209" s="1">
        <v>209048.64</v>
      </c>
      <c r="AD209" s="167"/>
      <c r="AE209" s="1">
        <v>1339784.94</v>
      </c>
      <c r="AG209" s="167"/>
      <c r="AH209" s="1">
        <v>373642.11</v>
      </c>
      <c r="AK209" s="167"/>
      <c r="AL209" s="167">
        <v>8575.74</v>
      </c>
      <c r="AM209" s="1">
        <v>1096732.83</v>
      </c>
      <c r="AN209" s="1">
        <v>24801.53</v>
      </c>
      <c r="AO209" s="1">
        <v>88538.4</v>
      </c>
      <c r="AR209" s="167"/>
      <c r="AS209" s="1">
        <v>127940.58</v>
      </c>
      <c r="AU209" s="167"/>
      <c r="AV209" s="1">
        <v>35386.199999999997</v>
      </c>
      <c r="AZ209" s="167">
        <v>21767.41</v>
      </c>
      <c r="BA209" s="167">
        <v>8583497.5099999998</v>
      </c>
      <c r="BB209" s="167">
        <v>2280153.4599999995</v>
      </c>
      <c r="BC209" s="1">
        <v>3386791.0399999996</v>
      </c>
    </row>
    <row r="210" spans="2:55" x14ac:dyDescent="0.25">
      <c r="B210" s="47" t="s">
        <v>374</v>
      </c>
      <c r="C210" s="47" t="s">
        <v>373</v>
      </c>
      <c r="D210" s="167">
        <v>12475755.870000003</v>
      </c>
      <c r="E210" s="167">
        <v>5983023.9700000007</v>
      </c>
      <c r="F210" s="167"/>
      <c r="H210" s="167">
        <v>109475.65000000001</v>
      </c>
      <c r="I210" s="167"/>
      <c r="J210" s="167"/>
      <c r="K210" s="167">
        <v>105057.92</v>
      </c>
      <c r="L210" s="167"/>
      <c r="M210" s="167">
        <v>67141.75</v>
      </c>
      <c r="N210" s="1">
        <v>1166719.23</v>
      </c>
      <c r="P210" s="167"/>
      <c r="S210" s="167"/>
      <c r="T210" s="167"/>
      <c r="U210" s="1">
        <v>323757.67000000004</v>
      </c>
      <c r="V210" s="1">
        <v>68574.990000000005</v>
      </c>
      <c r="W210" s="1">
        <v>6650.52</v>
      </c>
      <c r="Z210" s="167"/>
      <c r="AA210" s="167"/>
      <c r="AD210" s="167"/>
      <c r="AE210" s="1">
        <v>384763.02999999997</v>
      </c>
      <c r="AG210" s="167"/>
      <c r="AH210" s="1">
        <v>306687.24000000005</v>
      </c>
      <c r="AK210" s="167"/>
      <c r="AL210" s="167"/>
      <c r="AR210" s="167"/>
      <c r="AS210" s="1">
        <v>20769.04</v>
      </c>
      <c r="AU210" s="167"/>
      <c r="AY210" s="1">
        <v>1826702.9499999997</v>
      </c>
      <c r="AZ210" s="167"/>
      <c r="BA210" s="167">
        <v>841079.4800000001</v>
      </c>
      <c r="BB210" s="167">
        <v>601934.07000000007</v>
      </c>
      <c r="BC210" s="1">
        <v>663418.36</v>
      </c>
    </row>
    <row r="211" spans="2:55" x14ac:dyDescent="0.25">
      <c r="B211" s="47" t="s">
        <v>372</v>
      </c>
      <c r="C211" s="47" t="s">
        <v>371</v>
      </c>
      <c r="D211" s="167">
        <v>5360448.43</v>
      </c>
      <c r="E211" s="167">
        <v>1959010.3800000001</v>
      </c>
      <c r="F211" s="167"/>
      <c r="H211" s="167"/>
      <c r="I211" s="167"/>
      <c r="K211" s="167"/>
      <c r="L211" s="167"/>
      <c r="M211" s="167">
        <v>14859</v>
      </c>
      <c r="N211" s="1">
        <v>685058.26</v>
      </c>
      <c r="O211" s="167"/>
      <c r="P211" s="167"/>
      <c r="Q211" s="1">
        <v>63188</v>
      </c>
      <c r="S211" s="167"/>
      <c r="U211" s="167"/>
      <c r="Z211" s="167"/>
      <c r="AA211" s="167"/>
      <c r="AB211" s="1">
        <v>92802</v>
      </c>
      <c r="AD211" s="167"/>
      <c r="AE211" s="1">
        <v>258952.02000000002</v>
      </c>
      <c r="AG211" s="167"/>
      <c r="AH211" s="1">
        <v>29724.5</v>
      </c>
      <c r="AK211" s="167"/>
      <c r="AL211" s="167">
        <v>4246</v>
      </c>
      <c r="AM211" s="1">
        <v>142230.79</v>
      </c>
      <c r="AQ211" s="167"/>
      <c r="AR211" s="167"/>
      <c r="AS211" s="1">
        <v>10244.040000000001</v>
      </c>
      <c r="AU211" s="167"/>
      <c r="AV211" s="1">
        <v>402931.92999999993</v>
      </c>
      <c r="AY211" s="167"/>
      <c r="AZ211" s="167"/>
      <c r="BA211" s="167">
        <v>1286222.3399999999</v>
      </c>
      <c r="BB211" s="167">
        <v>221143.46999999997</v>
      </c>
      <c r="BC211" s="1">
        <v>189835.7</v>
      </c>
    </row>
    <row r="212" spans="2:55" x14ac:dyDescent="0.25">
      <c r="B212" s="47" t="s">
        <v>370</v>
      </c>
      <c r="C212" s="47" t="s">
        <v>369</v>
      </c>
      <c r="D212" s="167">
        <v>3482052.6599999988</v>
      </c>
      <c r="E212" s="167">
        <v>1817243.23</v>
      </c>
      <c r="I212" s="167"/>
      <c r="J212" s="167"/>
      <c r="L212" s="167"/>
      <c r="M212" s="167"/>
      <c r="N212" s="1">
        <v>274188.38</v>
      </c>
      <c r="P212" s="167"/>
      <c r="Q212" s="1">
        <v>40060</v>
      </c>
      <c r="S212" s="167"/>
      <c r="T212" s="167"/>
      <c r="U212" s="167"/>
      <c r="Z212" s="167"/>
      <c r="AA212" s="167"/>
      <c r="AB212" s="1">
        <v>77351</v>
      </c>
      <c r="AD212" s="167"/>
      <c r="AE212" s="1">
        <v>116580.83</v>
      </c>
      <c r="AG212" s="167"/>
      <c r="AM212" s="1">
        <v>26603.61</v>
      </c>
      <c r="AR212" s="167"/>
      <c r="AS212" s="1">
        <v>5048.7700000000004</v>
      </c>
      <c r="AU212" s="167"/>
      <c r="AX212" s="167"/>
      <c r="AY212" s="167"/>
      <c r="AZ212" s="167"/>
      <c r="BA212" s="167">
        <v>937883.28</v>
      </c>
      <c r="BB212" s="167">
        <v>82690.31</v>
      </c>
      <c r="BC212" s="1">
        <v>104403.25</v>
      </c>
    </row>
    <row r="213" spans="2:55" x14ac:dyDescent="0.25">
      <c r="B213" s="47" t="s">
        <v>368</v>
      </c>
      <c r="C213" s="47" t="s">
        <v>367</v>
      </c>
      <c r="D213" s="167">
        <v>516916.36999999988</v>
      </c>
      <c r="E213" s="167">
        <v>283230.70999999996</v>
      </c>
      <c r="H213" s="1">
        <v>13207.56</v>
      </c>
      <c r="I213" s="167"/>
      <c r="J213" s="167"/>
      <c r="K213" s="167"/>
      <c r="L213" s="167"/>
      <c r="M213" s="167"/>
      <c r="N213" s="1">
        <v>1834.58</v>
      </c>
      <c r="O213" s="167"/>
      <c r="P213" s="167"/>
      <c r="S213" s="167"/>
      <c r="T213" s="167"/>
      <c r="U213" s="167"/>
      <c r="Z213" s="167"/>
      <c r="AA213" s="167"/>
      <c r="AB213" s="167"/>
      <c r="AD213" s="167"/>
      <c r="AE213" s="167"/>
      <c r="AG213" s="167"/>
      <c r="AK213" s="167"/>
      <c r="AL213" s="167"/>
      <c r="AR213" s="167"/>
      <c r="AS213" s="1">
        <v>336.37</v>
      </c>
      <c r="AU213" s="167"/>
      <c r="AV213" s="1">
        <v>28427.289999999997</v>
      </c>
      <c r="AY213" s="167"/>
      <c r="AZ213" s="167"/>
      <c r="BA213" s="167">
        <v>189879.86000000002</v>
      </c>
      <c r="BB213" s="167"/>
    </row>
    <row r="214" spans="2:55" x14ac:dyDescent="0.25">
      <c r="B214" s="47" t="s">
        <v>366</v>
      </c>
      <c r="C214" s="47" t="s">
        <v>365</v>
      </c>
      <c r="D214" s="167">
        <v>13839031.460000008</v>
      </c>
      <c r="E214" s="167">
        <v>5030907.45</v>
      </c>
      <c r="F214" s="167">
        <v>2185610.35</v>
      </c>
      <c r="H214" s="167">
        <v>58523.24</v>
      </c>
      <c r="I214" s="167"/>
      <c r="J214" s="167"/>
      <c r="K214" s="167">
        <v>329844.46000000002</v>
      </c>
      <c r="L214" s="167">
        <v>120328.18</v>
      </c>
      <c r="M214" s="167"/>
      <c r="N214" s="167">
        <v>1621808.9</v>
      </c>
      <c r="O214" s="167"/>
      <c r="P214" s="167"/>
      <c r="Q214" s="1">
        <v>157307.49</v>
      </c>
      <c r="S214" s="167"/>
      <c r="T214" s="167"/>
      <c r="U214" s="167">
        <v>90196.279999999984</v>
      </c>
      <c r="W214" s="1">
        <v>6726.12</v>
      </c>
      <c r="Z214" s="167"/>
      <c r="AA214" s="167"/>
      <c r="AB214" s="167">
        <v>149618.28</v>
      </c>
      <c r="AC214" s="1">
        <v>7285.3099999999995</v>
      </c>
      <c r="AD214" s="167"/>
      <c r="AE214" s="167">
        <v>154682.34999999998</v>
      </c>
      <c r="AG214" s="167"/>
      <c r="AH214" s="1">
        <v>86191.489999999991</v>
      </c>
      <c r="AK214" s="167"/>
      <c r="AL214" s="167">
        <v>4464.49</v>
      </c>
      <c r="AM214" s="1">
        <v>67504.91</v>
      </c>
      <c r="AP214" s="167"/>
      <c r="AR214" s="167">
        <v>1636.8400000000001</v>
      </c>
      <c r="AS214" s="1">
        <v>23279.559999999998</v>
      </c>
      <c r="AU214" s="167"/>
      <c r="AV214" s="1">
        <v>247129.3</v>
      </c>
      <c r="AY214" s="167"/>
      <c r="AZ214" s="167">
        <v>5023.47</v>
      </c>
      <c r="BA214" s="167">
        <v>2887849.1499999994</v>
      </c>
      <c r="BB214" s="167">
        <v>390576.99</v>
      </c>
      <c r="BC214" s="1">
        <v>212536.85</v>
      </c>
    </row>
    <row r="215" spans="2:55" x14ac:dyDescent="0.25">
      <c r="B215" s="47" t="s">
        <v>364</v>
      </c>
      <c r="C215" s="47" t="s">
        <v>363</v>
      </c>
      <c r="D215" s="167">
        <v>6500951.959999999</v>
      </c>
      <c r="E215" s="167">
        <v>2988244.0999999996</v>
      </c>
      <c r="F215" s="167">
        <v>95826.069999999992</v>
      </c>
      <c r="G215" s="167"/>
      <c r="J215" s="167"/>
      <c r="K215" s="167">
        <v>31093.949999999997</v>
      </c>
      <c r="L215" s="167">
        <v>81373.58</v>
      </c>
      <c r="M215" s="167"/>
      <c r="N215" s="167">
        <v>982329.26</v>
      </c>
      <c r="P215" s="167"/>
      <c r="Q215" s="1">
        <v>76021.920000000013</v>
      </c>
      <c r="S215" s="167"/>
      <c r="T215" s="167"/>
      <c r="U215" s="1">
        <v>88859.209999999992</v>
      </c>
      <c r="V215" s="1">
        <v>10308.259999999998</v>
      </c>
      <c r="Z215" s="167"/>
      <c r="AA215" s="167"/>
      <c r="AB215" s="1">
        <v>108431.03999999999</v>
      </c>
      <c r="AC215" s="1">
        <v>19023</v>
      </c>
      <c r="AD215" s="167"/>
      <c r="AE215" s="167">
        <v>140127.19</v>
      </c>
      <c r="AG215" s="167"/>
      <c r="AH215" s="1">
        <v>13937.55</v>
      </c>
      <c r="AL215" s="167">
        <v>537.98</v>
      </c>
      <c r="AM215" s="1">
        <v>51666.07</v>
      </c>
      <c r="AQ215" s="167"/>
      <c r="AR215" s="167"/>
      <c r="AS215" s="1">
        <v>8016.69</v>
      </c>
      <c r="AV215" s="1">
        <v>57102.229999999996</v>
      </c>
      <c r="AY215" s="167"/>
      <c r="AZ215" s="167"/>
      <c r="BA215" s="167">
        <v>1237858.31</v>
      </c>
      <c r="BB215" s="167">
        <v>249719.44000000003</v>
      </c>
      <c r="BC215" s="1">
        <v>260476.11000000002</v>
      </c>
    </row>
    <row r="216" spans="2:55" x14ac:dyDescent="0.25">
      <c r="B216" s="47" t="s">
        <v>362</v>
      </c>
      <c r="C216" s="47" t="s">
        <v>361</v>
      </c>
      <c r="D216" s="167">
        <v>15602774.019999996</v>
      </c>
      <c r="E216" s="167">
        <v>7341940.3900000006</v>
      </c>
      <c r="F216" s="1">
        <v>240366.12999999998</v>
      </c>
      <c r="G216" s="1">
        <v>13643.72</v>
      </c>
      <c r="I216" s="167"/>
      <c r="J216" s="167"/>
      <c r="K216" s="167">
        <v>489500.00000000006</v>
      </c>
      <c r="M216" s="167"/>
      <c r="N216" s="1">
        <v>2341170.0499999993</v>
      </c>
      <c r="P216" s="167"/>
      <c r="Q216" s="1">
        <v>205646</v>
      </c>
      <c r="R216" s="167"/>
      <c r="S216" s="167"/>
      <c r="U216" s="167">
        <v>269127.34999999998</v>
      </c>
      <c r="W216" s="1">
        <v>10246.58</v>
      </c>
      <c r="Z216" s="167"/>
      <c r="AA216" s="167"/>
      <c r="AB216" s="167">
        <v>164470.14000000001</v>
      </c>
      <c r="AC216" s="1">
        <v>24531.35</v>
      </c>
      <c r="AD216" s="167">
        <v>19027.53</v>
      </c>
      <c r="AE216" s="167">
        <v>211313.37</v>
      </c>
      <c r="AG216" s="167"/>
      <c r="AH216" s="1">
        <v>114342.51000000001</v>
      </c>
      <c r="AK216" s="167"/>
      <c r="AL216" s="167">
        <v>14031.18</v>
      </c>
      <c r="AM216" s="1">
        <v>148948.96000000002</v>
      </c>
      <c r="AN216" s="167"/>
      <c r="AP216" s="167"/>
      <c r="AR216" s="167">
        <v>7823.7099999999991</v>
      </c>
      <c r="AS216" s="1">
        <v>22963</v>
      </c>
      <c r="AU216" s="167"/>
      <c r="AV216" s="1">
        <v>30880</v>
      </c>
      <c r="AY216" s="1">
        <v>60120.75</v>
      </c>
      <c r="AZ216" s="167">
        <v>5893.47</v>
      </c>
      <c r="BA216" s="167">
        <v>2914594.2399999998</v>
      </c>
      <c r="BB216" s="167">
        <v>543499.12</v>
      </c>
      <c r="BC216" s="1">
        <v>408694.47</v>
      </c>
    </row>
    <row r="217" spans="2:55" x14ac:dyDescent="0.25">
      <c r="B217" s="47" t="s">
        <v>360</v>
      </c>
      <c r="C217" s="47" t="s">
        <v>359</v>
      </c>
      <c r="D217" s="167">
        <v>12175925.25</v>
      </c>
      <c r="E217" s="167">
        <v>4217232</v>
      </c>
      <c r="F217" s="167"/>
      <c r="G217" s="1">
        <v>38123.4</v>
      </c>
      <c r="H217" s="1">
        <v>313982.45999999996</v>
      </c>
      <c r="I217" s="167"/>
      <c r="J217" s="167"/>
      <c r="K217" s="167">
        <v>515508.62</v>
      </c>
      <c r="M217" s="167"/>
      <c r="N217" s="1">
        <v>2136632.0299999993</v>
      </c>
      <c r="P217" s="167"/>
      <c r="Q217" s="1">
        <v>147332</v>
      </c>
      <c r="U217" s="1">
        <v>333245.31</v>
      </c>
      <c r="V217" s="1">
        <v>36538.69</v>
      </c>
      <c r="W217" s="1">
        <v>5566.66</v>
      </c>
      <c r="Z217" s="167"/>
      <c r="AA217" s="167"/>
      <c r="AB217" s="167">
        <v>196781.03999999998</v>
      </c>
      <c r="AC217" s="1">
        <v>48157.919999999998</v>
      </c>
      <c r="AD217" s="167"/>
      <c r="AE217" s="1">
        <v>394568.41999999993</v>
      </c>
      <c r="AG217" s="167"/>
      <c r="AH217" s="1">
        <v>148452.22</v>
      </c>
      <c r="AK217" s="167"/>
      <c r="AL217" s="167"/>
      <c r="AM217" s="1">
        <v>25854.62</v>
      </c>
      <c r="AO217" s="167"/>
      <c r="AQ217" s="167"/>
      <c r="AR217" s="167"/>
      <c r="AS217" s="1">
        <v>17515.18</v>
      </c>
      <c r="AU217" s="167"/>
      <c r="AV217" s="1">
        <v>73315.38</v>
      </c>
      <c r="AX217" s="1">
        <v>8169.32</v>
      </c>
      <c r="AZ217" s="167">
        <v>37279.18</v>
      </c>
      <c r="BA217" s="167">
        <v>2224820.37</v>
      </c>
      <c r="BB217" s="167">
        <v>523718.45999999996</v>
      </c>
      <c r="BC217" s="1">
        <v>733131.97</v>
      </c>
    </row>
    <row r="218" spans="2:55" x14ac:dyDescent="0.25">
      <c r="B218" s="47" t="s">
        <v>358</v>
      </c>
      <c r="C218" s="47" t="s">
        <v>357</v>
      </c>
      <c r="D218" s="167">
        <v>66405675.32</v>
      </c>
      <c r="E218" s="167">
        <v>33225048.699999996</v>
      </c>
      <c r="F218" s="167"/>
      <c r="G218" s="167"/>
      <c r="H218" s="1">
        <v>92943.85</v>
      </c>
      <c r="I218" s="167"/>
      <c r="J218" s="167"/>
      <c r="K218" s="167">
        <v>324397.34999999998</v>
      </c>
      <c r="L218" s="167"/>
      <c r="M218" s="167"/>
      <c r="N218" s="1">
        <v>9290783.4900000021</v>
      </c>
      <c r="P218" s="167"/>
      <c r="Q218" s="1">
        <v>810447.74</v>
      </c>
      <c r="S218" s="167"/>
      <c r="U218" s="167">
        <v>3251437.6600000006</v>
      </c>
      <c r="V218" s="1">
        <v>776180.2699999999</v>
      </c>
      <c r="W218" s="167">
        <v>36359.599999999999</v>
      </c>
      <c r="X218" s="167"/>
      <c r="Z218" s="167"/>
      <c r="AA218" s="167"/>
      <c r="AB218" s="167">
        <v>854824.65000000014</v>
      </c>
      <c r="AC218" s="1">
        <v>215417.41</v>
      </c>
      <c r="AD218" s="167">
        <v>281450.03999999998</v>
      </c>
      <c r="AE218" s="167">
        <v>2163350.89</v>
      </c>
      <c r="AF218" s="1">
        <v>15586.18</v>
      </c>
      <c r="AG218" s="167"/>
      <c r="AH218" s="1">
        <v>725004.83</v>
      </c>
      <c r="AJ218" s="167"/>
      <c r="AK218" s="167"/>
      <c r="AL218" s="167">
        <v>126634.46</v>
      </c>
      <c r="AM218" s="1">
        <v>1349837.38</v>
      </c>
      <c r="AR218" s="167"/>
      <c r="AS218" s="1">
        <v>134143.98000000001</v>
      </c>
      <c r="AU218" s="167"/>
      <c r="AV218" s="1">
        <v>369521.08999999997</v>
      </c>
      <c r="AY218" s="167"/>
      <c r="AZ218" s="167">
        <v>18399.18</v>
      </c>
      <c r="BA218" s="167">
        <v>6887286.5000000009</v>
      </c>
      <c r="BB218" s="167">
        <v>2649419.4</v>
      </c>
      <c r="BC218" s="1">
        <v>2807200.6699999995</v>
      </c>
    </row>
    <row r="219" spans="2:55" x14ac:dyDescent="0.25">
      <c r="B219" s="47" t="s">
        <v>356</v>
      </c>
      <c r="C219" s="47" t="s">
        <v>355</v>
      </c>
      <c r="D219" s="167">
        <v>86034406.159999907</v>
      </c>
      <c r="E219" s="167">
        <v>41908608.399999999</v>
      </c>
      <c r="F219" s="1">
        <v>181360.98</v>
      </c>
      <c r="H219" s="167">
        <v>538569.94000000006</v>
      </c>
      <c r="I219" s="167">
        <v>68244.179999999993</v>
      </c>
      <c r="J219" s="167">
        <v>16138.39</v>
      </c>
      <c r="K219" s="167">
        <v>49296.939999999995</v>
      </c>
      <c r="L219" s="167">
        <v>229731</v>
      </c>
      <c r="M219" s="167"/>
      <c r="N219" s="1">
        <v>14203126.060000004</v>
      </c>
      <c r="O219" s="1">
        <v>440068.44000000006</v>
      </c>
      <c r="Q219" s="1">
        <v>1216858.3199999998</v>
      </c>
      <c r="U219" s="1">
        <v>3225436.9699999997</v>
      </c>
      <c r="V219" s="1">
        <v>307540.78999999998</v>
      </c>
      <c r="W219" s="1">
        <v>64586.58</v>
      </c>
      <c r="Z219" s="167"/>
      <c r="AA219" s="167"/>
      <c r="AB219" s="1">
        <v>1009027.06</v>
      </c>
      <c r="AC219" s="1">
        <v>318773.34999999992</v>
      </c>
      <c r="AD219" s="167">
        <v>147536.84000000003</v>
      </c>
      <c r="AE219" s="1">
        <v>2367195.0200000005</v>
      </c>
      <c r="AF219" s="1">
        <v>14535.93</v>
      </c>
      <c r="AG219" s="167"/>
      <c r="AH219" s="1">
        <v>471602.35000000003</v>
      </c>
      <c r="AL219" s="1">
        <v>79236.31</v>
      </c>
      <c r="AM219" s="1">
        <v>1316254.0100000002</v>
      </c>
      <c r="AQ219" s="1">
        <v>7644.33</v>
      </c>
      <c r="AR219" s="167"/>
      <c r="AS219" s="1">
        <v>180317.58</v>
      </c>
      <c r="AU219" s="167"/>
      <c r="AV219" s="1">
        <v>124911.56999999999</v>
      </c>
      <c r="AZ219" s="167">
        <v>480091.16000000009</v>
      </c>
      <c r="BA219" s="167">
        <v>10017946.17</v>
      </c>
      <c r="BB219" s="167">
        <v>3203393.51</v>
      </c>
      <c r="BC219" s="1">
        <v>3846373.98</v>
      </c>
    </row>
    <row r="220" spans="2:55" x14ac:dyDescent="0.25">
      <c r="B220" s="47" t="s">
        <v>354</v>
      </c>
      <c r="C220" s="47" t="s">
        <v>353</v>
      </c>
      <c r="D220" s="167">
        <v>47806341.419999994</v>
      </c>
      <c r="E220" s="167">
        <v>27204478.759999994</v>
      </c>
      <c r="F220" s="1">
        <v>377548.89999999997</v>
      </c>
      <c r="G220" s="1">
        <v>18884.07</v>
      </c>
      <c r="H220" s="167"/>
      <c r="K220" s="1">
        <v>12060.37</v>
      </c>
      <c r="M220" s="167">
        <v>71979.91</v>
      </c>
      <c r="N220" s="1">
        <v>5505748.8599999994</v>
      </c>
      <c r="O220" s="1">
        <v>1549.62</v>
      </c>
      <c r="Q220" s="1">
        <v>545780.19999999995</v>
      </c>
      <c r="U220" s="1">
        <v>1024819.3200000001</v>
      </c>
      <c r="V220" s="1">
        <v>282729.90999999997</v>
      </c>
      <c r="AA220" s="167"/>
      <c r="AB220" s="1">
        <v>419409.61</v>
      </c>
      <c r="AC220" s="1">
        <v>96333</v>
      </c>
      <c r="AD220" s="167"/>
      <c r="AE220" s="1">
        <v>586542.81000000006</v>
      </c>
      <c r="AF220" s="1">
        <v>1222.22</v>
      </c>
      <c r="AG220" s="167"/>
      <c r="AH220" s="1">
        <v>308895.07999999996</v>
      </c>
      <c r="AM220" s="1">
        <v>114154.26999999999</v>
      </c>
      <c r="AR220" s="167">
        <v>141156.27000000002</v>
      </c>
      <c r="AS220" s="1">
        <v>97664.09</v>
      </c>
      <c r="AV220" s="1">
        <v>102694.69</v>
      </c>
      <c r="AZ220" s="167">
        <v>70384.540000000008</v>
      </c>
      <c r="BA220" s="167">
        <v>7387597.1099999994</v>
      </c>
      <c r="BB220" s="167">
        <v>1402214.5399999998</v>
      </c>
      <c r="BC220" s="1">
        <v>2032493.27</v>
      </c>
    </row>
    <row r="221" spans="2:55" x14ac:dyDescent="0.25">
      <c r="B221" s="47" t="s">
        <v>352</v>
      </c>
      <c r="C221" s="47" t="s">
        <v>351</v>
      </c>
      <c r="D221" s="167">
        <v>13060178.779999999</v>
      </c>
      <c r="E221" s="167">
        <v>5921306.0200000005</v>
      </c>
      <c r="G221" s="1">
        <v>9984.7000000000007</v>
      </c>
      <c r="J221" s="167"/>
      <c r="K221" s="167">
        <v>109417.79999999999</v>
      </c>
      <c r="M221" s="167"/>
      <c r="N221" s="1">
        <v>1632972.0000000002</v>
      </c>
      <c r="Q221" s="1">
        <v>159744.82999999999</v>
      </c>
      <c r="T221" s="1">
        <v>53923.53</v>
      </c>
      <c r="U221" s="1">
        <v>72721.060000000012</v>
      </c>
      <c r="V221" s="1">
        <v>8231.16</v>
      </c>
      <c r="W221" s="1">
        <v>17893.93</v>
      </c>
      <c r="Z221" s="167"/>
      <c r="AA221" s="167"/>
      <c r="AB221" s="1">
        <v>257648.22</v>
      </c>
      <c r="AC221" s="1">
        <v>347555.86000000004</v>
      </c>
      <c r="AD221" s="167">
        <v>98382.619999999981</v>
      </c>
      <c r="AE221" s="1">
        <v>386156.26999999996</v>
      </c>
      <c r="AF221" s="1">
        <v>1544.14</v>
      </c>
      <c r="AH221" s="1">
        <v>121476.03000000001</v>
      </c>
      <c r="AL221" s="1">
        <v>26860.89</v>
      </c>
      <c r="AM221" s="1">
        <v>28975.390000000003</v>
      </c>
      <c r="AO221" s="1">
        <v>84953.56</v>
      </c>
      <c r="AQ221" s="1">
        <v>38132.080000000002</v>
      </c>
      <c r="AR221" s="167"/>
      <c r="AS221" s="1">
        <v>10386.39</v>
      </c>
      <c r="AU221" s="167"/>
      <c r="AV221" s="1">
        <v>258961.47</v>
      </c>
      <c r="AZ221" s="167"/>
      <c r="BA221" s="167">
        <v>2468840.37</v>
      </c>
      <c r="BB221" s="167">
        <v>497042.90999999992</v>
      </c>
      <c r="BC221" s="1">
        <v>447067.55000000005</v>
      </c>
    </row>
    <row r="222" spans="2:55" x14ac:dyDescent="0.25">
      <c r="B222" s="47" t="s">
        <v>350</v>
      </c>
      <c r="C222" s="47" t="s">
        <v>349</v>
      </c>
      <c r="D222" s="167">
        <v>7626814.2000000048</v>
      </c>
      <c r="E222" s="167">
        <v>4667760.66</v>
      </c>
      <c r="F222" s="1">
        <v>8496.0999999999985</v>
      </c>
      <c r="J222" s="167"/>
      <c r="K222" s="167">
        <v>107716.18</v>
      </c>
      <c r="M222" s="167"/>
      <c r="N222" s="1">
        <v>534627.81000000006</v>
      </c>
      <c r="Q222" s="1">
        <v>83141</v>
      </c>
      <c r="S222" s="167"/>
      <c r="T222" s="167"/>
      <c r="Z222" s="167"/>
      <c r="AA222" s="167"/>
      <c r="AB222" s="1">
        <v>97022.01</v>
      </c>
      <c r="AC222" s="1">
        <v>20507.580000000002</v>
      </c>
      <c r="AD222" s="167"/>
      <c r="AE222" s="1">
        <v>79378.19</v>
      </c>
      <c r="AG222" s="167"/>
      <c r="AH222" s="1">
        <v>44105.100000000006</v>
      </c>
      <c r="AL222" s="167">
        <v>3738.69</v>
      </c>
      <c r="AM222" s="1">
        <v>62300.77</v>
      </c>
      <c r="AO222" s="167"/>
      <c r="AP222" s="1">
        <v>44223.28</v>
      </c>
      <c r="AR222" s="167">
        <v>4323.57</v>
      </c>
      <c r="AS222" s="1">
        <v>16037.189999999999</v>
      </c>
      <c r="AV222" s="1">
        <v>144581.21</v>
      </c>
      <c r="AY222" s="167"/>
      <c r="AZ222" s="167"/>
      <c r="BA222" s="167">
        <v>1259904.8500000001</v>
      </c>
      <c r="BB222" s="167">
        <v>200540.30999999997</v>
      </c>
      <c r="BC222" s="1">
        <v>248409.69999999995</v>
      </c>
    </row>
    <row r="223" spans="2:55" x14ac:dyDescent="0.25">
      <c r="B223" s="47" t="s">
        <v>348</v>
      </c>
      <c r="C223" s="47" t="s">
        <v>347</v>
      </c>
      <c r="D223" s="167">
        <v>135760692.01999998</v>
      </c>
      <c r="E223" s="167">
        <v>55079914.790000007</v>
      </c>
      <c r="F223" s="167">
        <v>3774275.42</v>
      </c>
      <c r="G223" s="167">
        <v>397845.57</v>
      </c>
      <c r="H223" s="1">
        <v>1767264.9799999997</v>
      </c>
      <c r="I223" s="167"/>
      <c r="J223" s="167"/>
      <c r="K223" s="167">
        <v>2695126.87</v>
      </c>
      <c r="L223" s="167">
        <v>490914.38</v>
      </c>
      <c r="M223" s="167">
        <v>162974.77000000002</v>
      </c>
      <c r="N223" s="1">
        <v>19237818.780000001</v>
      </c>
      <c r="O223" s="167"/>
      <c r="P223" s="167"/>
      <c r="Q223" s="1">
        <v>1755348.97</v>
      </c>
      <c r="S223" s="167"/>
      <c r="T223" s="167"/>
      <c r="U223" s="167">
        <v>4350768.7700000005</v>
      </c>
      <c r="W223" s="1">
        <v>97001.06</v>
      </c>
      <c r="Y223" s="1">
        <v>3761453.74</v>
      </c>
      <c r="Z223" s="167">
        <v>51011.999999999993</v>
      </c>
      <c r="AA223" s="167"/>
      <c r="AB223" s="1">
        <v>2230076.39</v>
      </c>
      <c r="AC223" s="1">
        <v>481945.82000000007</v>
      </c>
      <c r="AD223" s="167">
        <v>1627082.01</v>
      </c>
      <c r="AE223" s="167">
        <v>5188276.7299999995</v>
      </c>
      <c r="AF223" s="1">
        <v>32224.76</v>
      </c>
      <c r="AG223" s="167"/>
      <c r="AH223" s="1">
        <v>1741318.42</v>
      </c>
      <c r="AK223" s="167"/>
      <c r="AL223" s="167">
        <v>268909.61000000004</v>
      </c>
      <c r="AM223" s="1">
        <v>2870046.22</v>
      </c>
      <c r="AO223" s="167"/>
      <c r="AQ223" s="167"/>
      <c r="AR223" s="167"/>
      <c r="AS223" s="1">
        <v>625969.16</v>
      </c>
      <c r="AU223" s="167"/>
      <c r="AV223" s="1">
        <v>723252.55</v>
      </c>
      <c r="AX223" s="167"/>
      <c r="AY223" s="167"/>
      <c r="AZ223" s="167">
        <v>97706.61</v>
      </c>
      <c r="BA223" s="167">
        <v>16514581.029999997</v>
      </c>
      <c r="BB223" s="167">
        <v>4567743.67</v>
      </c>
      <c r="BC223" s="1">
        <v>5169838.9399999995</v>
      </c>
    </row>
    <row r="224" spans="2:55" x14ac:dyDescent="0.25">
      <c r="B224" s="47" t="s">
        <v>346</v>
      </c>
      <c r="C224" s="47" t="s">
        <v>345</v>
      </c>
      <c r="D224" s="167">
        <v>1831847.7499999998</v>
      </c>
      <c r="E224" s="167">
        <v>873660.99</v>
      </c>
      <c r="F224" s="167"/>
      <c r="G224" s="167"/>
      <c r="H224" s="167">
        <v>74174</v>
      </c>
      <c r="I224" s="167"/>
      <c r="J224" s="167"/>
      <c r="K224" s="167"/>
      <c r="L224" s="167"/>
      <c r="M224" s="167">
        <v>540.39</v>
      </c>
      <c r="N224" s="1">
        <v>96775.2</v>
      </c>
      <c r="O224" s="167"/>
      <c r="P224" s="167"/>
      <c r="S224" s="167"/>
      <c r="T224" s="167"/>
      <c r="U224" s="167"/>
      <c r="Z224" s="167"/>
      <c r="AA224" s="167"/>
      <c r="AB224" s="1">
        <v>23492.22</v>
      </c>
      <c r="AC224" s="1">
        <v>25374.619999999995</v>
      </c>
      <c r="AD224" s="167"/>
      <c r="AE224" s="167">
        <v>26293.4</v>
      </c>
      <c r="AG224" s="167"/>
      <c r="AH224" s="1">
        <v>4354.22</v>
      </c>
      <c r="AK224" s="167"/>
      <c r="AL224" s="167"/>
      <c r="AP224" s="167"/>
      <c r="AR224" s="167"/>
      <c r="AS224" s="1">
        <v>2031.2499999999998</v>
      </c>
      <c r="AU224" s="167"/>
      <c r="AV224" s="1">
        <v>19089.560000000001</v>
      </c>
      <c r="AW224" s="167"/>
      <c r="AX224" s="167"/>
      <c r="AY224" s="167"/>
      <c r="AZ224" s="167"/>
      <c r="BA224" s="167">
        <v>464667.77</v>
      </c>
      <c r="BB224" s="167">
        <v>104326.20999999999</v>
      </c>
      <c r="BC224" s="1">
        <v>117067.92</v>
      </c>
    </row>
    <row r="225" spans="2:55" x14ac:dyDescent="0.25">
      <c r="B225" s="47" t="s">
        <v>344</v>
      </c>
      <c r="C225" s="47" t="s">
        <v>343</v>
      </c>
      <c r="D225" s="167">
        <v>1195683.8199999998</v>
      </c>
      <c r="E225" s="167">
        <v>718383.04999999993</v>
      </c>
      <c r="G225" s="167"/>
      <c r="H225" s="167"/>
      <c r="I225" s="167"/>
      <c r="J225" s="167"/>
      <c r="K225" s="167"/>
      <c r="L225" s="167"/>
      <c r="M225" s="167"/>
      <c r="N225" s="1">
        <v>90246.04</v>
      </c>
      <c r="O225" s="167"/>
      <c r="P225" s="167"/>
      <c r="S225" s="167"/>
      <c r="T225" s="167"/>
      <c r="U225" s="167"/>
      <c r="W225" s="167"/>
      <c r="X225" s="167"/>
      <c r="Z225" s="167"/>
      <c r="AA225" s="167"/>
      <c r="AC225" s="1">
        <v>13484.640000000001</v>
      </c>
      <c r="AD225" s="167"/>
      <c r="AE225" s="167">
        <v>17333.91</v>
      </c>
      <c r="AG225" s="167"/>
      <c r="AH225" s="1">
        <v>8141.0199999999995</v>
      </c>
      <c r="AK225" s="167"/>
      <c r="AL225" s="167"/>
      <c r="AQ225" s="167"/>
      <c r="AR225" s="167"/>
      <c r="AS225" s="1">
        <v>1594.8899999999999</v>
      </c>
      <c r="AU225" s="167"/>
      <c r="AY225" s="167"/>
      <c r="AZ225" s="167"/>
      <c r="BA225" s="167">
        <v>270230.96000000002</v>
      </c>
      <c r="BB225" s="167">
        <v>1997.3500000000001</v>
      </c>
      <c r="BC225" s="1">
        <v>74271.959999999992</v>
      </c>
    </row>
    <row r="226" spans="2:55" x14ac:dyDescent="0.25">
      <c r="B226" s="47" t="s">
        <v>342</v>
      </c>
      <c r="C226" s="47" t="s">
        <v>341</v>
      </c>
      <c r="D226" s="167">
        <v>2383583.86</v>
      </c>
      <c r="E226" s="167">
        <v>1359712.3299999998</v>
      </c>
      <c r="F226" s="167"/>
      <c r="G226" s="167"/>
      <c r="H226" s="167"/>
      <c r="I226" s="167"/>
      <c r="J226" s="167"/>
      <c r="K226" s="167">
        <v>28669.309999999998</v>
      </c>
      <c r="L226" s="167">
        <v>9524.369999999999</v>
      </c>
      <c r="M226" s="167"/>
      <c r="N226" s="1">
        <v>61703.29</v>
      </c>
      <c r="P226" s="167"/>
      <c r="S226" s="167"/>
      <c r="T226" s="167"/>
      <c r="U226" s="167"/>
      <c r="Z226" s="167"/>
      <c r="AA226" s="167"/>
      <c r="AB226" s="1">
        <v>30717.649999999998</v>
      </c>
      <c r="AC226" s="1">
        <v>16038.22</v>
      </c>
      <c r="AD226" s="167"/>
      <c r="AE226" s="167">
        <v>34911.86</v>
      </c>
      <c r="AG226" s="167"/>
      <c r="AH226" s="1">
        <v>3710.2799999999997</v>
      </c>
      <c r="AJ226" s="167"/>
      <c r="AK226" s="167"/>
      <c r="AL226" s="167"/>
      <c r="AN226" s="167"/>
      <c r="AQ226" s="167"/>
      <c r="AR226" s="167"/>
      <c r="AU226" s="167"/>
      <c r="AV226" s="1">
        <v>12019.66</v>
      </c>
      <c r="AX226" s="167"/>
      <c r="AY226" s="167"/>
      <c r="AZ226" s="167"/>
      <c r="BA226" s="167">
        <v>594619.08000000019</v>
      </c>
      <c r="BB226" s="167">
        <v>103787.48</v>
      </c>
      <c r="BC226" s="1">
        <v>128170.32999999999</v>
      </c>
    </row>
    <row r="227" spans="2:55" x14ac:dyDescent="0.25">
      <c r="B227" s="47" t="s">
        <v>340</v>
      </c>
      <c r="C227" s="47" t="s">
        <v>339</v>
      </c>
      <c r="D227" s="167">
        <v>16023431.050000019</v>
      </c>
      <c r="E227" s="167">
        <v>8071389.2700000005</v>
      </c>
      <c r="F227" s="167"/>
      <c r="G227" s="167"/>
      <c r="H227" s="167">
        <v>307111.83999999997</v>
      </c>
      <c r="I227" s="167"/>
      <c r="J227" s="167"/>
      <c r="K227" s="1">
        <v>346635.67</v>
      </c>
      <c r="L227" s="167">
        <v>49701.53</v>
      </c>
      <c r="M227" s="167"/>
      <c r="N227" s="1">
        <v>1722976.81</v>
      </c>
      <c r="O227" s="167"/>
      <c r="P227" s="167"/>
      <c r="S227" s="167"/>
      <c r="T227" s="167"/>
      <c r="U227" s="167">
        <v>308323.65000000002</v>
      </c>
      <c r="V227" s="1">
        <v>125079.16</v>
      </c>
      <c r="Z227" s="167"/>
      <c r="AA227" s="167"/>
      <c r="AB227" s="1">
        <v>259495.19</v>
      </c>
      <c r="AC227" s="1">
        <v>79065.329999999987</v>
      </c>
      <c r="AD227" s="167"/>
      <c r="AE227" s="167">
        <v>454298.61000000004</v>
      </c>
      <c r="AG227" s="167"/>
      <c r="AH227" s="1">
        <v>243.42</v>
      </c>
      <c r="AK227" s="167"/>
      <c r="AL227" s="167"/>
      <c r="AM227" s="1">
        <v>26023.659999999996</v>
      </c>
      <c r="AN227" s="167"/>
      <c r="AO227" s="167"/>
      <c r="AP227" s="167">
        <v>153117.84</v>
      </c>
      <c r="AQ227" s="167"/>
      <c r="AR227" s="167"/>
      <c r="AS227" s="1">
        <v>28854.420000000002</v>
      </c>
      <c r="AT227" s="167"/>
      <c r="AU227" s="167"/>
      <c r="AV227" s="1">
        <v>13499.63</v>
      </c>
      <c r="AX227" s="167"/>
      <c r="AY227" s="167"/>
      <c r="AZ227" s="167">
        <v>2581.4</v>
      </c>
      <c r="BA227" s="167">
        <v>2689609.6599999997</v>
      </c>
      <c r="BB227" s="167">
        <v>599846.15</v>
      </c>
      <c r="BC227" s="1">
        <v>785577.81</v>
      </c>
    </row>
    <row r="228" spans="2:55" x14ac:dyDescent="0.25">
      <c r="B228" s="47" t="s">
        <v>338</v>
      </c>
      <c r="C228" s="47" t="s">
        <v>337</v>
      </c>
      <c r="D228" s="167">
        <v>387499917.74999988</v>
      </c>
      <c r="E228" s="167">
        <v>197559233.43000001</v>
      </c>
      <c r="F228" s="167">
        <v>4556871.9000000013</v>
      </c>
      <c r="G228" s="167">
        <v>1673006.0800000001</v>
      </c>
      <c r="H228" s="1">
        <v>590577.05000000005</v>
      </c>
      <c r="I228" s="167"/>
      <c r="J228" s="167"/>
      <c r="K228" s="1">
        <v>974140.55</v>
      </c>
      <c r="L228" s="167">
        <v>289539.13000000006</v>
      </c>
      <c r="M228" s="167"/>
      <c r="N228" s="1">
        <v>55725256.18</v>
      </c>
      <c r="O228" s="167"/>
      <c r="P228" s="167"/>
      <c r="Q228" s="1">
        <v>4906799.62</v>
      </c>
      <c r="R228" s="167"/>
      <c r="S228" s="167"/>
      <c r="T228" s="167"/>
      <c r="U228" s="167">
        <v>13402820.099999998</v>
      </c>
      <c r="V228" s="1">
        <v>5151742.07</v>
      </c>
      <c r="W228" s="1">
        <v>170052.88</v>
      </c>
      <c r="Z228" s="167"/>
      <c r="AA228" s="167"/>
      <c r="AB228" s="167">
        <v>3400508.2600000002</v>
      </c>
      <c r="AC228" s="1">
        <v>656060.04999999993</v>
      </c>
      <c r="AD228" s="167"/>
      <c r="AE228" s="167">
        <v>8465509.3200000022</v>
      </c>
      <c r="AG228" s="167"/>
      <c r="AH228" s="1">
        <v>2874789.7000000011</v>
      </c>
      <c r="AK228" s="167"/>
      <c r="AL228" s="167">
        <v>570220.66999999993</v>
      </c>
      <c r="AM228" s="1">
        <v>6420082.7200000007</v>
      </c>
      <c r="AN228" s="167"/>
      <c r="AP228" s="1">
        <v>206331.41</v>
      </c>
      <c r="AR228" s="167">
        <v>381397.48</v>
      </c>
      <c r="AS228" s="1">
        <v>610710.05999999994</v>
      </c>
      <c r="AU228" s="167"/>
      <c r="AV228" s="1">
        <v>2331254.42</v>
      </c>
      <c r="AX228" s="167"/>
      <c r="AY228" s="167">
        <v>3436705.1200000006</v>
      </c>
      <c r="AZ228" s="167">
        <v>622244.40000000014</v>
      </c>
      <c r="BA228" s="167">
        <v>45612654.340000011</v>
      </c>
      <c r="BB228" s="167">
        <v>10410273.68</v>
      </c>
      <c r="BC228" s="1">
        <v>16501137.130000005</v>
      </c>
    </row>
    <row r="229" spans="2:55" x14ac:dyDescent="0.25">
      <c r="B229" s="47" t="s">
        <v>336</v>
      </c>
      <c r="C229" s="47" t="s">
        <v>335</v>
      </c>
      <c r="D229" s="167">
        <v>167022571.96000007</v>
      </c>
      <c r="E229" s="167">
        <v>90062010.14000003</v>
      </c>
      <c r="F229" s="1">
        <v>781632.64000000013</v>
      </c>
      <c r="G229" s="1">
        <v>268910.75</v>
      </c>
      <c r="J229" s="167"/>
      <c r="K229" s="1">
        <v>172420.09000000003</v>
      </c>
      <c r="L229" s="167">
        <v>675406.55</v>
      </c>
      <c r="M229" s="167"/>
      <c r="N229" s="1">
        <v>25312476.560000006</v>
      </c>
      <c r="P229" s="167"/>
      <c r="Q229" s="1">
        <v>1932617.29</v>
      </c>
      <c r="U229" s="1">
        <v>4601452.54</v>
      </c>
      <c r="V229" s="1">
        <v>1067286.6500000001</v>
      </c>
      <c r="W229" s="1">
        <v>60037.880000000005</v>
      </c>
      <c r="Z229" s="167"/>
      <c r="AA229" s="167"/>
      <c r="AB229" s="1">
        <v>807080.53</v>
      </c>
      <c r="AC229" s="1">
        <v>174797.91</v>
      </c>
      <c r="AD229" s="167"/>
      <c r="AE229" s="1">
        <v>1979096.9899999998</v>
      </c>
      <c r="AH229" s="1">
        <v>399274.99</v>
      </c>
      <c r="AL229" s="1">
        <v>123027.29000000001</v>
      </c>
      <c r="AM229" s="1">
        <v>1337516.1200000001</v>
      </c>
      <c r="AQ229" s="1">
        <v>33.07</v>
      </c>
      <c r="AR229" s="1">
        <v>88280.01</v>
      </c>
      <c r="AS229" s="1">
        <v>280039.61999999994</v>
      </c>
      <c r="AU229" s="167"/>
      <c r="AV229" s="1">
        <v>438116.37</v>
      </c>
      <c r="AX229" s="1">
        <v>421584.89</v>
      </c>
      <c r="AY229" s="1">
        <v>1041373.46</v>
      </c>
      <c r="AZ229" s="167">
        <v>469042.31</v>
      </c>
      <c r="BA229" s="167">
        <v>20653558.390000008</v>
      </c>
      <c r="BB229" s="167">
        <v>5087901.9800000004</v>
      </c>
      <c r="BC229" s="1">
        <v>8787596.9400000013</v>
      </c>
    </row>
    <row r="230" spans="2:55" x14ac:dyDescent="0.25">
      <c r="B230" s="47" t="s">
        <v>334</v>
      </c>
      <c r="C230" s="47" t="s">
        <v>333</v>
      </c>
      <c r="D230" s="167">
        <v>303850288.22000021</v>
      </c>
      <c r="E230" s="167">
        <v>158800555.64000005</v>
      </c>
      <c r="F230" s="167">
        <v>577767.09</v>
      </c>
      <c r="G230" s="1">
        <v>775474.77</v>
      </c>
      <c r="H230" s="167"/>
      <c r="I230" s="167"/>
      <c r="J230" s="167"/>
      <c r="K230" s="167">
        <v>100216.05</v>
      </c>
      <c r="L230" s="167"/>
      <c r="M230" s="167"/>
      <c r="N230" s="1">
        <v>48939092.369999982</v>
      </c>
      <c r="O230" s="167"/>
      <c r="P230" s="167"/>
      <c r="Q230" s="1">
        <v>3536862.8099999996</v>
      </c>
      <c r="S230" s="167"/>
      <c r="T230" s="167"/>
      <c r="U230" s="167">
        <v>5719621.5000000019</v>
      </c>
      <c r="V230" s="1">
        <v>1734707.9399999997</v>
      </c>
      <c r="W230" s="1">
        <v>153560</v>
      </c>
      <c r="Y230" s="1">
        <v>6363618.5300000012</v>
      </c>
      <c r="Z230" s="167">
        <v>264438.96999999997</v>
      </c>
      <c r="AA230" s="167"/>
      <c r="AB230" s="1">
        <v>3148475.9099999997</v>
      </c>
      <c r="AC230" s="1">
        <v>765776.86</v>
      </c>
      <c r="AD230" s="167"/>
      <c r="AE230" s="167">
        <v>8429193.089999998</v>
      </c>
      <c r="AG230" s="167"/>
      <c r="AH230" s="1">
        <v>2152387.4200000004</v>
      </c>
      <c r="AK230" s="167"/>
      <c r="AL230" s="167">
        <v>479513.79</v>
      </c>
      <c r="AM230" s="1">
        <v>6570956.2400000021</v>
      </c>
      <c r="AN230" s="167"/>
      <c r="AO230" s="1">
        <v>13263.32</v>
      </c>
      <c r="AQ230" s="167"/>
      <c r="AR230" s="167"/>
      <c r="AS230" s="167">
        <v>487243.68999999994</v>
      </c>
      <c r="AU230" s="167"/>
      <c r="AV230" s="1">
        <v>2797951.8699999992</v>
      </c>
      <c r="AY230" s="167"/>
      <c r="AZ230" s="167">
        <v>23271.52</v>
      </c>
      <c r="BA230" s="167">
        <v>31479922.240000006</v>
      </c>
      <c r="BB230" s="167">
        <v>7992708.1799999988</v>
      </c>
      <c r="BC230" s="1">
        <v>12543708.42</v>
      </c>
    </row>
    <row r="231" spans="2:55" x14ac:dyDescent="0.25">
      <c r="B231" s="47" t="s">
        <v>332</v>
      </c>
      <c r="C231" s="47" t="s">
        <v>331</v>
      </c>
      <c r="D231" s="167">
        <v>398773721.0999999</v>
      </c>
      <c r="E231" s="167">
        <v>192617210.21999997</v>
      </c>
      <c r="F231" s="167">
        <v>7173910.6800000006</v>
      </c>
      <c r="G231" s="167">
        <v>1691198.27</v>
      </c>
      <c r="H231" s="167"/>
      <c r="I231" s="167">
        <v>715335.74</v>
      </c>
      <c r="J231" s="167"/>
      <c r="K231" s="1">
        <v>2811261.8300000005</v>
      </c>
      <c r="L231" s="167"/>
      <c r="M231" s="167"/>
      <c r="N231" s="1">
        <v>62042394.569999985</v>
      </c>
      <c r="O231" s="167"/>
      <c r="P231" s="167"/>
      <c r="Q231" s="1">
        <v>4739283.9399999995</v>
      </c>
      <c r="S231" s="167"/>
      <c r="T231" s="167"/>
      <c r="U231" s="167">
        <v>10801643.830000004</v>
      </c>
      <c r="V231" s="1">
        <v>1007601.3900000001</v>
      </c>
      <c r="W231" s="1">
        <v>185546</v>
      </c>
      <c r="Z231" s="167"/>
      <c r="AA231" s="167"/>
      <c r="AB231" s="167">
        <v>3683790.3600000003</v>
      </c>
      <c r="AC231" s="1">
        <v>656244.06999999983</v>
      </c>
      <c r="AD231" s="167"/>
      <c r="AE231" s="167">
        <v>6736569.370000002</v>
      </c>
      <c r="AG231" s="167"/>
      <c r="AH231" s="1">
        <v>2252494.6000000006</v>
      </c>
      <c r="AK231" s="167"/>
      <c r="AL231" s="167">
        <v>622706.3600000001</v>
      </c>
      <c r="AM231" s="1">
        <v>6721320.2800000012</v>
      </c>
      <c r="AO231" s="1">
        <v>18094.32</v>
      </c>
      <c r="AQ231" s="167"/>
      <c r="AR231" s="167">
        <v>163900.49</v>
      </c>
      <c r="AS231" s="1">
        <v>681884.34</v>
      </c>
      <c r="AU231" s="167"/>
      <c r="AV231" s="1">
        <v>16253556.709999997</v>
      </c>
      <c r="AW231" s="167"/>
      <c r="AX231" s="167"/>
      <c r="AY231" s="167">
        <v>3873069.5300000007</v>
      </c>
      <c r="AZ231" s="167">
        <v>719469.57</v>
      </c>
      <c r="BA231" s="167">
        <v>46129573.910000011</v>
      </c>
      <c r="BB231" s="167">
        <v>8845150.3800000027</v>
      </c>
      <c r="BC231" s="1">
        <v>17630510.34</v>
      </c>
    </row>
    <row r="232" spans="2:55" x14ac:dyDescent="0.25">
      <c r="B232" s="47" t="s">
        <v>330</v>
      </c>
      <c r="C232" s="47" t="s">
        <v>329</v>
      </c>
      <c r="D232" s="167">
        <v>97933630.969999939</v>
      </c>
      <c r="E232" s="167">
        <v>50264482.980000004</v>
      </c>
      <c r="F232" s="167">
        <v>1647590.8099999998</v>
      </c>
      <c r="G232" s="167">
        <v>203769.48</v>
      </c>
      <c r="I232" s="167">
        <v>110178.94</v>
      </c>
      <c r="J232" s="167"/>
      <c r="K232" s="167"/>
      <c r="L232" s="167"/>
      <c r="M232" s="167"/>
      <c r="N232" s="1">
        <v>15430822.790000001</v>
      </c>
      <c r="O232" s="167"/>
      <c r="P232" s="167"/>
      <c r="Q232" s="1">
        <v>1222098.1200000001</v>
      </c>
      <c r="S232" s="167"/>
      <c r="T232" s="167"/>
      <c r="U232" s="167">
        <v>3859523.4199999995</v>
      </c>
      <c r="V232" s="1">
        <v>373250.16000000015</v>
      </c>
      <c r="W232" s="1">
        <v>43813.98</v>
      </c>
      <c r="Z232" s="167"/>
      <c r="AA232" s="167"/>
      <c r="AB232" s="1">
        <v>755597.25</v>
      </c>
      <c r="AC232" s="1">
        <v>155921.08000000002</v>
      </c>
      <c r="AD232" s="167"/>
      <c r="AE232" s="167">
        <v>1515552.2000000002</v>
      </c>
      <c r="AG232" s="167"/>
      <c r="AH232" s="1">
        <v>386651.25</v>
      </c>
      <c r="AK232" s="167"/>
      <c r="AL232" s="167">
        <v>86947</v>
      </c>
      <c r="AM232" s="1">
        <v>609390.64</v>
      </c>
      <c r="AO232" s="167">
        <v>13876.92</v>
      </c>
      <c r="AP232" s="1">
        <v>205304.74</v>
      </c>
      <c r="AQ232" s="1">
        <v>98213.94</v>
      </c>
      <c r="AR232" s="167">
        <v>24487.21</v>
      </c>
      <c r="AS232" s="1">
        <v>176218.86</v>
      </c>
      <c r="AU232" s="167">
        <v>81079.48</v>
      </c>
      <c r="AV232" s="1">
        <v>262382.48</v>
      </c>
      <c r="AX232" s="167"/>
      <c r="AY232" s="1">
        <v>598458.32000000007</v>
      </c>
      <c r="AZ232" s="167">
        <v>223218.37</v>
      </c>
      <c r="BA232" s="167">
        <v>12310467.550000001</v>
      </c>
      <c r="BB232" s="167">
        <v>2774121.3099999991</v>
      </c>
      <c r="BC232" s="1">
        <v>4500211.6900000004</v>
      </c>
    </row>
    <row r="233" spans="2:55" x14ac:dyDescent="0.25">
      <c r="B233" s="47" t="s">
        <v>328</v>
      </c>
      <c r="C233" s="47" t="s">
        <v>327</v>
      </c>
      <c r="D233" s="167">
        <v>189957747.51000014</v>
      </c>
      <c r="E233" s="167">
        <v>87947608.910000041</v>
      </c>
      <c r="F233" s="167">
        <v>691672.01</v>
      </c>
      <c r="G233" s="167">
        <v>1475723.14</v>
      </c>
      <c r="H233" s="167"/>
      <c r="I233" s="167"/>
      <c r="J233" s="167">
        <v>-7.8</v>
      </c>
      <c r="K233" s="167">
        <v>358483.62</v>
      </c>
      <c r="L233" s="167"/>
      <c r="M233" s="167">
        <v>-204.28</v>
      </c>
      <c r="N233" s="1">
        <v>30191434.599999998</v>
      </c>
      <c r="O233" s="167"/>
      <c r="P233" s="167"/>
      <c r="Q233" s="1">
        <v>2525316.11</v>
      </c>
      <c r="S233" s="167"/>
      <c r="T233" s="167">
        <v>241816.34000000003</v>
      </c>
      <c r="U233" s="167">
        <v>6283710.04</v>
      </c>
      <c r="V233" s="1">
        <v>2123691.0599999996</v>
      </c>
      <c r="W233" s="1">
        <v>109227</v>
      </c>
      <c r="Z233" s="167"/>
      <c r="AA233" s="167"/>
      <c r="AB233" s="1">
        <v>2098479.58</v>
      </c>
      <c r="AC233" s="1">
        <v>509665.93999999994</v>
      </c>
      <c r="AD233" s="167">
        <v>253265.40000000002</v>
      </c>
      <c r="AE233" s="167">
        <v>5595789.3400000008</v>
      </c>
      <c r="AG233" s="167"/>
      <c r="AH233" s="1">
        <v>2265021.73</v>
      </c>
      <c r="AK233" s="167"/>
      <c r="AL233" s="167">
        <v>131838.9</v>
      </c>
      <c r="AM233" s="1">
        <v>1645792.87</v>
      </c>
      <c r="AO233" s="1">
        <v>316310.37</v>
      </c>
      <c r="AR233" s="167"/>
      <c r="AS233" s="1">
        <v>286245.94</v>
      </c>
      <c r="AU233" s="167"/>
      <c r="AV233" s="1">
        <v>4944305.04</v>
      </c>
      <c r="AY233" s="1">
        <v>2237026.02</v>
      </c>
      <c r="AZ233" s="167">
        <v>603509.28999999992</v>
      </c>
      <c r="BA233" s="167">
        <v>22608175.32</v>
      </c>
      <c r="BB233" s="167">
        <v>6059225.5600000005</v>
      </c>
      <c r="BC233" s="1">
        <v>8454625.4600000009</v>
      </c>
    </row>
    <row r="234" spans="2:55" x14ac:dyDescent="0.25">
      <c r="B234" s="47" t="s">
        <v>326</v>
      </c>
      <c r="C234" s="47" t="s">
        <v>325</v>
      </c>
      <c r="D234" s="167">
        <v>967322.37000000011</v>
      </c>
      <c r="E234" s="167">
        <v>448205.0400000001</v>
      </c>
      <c r="G234" s="167"/>
      <c r="I234" s="167"/>
      <c r="J234" s="167"/>
      <c r="K234" s="167">
        <v>4573.57</v>
      </c>
      <c r="L234" s="167"/>
      <c r="M234" s="167"/>
      <c r="N234" s="1">
        <v>34374</v>
      </c>
      <c r="O234" s="167"/>
      <c r="P234" s="167"/>
      <c r="Q234" s="1">
        <v>7079</v>
      </c>
      <c r="S234" s="167"/>
      <c r="U234" s="167"/>
      <c r="Z234" s="167"/>
      <c r="AA234" s="167"/>
      <c r="AB234" s="1">
        <v>2506</v>
      </c>
      <c r="AC234" s="1">
        <v>10093</v>
      </c>
      <c r="AD234" s="167"/>
      <c r="AE234" s="167">
        <v>7690.9299999999994</v>
      </c>
      <c r="AG234" s="167"/>
      <c r="AH234" s="1">
        <v>2087.27</v>
      </c>
      <c r="AP234" s="167"/>
      <c r="AR234" s="167"/>
      <c r="AU234" s="167"/>
      <c r="AV234" s="1">
        <v>25967.98</v>
      </c>
      <c r="AY234" s="167"/>
      <c r="AZ234" s="167"/>
      <c r="BA234" s="167">
        <v>310765.90000000002</v>
      </c>
      <c r="BB234" s="167">
        <v>22639.51</v>
      </c>
      <c r="BC234" s="1">
        <v>91340.17</v>
      </c>
    </row>
    <row r="235" spans="2:55" x14ac:dyDescent="0.25">
      <c r="B235" s="47" t="s">
        <v>324</v>
      </c>
      <c r="C235" s="47" t="s">
        <v>323</v>
      </c>
      <c r="D235" s="167">
        <v>105388038.41</v>
      </c>
      <c r="E235" s="167">
        <v>46566086.270000011</v>
      </c>
      <c r="F235" s="167">
        <v>7198805.8799999999</v>
      </c>
      <c r="G235" s="167"/>
      <c r="H235" s="1">
        <v>459470.88</v>
      </c>
      <c r="I235" s="167"/>
      <c r="J235" s="167"/>
      <c r="K235" s="167">
        <v>2321262.2000000002</v>
      </c>
      <c r="L235" s="167">
        <v>100867.30999999998</v>
      </c>
      <c r="M235" s="167"/>
      <c r="N235" s="1">
        <v>15399414.439999998</v>
      </c>
      <c r="P235" s="167"/>
      <c r="Q235" s="1">
        <v>1291797.54</v>
      </c>
      <c r="S235" s="167"/>
      <c r="T235" s="167"/>
      <c r="U235" s="167">
        <v>3826151.5999999996</v>
      </c>
      <c r="V235" s="1">
        <v>686614.02000000014</v>
      </c>
      <c r="W235" s="1">
        <v>38011.299999999996</v>
      </c>
      <c r="Z235" s="167"/>
      <c r="AA235" s="167"/>
      <c r="AB235" s="1">
        <v>461105.77</v>
      </c>
      <c r="AC235" s="1">
        <v>140423.57</v>
      </c>
      <c r="AD235" s="167"/>
      <c r="AE235" s="167">
        <v>1569167.3200000003</v>
      </c>
      <c r="AG235" s="167"/>
      <c r="AH235" s="1">
        <v>433663.23000000004</v>
      </c>
      <c r="AL235" s="167">
        <v>152539.39000000001</v>
      </c>
      <c r="AM235" s="1">
        <v>1348583.81</v>
      </c>
      <c r="AO235" s="1">
        <v>34484.160000000003</v>
      </c>
      <c r="AQ235" s="167"/>
      <c r="AR235" s="167">
        <v>12708.33</v>
      </c>
      <c r="AS235" s="1">
        <v>169230.19000000003</v>
      </c>
      <c r="AT235" s="1">
        <v>107560.95999999999</v>
      </c>
      <c r="AU235" s="167"/>
      <c r="AV235" s="1">
        <v>212392.16000000003</v>
      </c>
      <c r="AZ235" s="167">
        <v>551243.69999999995</v>
      </c>
      <c r="BA235" s="167">
        <v>15165372.740000002</v>
      </c>
      <c r="BB235" s="167">
        <v>2015697.0000000002</v>
      </c>
      <c r="BC235" s="1">
        <v>5125384.6399999997</v>
      </c>
    </row>
    <row r="236" spans="2:55" x14ac:dyDescent="0.25">
      <c r="B236" s="47" t="s">
        <v>322</v>
      </c>
      <c r="C236" s="47" t="s">
        <v>321</v>
      </c>
      <c r="D236" s="167">
        <v>178323435.04999989</v>
      </c>
      <c r="E236" s="167">
        <v>95590775.290000036</v>
      </c>
      <c r="F236" s="167">
        <v>2815544.65</v>
      </c>
      <c r="G236" s="167">
        <v>61163.99</v>
      </c>
      <c r="H236" s="1">
        <v>385361.78999999992</v>
      </c>
      <c r="I236" s="167"/>
      <c r="J236" s="167"/>
      <c r="K236" s="167">
        <v>3754.5</v>
      </c>
      <c r="L236" s="167"/>
      <c r="M236" s="167">
        <v>44471.549999999996</v>
      </c>
      <c r="N236" s="1">
        <v>24385951.220000003</v>
      </c>
      <c r="O236" s="167"/>
      <c r="P236" s="167"/>
      <c r="Q236" s="1">
        <v>1937511</v>
      </c>
      <c r="S236" s="167"/>
      <c r="T236" s="167"/>
      <c r="U236" s="167">
        <v>4644068.2300000004</v>
      </c>
      <c r="V236" s="1">
        <v>1277832.8</v>
      </c>
      <c r="W236" s="1">
        <v>64622.2</v>
      </c>
      <c r="Z236" s="167"/>
      <c r="AA236" s="167"/>
      <c r="AB236" s="1">
        <v>340276.47</v>
      </c>
      <c r="AC236" s="1">
        <v>230687.15999999995</v>
      </c>
      <c r="AD236" s="167">
        <v>61133.749999999993</v>
      </c>
      <c r="AE236" s="167">
        <v>1420274.97</v>
      </c>
      <c r="AG236" s="167"/>
      <c r="AH236" s="1">
        <v>555953.14999999991</v>
      </c>
      <c r="AK236" s="167"/>
      <c r="AL236" s="167">
        <v>49041.67</v>
      </c>
      <c r="AM236" s="1">
        <v>1031763.2300000001</v>
      </c>
      <c r="AP236" s="167"/>
      <c r="AR236" s="167">
        <v>190616.89</v>
      </c>
      <c r="AS236" s="1">
        <v>359954.39999999997</v>
      </c>
      <c r="AU236" s="167"/>
      <c r="AV236" s="1">
        <v>761671.28000000014</v>
      </c>
      <c r="AX236" s="1">
        <v>5936.58</v>
      </c>
      <c r="AY236" s="167">
        <v>864902.10999999987</v>
      </c>
      <c r="AZ236" s="167">
        <v>3641867.68</v>
      </c>
      <c r="BA236" s="167">
        <v>27662909.130000003</v>
      </c>
      <c r="BB236" s="167">
        <v>2967701.98</v>
      </c>
      <c r="BC236" s="1">
        <v>6967687.3799999999</v>
      </c>
    </row>
    <row r="237" spans="2:55" x14ac:dyDescent="0.25">
      <c r="B237" s="47" t="s">
        <v>320</v>
      </c>
      <c r="C237" s="47" t="s">
        <v>319</v>
      </c>
      <c r="D237" s="167">
        <v>48439196.80999998</v>
      </c>
      <c r="E237" s="167">
        <v>24264517.34</v>
      </c>
      <c r="F237" s="167">
        <v>493069.94999999995</v>
      </c>
      <c r="G237" s="167">
        <v>37483.47</v>
      </c>
      <c r="H237" s="167">
        <v>78219.28</v>
      </c>
      <c r="I237" s="167"/>
      <c r="J237" s="167">
        <v>61263.12</v>
      </c>
      <c r="K237" s="167"/>
      <c r="L237" s="167"/>
      <c r="M237" s="167"/>
      <c r="N237" s="1">
        <v>7880209.4999999991</v>
      </c>
      <c r="P237" s="167"/>
      <c r="Q237" s="1">
        <v>613038</v>
      </c>
      <c r="S237" s="167"/>
      <c r="T237" s="167"/>
      <c r="U237" s="167">
        <v>1226287.7899999998</v>
      </c>
      <c r="V237" s="167">
        <v>225284.34000000003</v>
      </c>
      <c r="W237" s="167">
        <v>23080.43</v>
      </c>
      <c r="X237" s="167"/>
      <c r="Z237" s="167"/>
      <c r="AA237" s="167"/>
      <c r="AB237" s="1">
        <v>479323</v>
      </c>
      <c r="AC237" s="1">
        <v>143043.79999999999</v>
      </c>
      <c r="AD237" s="167"/>
      <c r="AE237" s="1">
        <v>826073.48</v>
      </c>
      <c r="AG237" s="167"/>
      <c r="AH237" s="1">
        <v>251323.87</v>
      </c>
      <c r="AK237" s="167"/>
      <c r="AL237" s="167">
        <v>9562.52</v>
      </c>
      <c r="AM237" s="1">
        <v>462980.17000000004</v>
      </c>
      <c r="AN237" s="167"/>
      <c r="AO237" s="167"/>
      <c r="AP237" s="1">
        <v>199534.63</v>
      </c>
      <c r="AQ237" s="167"/>
      <c r="AR237" s="167"/>
      <c r="AS237" s="1">
        <v>76366.98000000001</v>
      </c>
      <c r="AU237" s="167"/>
      <c r="AV237" s="1">
        <v>49056.32</v>
      </c>
      <c r="AX237" s="167"/>
      <c r="AY237" s="167">
        <v>259709.96999999997</v>
      </c>
      <c r="AZ237" s="167">
        <v>63232.54</v>
      </c>
      <c r="BA237" s="167">
        <v>6726513.7499999972</v>
      </c>
      <c r="BB237" s="167">
        <v>1453612.88</v>
      </c>
      <c r="BC237" s="1">
        <v>2536409.6800000002</v>
      </c>
    </row>
    <row r="238" spans="2:55" x14ac:dyDescent="0.25">
      <c r="B238" s="47" t="s">
        <v>318</v>
      </c>
      <c r="C238" s="47" t="s">
        <v>317</v>
      </c>
      <c r="D238" s="167">
        <v>39006793.54999999</v>
      </c>
      <c r="E238" s="167">
        <v>19162572.410000004</v>
      </c>
      <c r="F238" s="1">
        <v>691385.13</v>
      </c>
      <c r="G238" s="1">
        <v>46126.49</v>
      </c>
      <c r="H238" s="1">
        <v>166166.06</v>
      </c>
      <c r="I238" s="167"/>
      <c r="M238" s="167"/>
      <c r="N238" s="1">
        <v>5059163.5100000007</v>
      </c>
      <c r="P238" s="167"/>
      <c r="Q238" s="1">
        <v>526447.16999999993</v>
      </c>
      <c r="U238" s="1">
        <v>1303112.9699999995</v>
      </c>
      <c r="V238" s="1">
        <v>183358.84</v>
      </c>
      <c r="W238" s="1">
        <v>22700</v>
      </c>
      <c r="Z238" s="167"/>
      <c r="AB238" s="1">
        <v>338194.63</v>
      </c>
      <c r="AC238" s="1">
        <v>95363.609999999986</v>
      </c>
      <c r="AD238" s="167"/>
      <c r="AE238" s="1">
        <v>1533366.1600000001</v>
      </c>
      <c r="AG238" s="167"/>
      <c r="AH238" s="1">
        <v>160606.18</v>
      </c>
      <c r="AL238" s="1">
        <v>17315.22</v>
      </c>
      <c r="AM238" s="1">
        <v>476189.7</v>
      </c>
      <c r="AS238" s="1">
        <v>71175.08</v>
      </c>
      <c r="AV238" s="1">
        <v>3333.8900000000003</v>
      </c>
      <c r="AZ238" s="167">
        <v>692.99</v>
      </c>
      <c r="BA238" s="167">
        <v>6006144.6600000001</v>
      </c>
      <c r="BB238" s="167">
        <v>1190980.7600000002</v>
      </c>
      <c r="BC238" s="1">
        <v>1952398.09</v>
      </c>
    </row>
    <row r="239" spans="2:55" x14ac:dyDescent="0.25">
      <c r="B239" s="47" t="s">
        <v>316</v>
      </c>
      <c r="C239" s="47" t="s">
        <v>315</v>
      </c>
      <c r="D239" s="167">
        <v>9508734.3000000007</v>
      </c>
      <c r="E239" s="167">
        <v>4386510.5300000012</v>
      </c>
      <c r="G239" s="1">
        <v>19653.509999999998</v>
      </c>
      <c r="H239" s="1">
        <v>146419.44</v>
      </c>
      <c r="I239" s="167">
        <v>15880</v>
      </c>
      <c r="J239" s="167"/>
      <c r="K239" s="1">
        <v>48932.189999999995</v>
      </c>
      <c r="M239" s="167"/>
      <c r="N239" s="1">
        <v>853253.62000000011</v>
      </c>
      <c r="P239" s="167">
        <v>1957.25</v>
      </c>
      <c r="Q239" s="1">
        <v>94872.54</v>
      </c>
      <c r="U239" s="1">
        <v>237787.28000000003</v>
      </c>
      <c r="W239" s="1">
        <v>5761.29</v>
      </c>
      <c r="Z239" s="167"/>
      <c r="AA239" s="167"/>
      <c r="AB239" s="1">
        <v>121265.04999999999</v>
      </c>
      <c r="AC239" s="1">
        <v>79768.510000000009</v>
      </c>
      <c r="AD239" s="167"/>
      <c r="AE239" s="1">
        <v>239982.22</v>
      </c>
      <c r="AH239" s="1">
        <v>1691.5</v>
      </c>
      <c r="AQ239" s="1">
        <v>1317.41</v>
      </c>
      <c r="AS239" s="1">
        <v>13403.57</v>
      </c>
      <c r="AV239" s="1">
        <v>434036.17</v>
      </c>
      <c r="AZ239" s="167">
        <v>467.2</v>
      </c>
      <c r="BA239" s="167">
        <v>1778718.0300000007</v>
      </c>
      <c r="BB239" s="167">
        <v>558752.93999999994</v>
      </c>
      <c r="BC239" s="1">
        <v>468304.04999999993</v>
      </c>
    </row>
    <row r="240" spans="2:55" x14ac:dyDescent="0.25">
      <c r="B240" s="47" t="s">
        <v>314</v>
      </c>
      <c r="C240" s="47" t="s">
        <v>313</v>
      </c>
      <c r="D240" s="167">
        <v>41305626.11999999</v>
      </c>
      <c r="E240" s="167">
        <v>17461026.650000002</v>
      </c>
      <c r="F240" s="167">
        <v>1929464.8600000003</v>
      </c>
      <c r="G240" s="167">
        <v>478494.08</v>
      </c>
      <c r="H240" s="167"/>
      <c r="I240" s="167"/>
      <c r="J240" s="167"/>
      <c r="K240" s="167">
        <v>1342.54</v>
      </c>
      <c r="L240" s="167">
        <v>17398.599999999999</v>
      </c>
      <c r="M240" s="167"/>
      <c r="N240" s="1">
        <v>7520879.7700000005</v>
      </c>
      <c r="P240" s="167"/>
      <c r="Q240" s="1">
        <v>574913.62</v>
      </c>
      <c r="S240" s="167"/>
      <c r="T240" s="167"/>
      <c r="U240" s="167">
        <v>961183.50000000012</v>
      </c>
      <c r="V240" s="1">
        <v>435661.45</v>
      </c>
      <c r="W240" s="1">
        <v>20297.690000000002</v>
      </c>
      <c r="Z240" s="167"/>
      <c r="AA240" s="167"/>
      <c r="AB240" s="1">
        <v>349129.2</v>
      </c>
      <c r="AC240" s="1">
        <v>51549.200000000004</v>
      </c>
      <c r="AD240" s="167"/>
      <c r="AE240" s="1">
        <v>796517.38</v>
      </c>
      <c r="AG240" s="167"/>
      <c r="AH240" s="1">
        <v>260247.04000000001</v>
      </c>
      <c r="AM240" s="1">
        <v>150897.06</v>
      </c>
      <c r="AR240" s="167">
        <v>350</v>
      </c>
      <c r="AS240" s="1">
        <v>70298.12</v>
      </c>
      <c r="AU240" s="167"/>
      <c r="AV240" s="1">
        <v>1056180.4400000002</v>
      </c>
      <c r="AY240" s="167"/>
      <c r="AZ240" s="167"/>
      <c r="BA240" s="167">
        <v>5746885.6799999997</v>
      </c>
      <c r="BB240" s="167">
        <v>1283881.6499999999</v>
      </c>
      <c r="BC240" s="1">
        <v>2139027.59</v>
      </c>
    </row>
    <row r="241" spans="2:55" x14ac:dyDescent="0.25">
      <c r="B241" s="47" t="s">
        <v>312</v>
      </c>
      <c r="C241" s="47" t="s">
        <v>311</v>
      </c>
      <c r="D241" s="167">
        <v>88410445.909999996</v>
      </c>
      <c r="E241" s="167">
        <v>42781287.069999993</v>
      </c>
      <c r="F241" s="167">
        <v>1304867.4099999999</v>
      </c>
      <c r="G241" s="1">
        <v>88098.91</v>
      </c>
      <c r="H241" s="167">
        <v>432114.95999999996</v>
      </c>
      <c r="I241" s="167"/>
      <c r="J241" s="167"/>
      <c r="K241" s="1">
        <v>950360.83000000007</v>
      </c>
      <c r="L241" s="167">
        <v>42500.69</v>
      </c>
      <c r="M241" s="167"/>
      <c r="N241" s="1">
        <v>15481637.18</v>
      </c>
      <c r="O241" s="167"/>
      <c r="P241" s="167"/>
      <c r="Q241" s="167">
        <v>993156.11</v>
      </c>
      <c r="R241" s="167"/>
      <c r="S241" s="167"/>
      <c r="T241" s="167"/>
      <c r="U241" s="167">
        <v>4039604.8400000003</v>
      </c>
      <c r="V241" s="1">
        <v>760057.59000000008</v>
      </c>
      <c r="W241" s="1">
        <v>41208.85</v>
      </c>
      <c r="Z241" s="167"/>
      <c r="AA241" s="167"/>
      <c r="AB241" s="1">
        <v>575765.09</v>
      </c>
      <c r="AC241" s="1">
        <v>198110.23</v>
      </c>
      <c r="AD241" s="167"/>
      <c r="AE241" s="1">
        <v>1090120.9400000002</v>
      </c>
      <c r="AG241" s="167"/>
      <c r="AH241" s="1">
        <v>204965.23</v>
      </c>
      <c r="AL241" s="167">
        <v>32876.869999999995</v>
      </c>
      <c r="AM241" s="1">
        <v>242811.51</v>
      </c>
      <c r="AO241" s="167"/>
      <c r="AQ241" s="1">
        <v>92115.28</v>
      </c>
      <c r="AR241" s="167"/>
      <c r="AS241" s="1">
        <v>170976.24</v>
      </c>
      <c r="AV241" s="1">
        <v>469682.57000000007</v>
      </c>
      <c r="AY241" s="167"/>
      <c r="AZ241" s="167">
        <v>133693.90999999997</v>
      </c>
      <c r="BA241" s="167">
        <v>11565768.199999999</v>
      </c>
      <c r="BB241" s="167">
        <v>2402491.96</v>
      </c>
      <c r="BC241" s="1">
        <v>4316173.4400000004</v>
      </c>
    </row>
    <row r="242" spans="2:55" x14ac:dyDescent="0.25">
      <c r="B242" s="47" t="s">
        <v>310</v>
      </c>
      <c r="C242" s="47" t="s">
        <v>309</v>
      </c>
      <c r="D242" s="167">
        <v>567456286.46999979</v>
      </c>
      <c r="E242" s="167">
        <v>261915158.59</v>
      </c>
      <c r="F242" s="167">
        <v>12244857.15</v>
      </c>
      <c r="G242" s="167">
        <v>1491639.93</v>
      </c>
      <c r="H242" s="167">
        <v>247161.62</v>
      </c>
      <c r="I242" s="167"/>
      <c r="J242" s="167"/>
      <c r="K242" s="1">
        <v>28955189.099999987</v>
      </c>
      <c r="L242" s="167"/>
      <c r="M242" s="167"/>
      <c r="N242" s="1">
        <v>66784701.219999991</v>
      </c>
      <c r="O242" s="167"/>
      <c r="P242" s="167"/>
      <c r="Q242" s="1">
        <v>7144234.6399999997</v>
      </c>
      <c r="S242" s="167"/>
      <c r="T242" s="167"/>
      <c r="U242" s="167">
        <v>11421050.409999996</v>
      </c>
      <c r="V242" s="1">
        <v>2506933.9099999992</v>
      </c>
      <c r="W242" s="1">
        <v>360957.99999999988</v>
      </c>
      <c r="X242" s="1">
        <v>1950</v>
      </c>
      <c r="Y242" s="1">
        <v>5308948.28</v>
      </c>
      <c r="Z242" s="167">
        <v>103962</v>
      </c>
      <c r="AA242" s="167"/>
      <c r="AB242" s="1">
        <v>14037240.090000004</v>
      </c>
      <c r="AC242" s="1">
        <v>2468378.4099999997</v>
      </c>
      <c r="AD242" s="167"/>
      <c r="AE242" s="1">
        <v>16328172.920000006</v>
      </c>
      <c r="AG242" s="167"/>
      <c r="AH242" s="1">
        <v>5186455.6800000016</v>
      </c>
      <c r="AK242" s="167"/>
      <c r="AL242" s="167">
        <v>373004.64</v>
      </c>
      <c r="AM242" s="1">
        <v>6332300.25</v>
      </c>
      <c r="AO242" s="1">
        <v>279980.60000000003</v>
      </c>
      <c r="AP242" s="1">
        <v>532272.5</v>
      </c>
      <c r="AQ242" s="167"/>
      <c r="AR242" s="167">
        <v>977.84999999999991</v>
      </c>
      <c r="AS242" s="1">
        <v>1960570.45</v>
      </c>
      <c r="AU242" s="167"/>
      <c r="AV242" s="1">
        <v>1811682.2499999995</v>
      </c>
      <c r="AW242" s="167"/>
      <c r="AY242" s="167">
        <v>10789414.469999999</v>
      </c>
      <c r="AZ242" s="167">
        <v>6180398.8199999984</v>
      </c>
      <c r="BA242" s="167">
        <v>65098530.050000027</v>
      </c>
      <c r="BB242" s="167">
        <v>20597276.590000007</v>
      </c>
      <c r="BC242" s="1">
        <v>16992886.050000001</v>
      </c>
    </row>
    <row r="243" spans="2:55" x14ac:dyDescent="0.25">
      <c r="B243" s="47" t="s">
        <v>308</v>
      </c>
      <c r="C243" s="47" t="s">
        <v>307</v>
      </c>
      <c r="D243" s="167">
        <v>1323174.6299999999</v>
      </c>
      <c r="E243" s="167">
        <v>760765.98000000021</v>
      </c>
      <c r="F243" s="167"/>
      <c r="G243" s="167"/>
      <c r="H243" s="167"/>
      <c r="J243" s="167"/>
      <c r="K243" s="167"/>
      <c r="L243" s="167"/>
      <c r="M243" s="167"/>
      <c r="N243" s="1">
        <v>88106.94</v>
      </c>
      <c r="P243" s="167"/>
      <c r="Q243" s="1">
        <v>33901.589999999997</v>
      </c>
      <c r="S243" s="167"/>
      <c r="T243" s="167"/>
      <c r="U243" s="167"/>
      <c r="W243" s="167"/>
      <c r="Z243" s="167"/>
      <c r="AA243" s="167"/>
      <c r="AC243" s="1">
        <v>24159.37</v>
      </c>
      <c r="AD243" s="167"/>
      <c r="AE243" s="1">
        <v>14831.029999999999</v>
      </c>
      <c r="AG243" s="167"/>
      <c r="AH243" s="1">
        <v>19802.18</v>
      </c>
      <c r="AK243" s="167"/>
      <c r="AL243" s="167"/>
      <c r="AQ243" s="167"/>
      <c r="AR243" s="167"/>
      <c r="AW243" s="167"/>
      <c r="AX243" s="167"/>
      <c r="AY243" s="167"/>
      <c r="AZ243" s="167"/>
      <c r="BA243" s="167">
        <v>339138.85</v>
      </c>
      <c r="BB243" s="167">
        <v>3370.0600000000004</v>
      </c>
      <c r="BC243" s="1">
        <v>39098.629999999997</v>
      </c>
    </row>
    <row r="244" spans="2:55" x14ac:dyDescent="0.25">
      <c r="B244" s="47" t="s">
        <v>306</v>
      </c>
      <c r="C244" s="47" t="s">
        <v>305</v>
      </c>
      <c r="D244" s="167">
        <v>915143.40999999992</v>
      </c>
      <c r="E244" s="167">
        <v>319758.61</v>
      </c>
      <c r="F244" s="167"/>
      <c r="H244" s="167"/>
      <c r="I244" s="167"/>
      <c r="K244" s="167"/>
      <c r="M244" s="167"/>
      <c r="N244" s="1">
        <v>60060.69</v>
      </c>
      <c r="P244" s="167"/>
      <c r="Q244" s="1">
        <v>8786</v>
      </c>
      <c r="S244" s="167"/>
      <c r="T244" s="167"/>
      <c r="Z244" s="167"/>
      <c r="AA244" s="167"/>
      <c r="AB244" s="1">
        <v>110817.31</v>
      </c>
      <c r="AC244" s="1">
        <v>12773.07</v>
      </c>
      <c r="AD244" s="167"/>
      <c r="AE244" s="1">
        <v>8507.76</v>
      </c>
      <c r="AG244" s="167"/>
      <c r="AR244" s="167"/>
      <c r="AX244" s="167"/>
      <c r="AZ244" s="167"/>
      <c r="BA244" s="167">
        <v>256891.64</v>
      </c>
      <c r="BB244" s="167">
        <v>22526.25</v>
      </c>
      <c r="BC244" s="1">
        <v>115022.08</v>
      </c>
    </row>
    <row r="245" spans="2:55" x14ac:dyDescent="0.25">
      <c r="B245" s="47" t="s">
        <v>304</v>
      </c>
      <c r="C245" s="47" t="s">
        <v>303</v>
      </c>
      <c r="D245" s="167">
        <v>23545095.16</v>
      </c>
      <c r="E245" s="167">
        <v>11627430.950000005</v>
      </c>
      <c r="F245" s="167">
        <v>312315.77999999997</v>
      </c>
      <c r="G245" s="167">
        <v>23196.53</v>
      </c>
      <c r="I245" s="167"/>
      <c r="J245" s="167"/>
      <c r="K245" s="167">
        <v>744273.16</v>
      </c>
      <c r="L245" s="167"/>
      <c r="M245" s="167"/>
      <c r="N245" s="1">
        <v>2382060.1700000004</v>
      </c>
      <c r="O245" s="167"/>
      <c r="P245" s="167"/>
      <c r="Q245" s="1">
        <v>349269.91000000003</v>
      </c>
      <c r="S245" s="167"/>
      <c r="T245" s="167"/>
      <c r="U245" s="167">
        <v>1037876.5900000001</v>
      </c>
      <c r="V245" s="1">
        <v>83106.55</v>
      </c>
      <c r="W245" s="1">
        <v>12899.1</v>
      </c>
      <c r="Z245" s="167"/>
      <c r="AA245" s="167"/>
      <c r="AB245" s="1">
        <v>443716.59</v>
      </c>
      <c r="AC245" s="1">
        <v>77910.53</v>
      </c>
      <c r="AD245" s="167"/>
      <c r="AE245" s="1">
        <v>287837.75</v>
      </c>
      <c r="AG245" s="167"/>
      <c r="AH245" s="1">
        <v>161867.82000000004</v>
      </c>
      <c r="AK245" s="167"/>
      <c r="AL245" s="167"/>
      <c r="AM245" s="1">
        <v>25110.400000000001</v>
      </c>
      <c r="AR245" s="167"/>
      <c r="AS245" s="1">
        <v>41707.629999999997</v>
      </c>
      <c r="AU245" s="167"/>
      <c r="AV245" s="1">
        <v>72715.05</v>
      </c>
      <c r="AX245" s="167"/>
      <c r="AY245" s="167">
        <v>97165.11</v>
      </c>
      <c r="AZ245" s="167"/>
      <c r="BA245" s="167">
        <v>3705145.09</v>
      </c>
      <c r="BB245" s="167">
        <v>648351.84</v>
      </c>
      <c r="BC245" s="1">
        <v>1411138.61</v>
      </c>
    </row>
    <row r="246" spans="2:55" x14ac:dyDescent="0.25">
      <c r="B246" s="47" t="s">
        <v>302</v>
      </c>
      <c r="C246" s="47" t="s">
        <v>301</v>
      </c>
      <c r="D246" s="167">
        <v>31224838.020000003</v>
      </c>
      <c r="E246" s="167">
        <v>15376878.189999999</v>
      </c>
      <c r="F246" s="167">
        <v>544224.29999999993</v>
      </c>
      <c r="G246" s="167">
        <v>22664.84</v>
      </c>
      <c r="H246" s="1">
        <v>156284.88999999996</v>
      </c>
      <c r="I246" s="167"/>
      <c r="J246" s="167"/>
      <c r="K246" s="167">
        <v>371923.82</v>
      </c>
      <c r="L246" s="167"/>
      <c r="M246" s="167"/>
      <c r="N246" s="1">
        <v>3044015.3500000006</v>
      </c>
      <c r="O246" s="167"/>
      <c r="P246" s="167"/>
      <c r="Q246" s="1">
        <v>446269.52999999997</v>
      </c>
      <c r="S246" s="167">
        <v>211335.71</v>
      </c>
      <c r="T246" s="167">
        <v>129459.06</v>
      </c>
      <c r="U246" s="167">
        <v>1097285.46</v>
      </c>
      <c r="W246" s="1">
        <v>15176.73</v>
      </c>
      <c r="Z246" s="167"/>
      <c r="AA246" s="167"/>
      <c r="AB246" s="1">
        <v>415357.45</v>
      </c>
      <c r="AC246" s="1">
        <v>90655.900000000009</v>
      </c>
      <c r="AD246" s="167"/>
      <c r="AE246" s="1">
        <v>449585.75</v>
      </c>
      <c r="AG246" s="167"/>
      <c r="AH246" s="1">
        <v>89662.52</v>
      </c>
      <c r="AK246" s="167"/>
      <c r="AL246" s="167"/>
      <c r="AM246" s="1">
        <v>22660.5</v>
      </c>
      <c r="AP246" s="1">
        <v>89915.489999999991</v>
      </c>
      <c r="AR246" s="167"/>
      <c r="AS246" s="1">
        <v>44602.130000000005</v>
      </c>
      <c r="AU246" s="167"/>
      <c r="AV246" s="1">
        <v>20101.75</v>
      </c>
      <c r="AX246" s="167"/>
      <c r="AY246" s="167"/>
      <c r="AZ246" s="167">
        <v>363216.49000000005</v>
      </c>
      <c r="BA246" s="167">
        <v>5423761.4600000009</v>
      </c>
      <c r="BB246" s="167">
        <v>1399532.7700000003</v>
      </c>
      <c r="BC246" s="1">
        <v>1400267.9300000002</v>
      </c>
    </row>
    <row r="247" spans="2:55" x14ac:dyDescent="0.25">
      <c r="B247" s="47" t="s">
        <v>300</v>
      </c>
      <c r="C247" s="47" t="s">
        <v>299</v>
      </c>
      <c r="D247" s="167">
        <v>164359202.34999976</v>
      </c>
      <c r="E247" s="167">
        <v>85476754.799999997</v>
      </c>
      <c r="F247" s="167">
        <v>4419689.7200000007</v>
      </c>
      <c r="G247" s="1">
        <v>162859.71</v>
      </c>
      <c r="H247" s="1">
        <v>1523777.74</v>
      </c>
      <c r="I247" s="167"/>
      <c r="J247" s="167"/>
      <c r="K247" s="167">
        <v>273498.46000000002</v>
      </c>
      <c r="L247" s="167"/>
      <c r="M247" s="167"/>
      <c r="N247" s="1">
        <v>22929618.469999995</v>
      </c>
      <c r="O247" s="167"/>
      <c r="P247" s="167"/>
      <c r="Q247" s="1">
        <v>2032869.0499999998</v>
      </c>
      <c r="S247" s="167"/>
      <c r="U247" s="167">
        <v>3879450.7500000005</v>
      </c>
      <c r="V247" s="1">
        <v>3249726.66</v>
      </c>
      <c r="W247" s="1">
        <v>82422.48</v>
      </c>
      <c r="Z247" s="167"/>
      <c r="AA247" s="167"/>
      <c r="AB247" s="1">
        <v>1760385.8199999998</v>
      </c>
      <c r="AC247" s="1">
        <v>542375.73</v>
      </c>
      <c r="AD247" s="167"/>
      <c r="AE247" s="1">
        <v>2087015.8499999999</v>
      </c>
      <c r="AG247" s="167"/>
      <c r="AH247" s="1">
        <v>549257.89</v>
      </c>
      <c r="AL247" s="167">
        <v>52320.869999999995</v>
      </c>
      <c r="AM247" s="1">
        <v>891573.65999999992</v>
      </c>
      <c r="AR247" s="167">
        <v>95887.99</v>
      </c>
      <c r="AS247" s="1">
        <v>317640.76</v>
      </c>
      <c r="AV247" s="1">
        <v>38050.75</v>
      </c>
      <c r="AX247" s="1">
        <v>137.53</v>
      </c>
      <c r="AZ247" s="167">
        <v>428210.00000000006</v>
      </c>
      <c r="BA247" s="167">
        <v>20857855.940000009</v>
      </c>
      <c r="BB247" s="167">
        <v>5231898.68</v>
      </c>
      <c r="BC247" s="1">
        <v>7475923.0399999991</v>
      </c>
    </row>
    <row r="248" spans="2:55" x14ac:dyDescent="0.25">
      <c r="B248" s="47" t="s">
        <v>298</v>
      </c>
      <c r="C248" s="47" t="s">
        <v>297</v>
      </c>
      <c r="D248" s="167">
        <v>236646123.52999979</v>
      </c>
      <c r="E248" s="167">
        <v>119881704.26999997</v>
      </c>
      <c r="F248" s="167">
        <v>2222469.35</v>
      </c>
      <c r="G248" s="167">
        <v>1036656.61</v>
      </c>
      <c r="H248" s="167"/>
      <c r="I248" s="167"/>
      <c r="J248" s="167"/>
      <c r="K248" s="167"/>
      <c r="L248" s="167">
        <v>11375.01</v>
      </c>
      <c r="M248" s="167"/>
      <c r="N248" s="1">
        <v>35089741.280000009</v>
      </c>
      <c r="O248" s="167"/>
      <c r="P248" s="167"/>
      <c r="Q248" s="1">
        <v>3013102.7899999991</v>
      </c>
      <c r="S248" s="167"/>
      <c r="T248" s="167"/>
      <c r="U248" s="167">
        <v>6177505.7000000002</v>
      </c>
      <c r="V248" s="1">
        <v>3402271.1300000008</v>
      </c>
      <c r="W248" s="1">
        <v>125004.22</v>
      </c>
      <c r="Y248" s="1">
        <v>671061.3899999999</v>
      </c>
      <c r="Z248" s="167"/>
      <c r="AA248" s="167"/>
      <c r="AB248" s="1">
        <v>2789891.4</v>
      </c>
      <c r="AC248" s="1">
        <v>574653.86</v>
      </c>
      <c r="AD248" s="167"/>
      <c r="AE248" s="1">
        <v>4736089.8099999987</v>
      </c>
      <c r="AG248" s="167"/>
      <c r="AH248" s="1">
        <v>1305164.3100000003</v>
      </c>
      <c r="AK248" s="167"/>
      <c r="AL248" s="167">
        <v>80469.62</v>
      </c>
      <c r="AM248" s="1">
        <v>1082115.1200000001</v>
      </c>
      <c r="AR248" s="167">
        <v>52606.68</v>
      </c>
      <c r="AS248" s="1">
        <v>390069.99000000005</v>
      </c>
      <c r="AU248" s="167"/>
      <c r="AV248" s="1">
        <v>127929.54000000002</v>
      </c>
      <c r="AX248" s="167">
        <v>62966.51</v>
      </c>
      <c r="AY248" s="1">
        <v>6537940.290000001</v>
      </c>
      <c r="AZ248" s="167">
        <v>393863.58</v>
      </c>
      <c r="BA248" s="167">
        <v>30296420.180000003</v>
      </c>
      <c r="BB248" s="167">
        <v>8630902.4500000011</v>
      </c>
      <c r="BC248" s="1">
        <v>7954148.4400000013</v>
      </c>
    </row>
    <row r="249" spans="2:55" x14ac:dyDescent="0.25">
      <c r="B249" s="47" t="s">
        <v>296</v>
      </c>
      <c r="C249" s="47" t="s">
        <v>295</v>
      </c>
      <c r="D249" s="167">
        <v>13976162.289999995</v>
      </c>
      <c r="E249" s="167">
        <v>6813164.3999999985</v>
      </c>
      <c r="F249" s="167">
        <v>45603.85</v>
      </c>
      <c r="G249" s="167"/>
      <c r="H249" s="167">
        <v>310055.92</v>
      </c>
      <c r="I249" s="167"/>
      <c r="J249" s="167"/>
      <c r="K249" s="167"/>
      <c r="M249" s="167"/>
      <c r="N249" s="1">
        <v>1299481.4700000004</v>
      </c>
      <c r="O249" s="167"/>
      <c r="P249" s="167"/>
      <c r="Q249" s="1">
        <v>150222.35</v>
      </c>
      <c r="S249" s="167"/>
      <c r="U249" s="1">
        <v>1013809.88</v>
      </c>
      <c r="V249" s="1">
        <v>241057.19999999995</v>
      </c>
      <c r="Z249" s="167"/>
      <c r="AA249" s="167"/>
      <c r="AB249" s="1">
        <v>102891.37999999999</v>
      </c>
      <c r="AC249" s="1">
        <v>47039.789999999994</v>
      </c>
      <c r="AD249" s="167"/>
      <c r="AE249" s="1">
        <v>149084.60000000003</v>
      </c>
      <c r="AG249" s="167"/>
      <c r="AH249" s="1">
        <v>7787.8099999999995</v>
      </c>
      <c r="AL249" s="167"/>
      <c r="AM249" s="1">
        <v>12873.04</v>
      </c>
      <c r="AR249" s="167"/>
      <c r="AS249" s="1">
        <v>38819.79</v>
      </c>
      <c r="AX249" s="167"/>
      <c r="AY249" s="1">
        <v>13074.73</v>
      </c>
      <c r="AZ249" s="167"/>
      <c r="BA249" s="167">
        <v>2326152.02</v>
      </c>
      <c r="BB249" s="167">
        <v>409863.39999999997</v>
      </c>
      <c r="BC249" s="1">
        <v>995180.66000000015</v>
      </c>
    </row>
    <row r="250" spans="2:55" x14ac:dyDescent="0.25">
      <c r="B250" s="47" t="s">
        <v>294</v>
      </c>
      <c r="C250" s="47" t="s">
        <v>293</v>
      </c>
      <c r="D250" s="167">
        <v>87818097.290000007</v>
      </c>
      <c r="E250" s="167">
        <v>40275964.310000002</v>
      </c>
      <c r="F250" s="167">
        <v>1402814.85</v>
      </c>
      <c r="G250" s="167">
        <v>156679.35</v>
      </c>
      <c r="H250" s="167"/>
      <c r="I250" s="167"/>
      <c r="J250" s="167">
        <v>54397.75</v>
      </c>
      <c r="K250" s="167">
        <v>2239077.2199999997</v>
      </c>
      <c r="L250" s="1">
        <v>682786.44</v>
      </c>
      <c r="M250" s="167"/>
      <c r="N250" s="1">
        <v>11442097.910000004</v>
      </c>
      <c r="O250" s="167"/>
      <c r="P250" s="167">
        <v>7484.48</v>
      </c>
      <c r="Q250" s="1">
        <v>1083414.6099999999</v>
      </c>
      <c r="S250" s="167"/>
      <c r="T250" s="167"/>
      <c r="U250" s="167">
        <v>2595437.9999999995</v>
      </c>
      <c r="V250" s="1">
        <v>985406.79</v>
      </c>
      <c r="W250" s="1">
        <v>85048.620000000024</v>
      </c>
      <c r="Z250" s="167"/>
      <c r="AA250" s="167"/>
      <c r="AB250" s="1">
        <v>1214424.6400000001</v>
      </c>
      <c r="AC250" s="1">
        <v>142658.43000000002</v>
      </c>
      <c r="AD250" s="167"/>
      <c r="AE250" s="1">
        <v>2254171.3400000003</v>
      </c>
      <c r="AG250" s="167"/>
      <c r="AH250" s="1">
        <v>430561.94999999995</v>
      </c>
      <c r="AL250" s="167">
        <v>70398.97</v>
      </c>
      <c r="AM250" s="1">
        <v>649121.35</v>
      </c>
      <c r="AR250" s="167"/>
      <c r="AS250" s="1">
        <v>160162.42000000001</v>
      </c>
      <c r="AV250" s="1">
        <v>286299.58</v>
      </c>
      <c r="AX250" s="167"/>
      <c r="AY250" s="167">
        <v>947146.03999999992</v>
      </c>
      <c r="AZ250" s="167">
        <v>45079.54</v>
      </c>
      <c r="BA250" s="167">
        <v>12436398.690000003</v>
      </c>
      <c r="BB250" s="167">
        <v>4202200.7700000005</v>
      </c>
      <c r="BC250" s="1">
        <v>3968863.2399999998</v>
      </c>
    </row>
    <row r="251" spans="2:55" x14ac:dyDescent="0.25">
      <c r="B251" s="47" t="s">
        <v>292</v>
      </c>
      <c r="C251" s="47" t="s">
        <v>291</v>
      </c>
      <c r="D251" s="167">
        <v>68726945.489999965</v>
      </c>
      <c r="E251" s="167">
        <v>29158495.889999997</v>
      </c>
      <c r="F251" s="1">
        <v>1736927.68</v>
      </c>
      <c r="G251" s="1">
        <v>125331.06</v>
      </c>
      <c r="I251" s="167"/>
      <c r="J251" s="167"/>
      <c r="K251" s="167">
        <v>1614885.84</v>
      </c>
      <c r="L251" s="167">
        <v>602466.59</v>
      </c>
      <c r="M251" s="167"/>
      <c r="N251" s="1">
        <v>9042952.4400000013</v>
      </c>
      <c r="P251" s="167"/>
      <c r="Q251" s="1">
        <v>861697.05999999994</v>
      </c>
      <c r="U251" s="1">
        <v>2035334.67</v>
      </c>
      <c r="V251" s="1">
        <v>360363.33</v>
      </c>
      <c r="W251" s="1">
        <v>55599.4</v>
      </c>
      <c r="Z251" s="167"/>
      <c r="AA251" s="167"/>
      <c r="AB251" s="1">
        <v>1375867.93</v>
      </c>
      <c r="AC251" s="1">
        <v>108771.1</v>
      </c>
      <c r="AD251" s="167"/>
      <c r="AE251" s="1">
        <v>2179056.2199999997</v>
      </c>
      <c r="AG251" s="167"/>
      <c r="AH251" s="1">
        <v>628466.6100000001</v>
      </c>
      <c r="AL251" s="167">
        <v>12734.58</v>
      </c>
      <c r="AM251" s="1">
        <v>251813.61</v>
      </c>
      <c r="AR251" s="167"/>
      <c r="AS251" s="1">
        <v>305709.40999999997</v>
      </c>
      <c r="AU251" s="167"/>
      <c r="AV251" s="1">
        <v>614560.07000000007</v>
      </c>
      <c r="AY251" s="167">
        <v>1276009.95</v>
      </c>
      <c r="AZ251" s="167">
        <v>10606.69</v>
      </c>
      <c r="BA251" s="167">
        <v>10472161.589999992</v>
      </c>
      <c r="BB251" s="167">
        <v>2901060.73</v>
      </c>
      <c r="BC251" s="1">
        <v>2996073.04</v>
      </c>
    </row>
    <row r="252" spans="2:55" x14ac:dyDescent="0.25">
      <c r="B252" s="47" t="s">
        <v>290</v>
      </c>
      <c r="C252" s="47" t="s">
        <v>289</v>
      </c>
      <c r="D252" s="167">
        <v>10506488.369999997</v>
      </c>
      <c r="E252" s="167">
        <v>5351961.080000001</v>
      </c>
      <c r="F252" s="1">
        <v>60800</v>
      </c>
      <c r="G252" s="167"/>
      <c r="J252" s="167"/>
      <c r="K252" s="167">
        <v>71789.34</v>
      </c>
      <c r="L252" s="167"/>
      <c r="M252" s="167"/>
      <c r="N252" s="1">
        <v>806370.81</v>
      </c>
      <c r="P252" s="167"/>
      <c r="Q252" s="1">
        <v>178817.64</v>
      </c>
      <c r="U252" s="1">
        <v>295447.34000000003</v>
      </c>
      <c r="W252" s="1">
        <v>38891.760000000002</v>
      </c>
      <c r="Z252" s="167"/>
      <c r="AB252" s="1">
        <v>105530.9</v>
      </c>
      <c r="AC252" s="1">
        <v>63700.92</v>
      </c>
      <c r="AD252" s="167"/>
      <c r="AE252" s="1">
        <v>163902.84000000003</v>
      </c>
      <c r="AG252" s="167"/>
      <c r="AH252" s="1">
        <v>62637.740000000005</v>
      </c>
      <c r="AL252" s="167"/>
      <c r="AM252" s="1">
        <v>4004.71</v>
      </c>
      <c r="AS252" s="1">
        <v>17785.629999999997</v>
      </c>
      <c r="AU252" s="167"/>
      <c r="AV252" s="1">
        <v>53271.58</v>
      </c>
      <c r="AZ252" s="167"/>
      <c r="BA252" s="167">
        <v>2087425.0899999996</v>
      </c>
      <c r="BB252" s="167">
        <v>376970.46000000008</v>
      </c>
      <c r="BC252" s="1">
        <v>767180.53</v>
      </c>
    </row>
    <row r="253" spans="2:55" x14ac:dyDescent="0.25">
      <c r="B253" s="47" t="s">
        <v>288</v>
      </c>
      <c r="C253" s="47" t="s">
        <v>287</v>
      </c>
      <c r="D253" s="167">
        <v>58205252.390000001</v>
      </c>
      <c r="E253" s="167">
        <v>22582767.439999994</v>
      </c>
      <c r="F253" s="1">
        <v>4928592.0299999993</v>
      </c>
      <c r="G253" s="167">
        <v>30826.28</v>
      </c>
      <c r="I253" s="167"/>
      <c r="J253" s="167"/>
      <c r="K253" s="167">
        <v>1477526.07</v>
      </c>
      <c r="L253" s="167">
        <v>613793.29999999993</v>
      </c>
      <c r="M253" s="167"/>
      <c r="N253" s="1">
        <v>6731834.9200000009</v>
      </c>
      <c r="P253" s="167"/>
      <c r="Q253" s="1">
        <v>843133.23</v>
      </c>
      <c r="S253" s="167"/>
      <c r="U253" s="1">
        <v>1687110.9900000002</v>
      </c>
      <c r="V253" s="1">
        <v>735847.6</v>
      </c>
      <c r="W253" s="1">
        <v>17223.02</v>
      </c>
      <c r="Z253" s="167"/>
      <c r="AA253" s="167"/>
      <c r="AB253" s="1">
        <v>768526.12</v>
      </c>
      <c r="AC253" s="1">
        <v>162949.90000000002</v>
      </c>
      <c r="AD253" s="167"/>
      <c r="AE253" s="1">
        <v>1882024.3100000003</v>
      </c>
      <c r="AH253" s="1">
        <v>223111.27</v>
      </c>
      <c r="AL253" s="1">
        <v>25056.67</v>
      </c>
      <c r="AM253" s="1">
        <v>311816.40000000002</v>
      </c>
      <c r="AS253" s="1">
        <v>95109.95</v>
      </c>
      <c r="AV253" s="1">
        <v>468219.26000000013</v>
      </c>
      <c r="AY253" s="1">
        <v>744201.7699999999</v>
      </c>
      <c r="AZ253" s="167"/>
      <c r="BA253" s="167">
        <v>9272716.5399999954</v>
      </c>
      <c r="BB253" s="167">
        <v>2510054.94</v>
      </c>
      <c r="BC253" s="1">
        <v>2092810.3799999997</v>
      </c>
    </row>
    <row r="254" spans="2:55" x14ac:dyDescent="0.25">
      <c r="B254" s="47" t="s">
        <v>286</v>
      </c>
      <c r="C254" s="47" t="s">
        <v>285</v>
      </c>
      <c r="D254" s="167">
        <v>40777287.900000036</v>
      </c>
      <c r="E254" s="167">
        <v>18183012.350000001</v>
      </c>
      <c r="F254" s="1">
        <v>3270673.51</v>
      </c>
      <c r="G254" s="1">
        <v>37297.53</v>
      </c>
      <c r="I254" s="167"/>
      <c r="J254" s="167">
        <v>111984.06</v>
      </c>
      <c r="K254" s="167">
        <v>1064927.69</v>
      </c>
      <c r="L254" s="167">
        <v>448.06</v>
      </c>
      <c r="M254" s="167"/>
      <c r="N254" s="1">
        <v>4089455.8999999994</v>
      </c>
      <c r="P254" s="167"/>
      <c r="Q254" s="1">
        <v>502775.57</v>
      </c>
      <c r="U254" s="1">
        <v>1112537.17</v>
      </c>
      <c r="Z254" s="167"/>
      <c r="AA254" s="167"/>
      <c r="AB254" s="1">
        <v>578686.17000000004</v>
      </c>
      <c r="AC254" s="1">
        <v>96907.070000000022</v>
      </c>
      <c r="AD254" s="167"/>
      <c r="AE254" s="1">
        <v>1200784.6899999997</v>
      </c>
      <c r="AG254" s="167"/>
      <c r="AH254" s="1">
        <v>232759.87999999998</v>
      </c>
      <c r="AM254" s="1">
        <v>66232.569999999992</v>
      </c>
      <c r="AS254" s="1">
        <v>70542.760000000009</v>
      </c>
      <c r="AV254" s="1">
        <v>7162.49</v>
      </c>
      <c r="AX254" s="167"/>
      <c r="AY254" s="1">
        <v>618895.72</v>
      </c>
      <c r="AZ254" s="167"/>
      <c r="BA254" s="167">
        <v>6650177.0000000009</v>
      </c>
      <c r="BB254" s="167">
        <v>1205770.93</v>
      </c>
      <c r="BC254" s="1">
        <v>1676256.7799999998</v>
      </c>
    </row>
    <row r="255" spans="2:55" x14ac:dyDescent="0.25">
      <c r="B255" s="47" t="s">
        <v>284</v>
      </c>
      <c r="C255" s="47" t="s">
        <v>283</v>
      </c>
      <c r="D255" s="167">
        <v>25050911.370000005</v>
      </c>
      <c r="E255" s="167">
        <v>10683602.940000001</v>
      </c>
      <c r="F255" s="167">
        <v>643299.37</v>
      </c>
      <c r="G255" s="167">
        <v>33338.080000000002</v>
      </c>
      <c r="I255" s="167"/>
      <c r="J255" s="167"/>
      <c r="K255" s="167"/>
      <c r="L255" s="167">
        <v>82409.09</v>
      </c>
      <c r="M255" s="167"/>
      <c r="N255" s="1">
        <v>2364035.86</v>
      </c>
      <c r="O255" s="167"/>
      <c r="P255" s="167"/>
      <c r="Q255" s="1">
        <v>410193.73</v>
      </c>
      <c r="S255" s="167"/>
      <c r="T255" s="167"/>
      <c r="U255" s="167">
        <v>1079272.3499999999</v>
      </c>
      <c r="V255" s="1">
        <v>449058.13000000006</v>
      </c>
      <c r="W255" s="1">
        <v>33414.559999999998</v>
      </c>
      <c r="Z255" s="167"/>
      <c r="AA255" s="167"/>
      <c r="AB255" s="1">
        <v>442172.73000000004</v>
      </c>
      <c r="AC255" s="1">
        <v>82479.12999999999</v>
      </c>
      <c r="AD255" s="167"/>
      <c r="AE255" s="1">
        <v>737589.35</v>
      </c>
      <c r="AG255" s="167"/>
      <c r="AH255" s="1">
        <v>106243.83</v>
      </c>
      <c r="AM255" s="1">
        <v>18365.500000000004</v>
      </c>
      <c r="AR255" s="167"/>
      <c r="AS255" s="1">
        <v>37208.779999999992</v>
      </c>
      <c r="AV255" s="1">
        <v>6773.72</v>
      </c>
      <c r="AY255" s="167">
        <v>610594.17000000004</v>
      </c>
      <c r="AZ255" s="167">
        <v>10485.219999999999</v>
      </c>
      <c r="BA255" s="167">
        <v>4637300.5299999993</v>
      </c>
      <c r="BB255" s="167">
        <v>964303.83000000007</v>
      </c>
      <c r="BC255" s="1">
        <v>1618770.47</v>
      </c>
    </row>
    <row r="256" spans="2:55" x14ac:dyDescent="0.25">
      <c r="B256" s="47" t="s">
        <v>282</v>
      </c>
      <c r="C256" s="47" t="s">
        <v>281</v>
      </c>
      <c r="D256" s="167">
        <v>13498705.609999998</v>
      </c>
      <c r="E256" s="167">
        <v>5903070.4400000013</v>
      </c>
      <c r="G256" s="167"/>
      <c r="J256" s="167">
        <v>14.44</v>
      </c>
      <c r="K256" s="167">
        <v>202928.4</v>
      </c>
      <c r="L256" s="167">
        <v>9524.57</v>
      </c>
      <c r="M256" s="167">
        <v>111365.11</v>
      </c>
      <c r="N256" s="167">
        <v>786765.84000000008</v>
      </c>
      <c r="O256" s="167"/>
      <c r="P256" s="167"/>
      <c r="Q256" s="1">
        <v>183922.37</v>
      </c>
      <c r="R256" s="167"/>
      <c r="S256" s="167"/>
      <c r="Z256" s="167"/>
      <c r="AA256" s="167"/>
      <c r="AB256" s="1">
        <v>258309.18</v>
      </c>
      <c r="AC256" s="1">
        <v>46455.040000000001</v>
      </c>
      <c r="AD256" s="167"/>
      <c r="AE256" s="1">
        <v>278346.93</v>
      </c>
      <c r="AG256" s="167"/>
      <c r="AH256" s="1">
        <v>75816.19</v>
      </c>
      <c r="AJ256" s="167"/>
      <c r="AK256" s="167"/>
      <c r="AM256" s="1">
        <v>63567.13</v>
      </c>
      <c r="AN256" s="167"/>
      <c r="AR256" s="167"/>
      <c r="AS256" s="167">
        <v>25081.61</v>
      </c>
      <c r="AT256" s="167"/>
      <c r="AU256" s="167"/>
      <c r="AV256" s="1">
        <v>11331.72</v>
      </c>
      <c r="AY256" s="167"/>
      <c r="AZ256" s="167">
        <v>379.06</v>
      </c>
      <c r="BA256" s="167">
        <v>4141208.3299999996</v>
      </c>
      <c r="BB256" s="167">
        <v>738614.27999999991</v>
      </c>
      <c r="BC256" s="1">
        <v>662004.97</v>
      </c>
    </row>
    <row r="257" spans="2:55" x14ac:dyDescent="0.25">
      <c r="B257" s="47" t="s">
        <v>280</v>
      </c>
      <c r="C257" s="47" t="s">
        <v>279</v>
      </c>
      <c r="D257" s="167">
        <v>2299634.9799999995</v>
      </c>
      <c r="E257" s="167">
        <v>824177.5</v>
      </c>
      <c r="F257" s="167"/>
      <c r="G257" s="1">
        <v>10892.76</v>
      </c>
      <c r="I257" s="167"/>
      <c r="J257" s="167"/>
      <c r="K257" s="167">
        <v>67749.14</v>
      </c>
      <c r="L257" s="167"/>
      <c r="M257" s="167">
        <v>21488.2</v>
      </c>
      <c r="N257" s="1">
        <v>82357.789999999994</v>
      </c>
      <c r="O257" s="167"/>
      <c r="P257" s="167"/>
      <c r="Q257" s="1">
        <v>9193.5299999999988</v>
      </c>
      <c r="Z257" s="167"/>
      <c r="AA257" s="167"/>
      <c r="AB257" s="1">
        <v>23679.22</v>
      </c>
      <c r="AD257" s="167"/>
      <c r="AE257" s="1">
        <v>31167.52</v>
      </c>
      <c r="AG257" s="167"/>
      <c r="AH257" s="1">
        <v>64442.22</v>
      </c>
      <c r="AL257" s="167"/>
      <c r="AM257" s="1">
        <v>3047</v>
      </c>
      <c r="AR257" s="167"/>
      <c r="AV257" s="1">
        <v>278065.18</v>
      </c>
      <c r="AX257" s="167"/>
      <c r="AY257" s="167"/>
      <c r="AZ257" s="167"/>
      <c r="BA257" s="167">
        <v>781538.16999999993</v>
      </c>
      <c r="BB257" s="167">
        <v>99167.190000000017</v>
      </c>
      <c r="BC257" s="1">
        <v>2669.56</v>
      </c>
    </row>
    <row r="258" spans="2:55" x14ac:dyDescent="0.25">
      <c r="B258" s="47" t="s">
        <v>278</v>
      </c>
      <c r="C258" s="47" t="s">
        <v>930</v>
      </c>
      <c r="D258" s="167">
        <v>7826360.9099999992</v>
      </c>
      <c r="E258" s="167">
        <v>2763066.34</v>
      </c>
      <c r="F258" s="167"/>
      <c r="G258" s="167"/>
      <c r="H258" s="167"/>
      <c r="I258" s="167"/>
      <c r="J258" s="167"/>
      <c r="K258" s="167">
        <v>602909.94000000006</v>
      </c>
      <c r="L258" s="167">
        <v>144926.02000000002</v>
      </c>
      <c r="M258" s="167">
        <v>1492</v>
      </c>
      <c r="N258" s="1">
        <v>665153.62000000023</v>
      </c>
      <c r="P258" s="167"/>
      <c r="Q258" s="1">
        <v>51008.210000000006</v>
      </c>
      <c r="S258" s="167"/>
      <c r="T258" s="167"/>
      <c r="U258" s="167">
        <v>125233.62</v>
      </c>
      <c r="W258" s="167"/>
      <c r="Z258" s="167"/>
      <c r="AA258" s="167"/>
      <c r="AB258" s="1">
        <v>341983.86</v>
      </c>
      <c r="AD258" s="167"/>
      <c r="AE258" s="1">
        <v>345240.86</v>
      </c>
      <c r="AG258" s="167"/>
      <c r="AL258" s="167"/>
      <c r="AR258" s="167"/>
      <c r="AS258" s="1">
        <v>7523.82</v>
      </c>
      <c r="AZ258" s="167"/>
      <c r="BA258" s="167">
        <v>1675624.92</v>
      </c>
      <c r="BB258" s="167">
        <v>289010.5</v>
      </c>
      <c r="BC258" s="1">
        <v>813187.2</v>
      </c>
    </row>
    <row r="259" spans="2:55" x14ac:dyDescent="0.25">
      <c r="B259" s="47" t="s">
        <v>277</v>
      </c>
      <c r="C259" s="47" t="s">
        <v>276</v>
      </c>
      <c r="D259" s="167">
        <v>1204371.7</v>
      </c>
      <c r="E259" s="167">
        <v>436930.39000000007</v>
      </c>
      <c r="F259" s="167"/>
      <c r="K259" s="1">
        <v>103667.29999999999</v>
      </c>
      <c r="M259" s="167"/>
      <c r="N259" s="1">
        <v>74417.789999999994</v>
      </c>
      <c r="O259" s="167"/>
      <c r="P259" s="167"/>
      <c r="Q259" s="1">
        <v>11322.42</v>
      </c>
      <c r="Z259" s="167"/>
      <c r="AA259" s="167"/>
      <c r="AB259" s="1">
        <v>41043.9</v>
      </c>
      <c r="AC259" s="1">
        <v>20907.359999999997</v>
      </c>
      <c r="AD259" s="167"/>
      <c r="AE259" s="1">
        <v>32390.21</v>
      </c>
      <c r="AH259" s="1">
        <v>14031.7</v>
      </c>
      <c r="AR259" s="167"/>
      <c r="AU259" s="167"/>
      <c r="AY259" s="1">
        <v>21564.909999999996</v>
      </c>
      <c r="AZ259" s="167"/>
      <c r="BA259" s="167">
        <v>226701.33</v>
      </c>
      <c r="BB259" s="1">
        <v>121998.01000000001</v>
      </c>
      <c r="BC259" s="1">
        <v>99396.37999999999</v>
      </c>
    </row>
    <row r="260" spans="2:55" x14ac:dyDescent="0.25">
      <c r="B260" s="47" t="s">
        <v>275</v>
      </c>
      <c r="C260" s="47" t="s">
        <v>274</v>
      </c>
      <c r="D260" s="167">
        <v>14439772.210000003</v>
      </c>
      <c r="E260" s="167">
        <v>5062303.8399999989</v>
      </c>
      <c r="F260" s="1">
        <v>888907.24999999988</v>
      </c>
      <c r="G260" s="1">
        <v>142169.80999999997</v>
      </c>
      <c r="H260" s="1">
        <v>164793.01</v>
      </c>
      <c r="J260" s="167"/>
      <c r="K260" s="167">
        <v>746674.63000000012</v>
      </c>
      <c r="M260" s="167">
        <v>811.08</v>
      </c>
      <c r="N260" s="1">
        <v>1684813.9499999995</v>
      </c>
      <c r="O260" s="167"/>
      <c r="P260" s="167"/>
      <c r="Q260" s="1">
        <v>203625.01</v>
      </c>
      <c r="U260" s="1">
        <v>506772.36</v>
      </c>
      <c r="V260" s="1">
        <v>107417.03</v>
      </c>
      <c r="W260" s="1">
        <v>50613</v>
      </c>
      <c r="X260" s="1">
        <v>9996.0400000000009</v>
      </c>
      <c r="Z260" s="167"/>
      <c r="AA260" s="167"/>
      <c r="AB260" s="1">
        <v>470511.69</v>
      </c>
      <c r="AC260" s="1">
        <v>124533.21999999999</v>
      </c>
      <c r="AD260" s="167"/>
      <c r="AE260" s="1">
        <v>523931.87</v>
      </c>
      <c r="AG260" s="167"/>
      <c r="AH260" s="1">
        <v>135468.91</v>
      </c>
      <c r="AM260" s="1">
        <v>2219.59</v>
      </c>
      <c r="AR260" s="167"/>
      <c r="AS260" s="1">
        <v>21213.829999999998</v>
      </c>
      <c r="AV260" s="1">
        <v>23513.45</v>
      </c>
      <c r="AZ260" s="167">
        <v>8342.2900000000009</v>
      </c>
      <c r="BA260" s="167">
        <v>2407949.7700000005</v>
      </c>
      <c r="BB260" s="1">
        <v>481295.72000000009</v>
      </c>
      <c r="BC260" s="1">
        <v>671894.86</v>
      </c>
    </row>
    <row r="261" spans="2:55" x14ac:dyDescent="0.25">
      <c r="B261" s="47" t="s">
        <v>273</v>
      </c>
      <c r="C261" s="47" t="s">
        <v>272</v>
      </c>
      <c r="D261" s="167">
        <v>13931425.1</v>
      </c>
      <c r="E261" s="167">
        <v>4537530.93</v>
      </c>
      <c r="G261" s="1">
        <v>702037.57</v>
      </c>
      <c r="K261" s="1">
        <v>660668.99</v>
      </c>
      <c r="M261" s="167">
        <v>118727.59</v>
      </c>
      <c r="N261" s="1">
        <v>873043.53999999992</v>
      </c>
      <c r="O261" s="167"/>
      <c r="P261" s="167">
        <v>6485.41</v>
      </c>
      <c r="Q261" s="1">
        <v>144156.28</v>
      </c>
      <c r="T261" s="1">
        <v>107301.87</v>
      </c>
      <c r="U261" s="1">
        <v>234356.71999999997</v>
      </c>
      <c r="Z261" s="167"/>
      <c r="AA261" s="167"/>
      <c r="AB261" s="1">
        <v>232084.12999999998</v>
      </c>
      <c r="AC261" s="1">
        <v>105985.90000000002</v>
      </c>
      <c r="AD261" s="167"/>
      <c r="AE261" s="1">
        <v>313088.54000000004</v>
      </c>
      <c r="AH261" s="1">
        <v>739259.67000000016</v>
      </c>
      <c r="AK261" s="1">
        <v>2474.7600000000002</v>
      </c>
      <c r="AL261" s="1">
        <v>18520.46</v>
      </c>
      <c r="AO261" s="1">
        <v>117159.28</v>
      </c>
      <c r="AR261" s="167"/>
      <c r="AS261" s="1">
        <v>5315.75</v>
      </c>
      <c r="AT261" s="1">
        <v>132454.57</v>
      </c>
      <c r="AU261" s="1">
        <v>434212.95999999996</v>
      </c>
      <c r="AV261" s="1">
        <v>65259.06</v>
      </c>
      <c r="AZ261" s="167"/>
      <c r="BA261" s="167">
        <v>3536216.2499999995</v>
      </c>
      <c r="BB261" s="1">
        <v>422448.75</v>
      </c>
      <c r="BC261" s="1">
        <v>422636.12</v>
      </c>
    </row>
    <row r="262" spans="2:55" x14ac:dyDescent="0.25">
      <c r="B262" s="47" t="s">
        <v>271</v>
      </c>
      <c r="C262" s="47" t="s">
        <v>270</v>
      </c>
      <c r="D262" s="167">
        <v>16703266.869999986</v>
      </c>
      <c r="E262" s="167">
        <v>3317497.0200000005</v>
      </c>
      <c r="F262" s="1">
        <v>4955336.8999999994</v>
      </c>
      <c r="H262" s="167">
        <v>136094.34</v>
      </c>
      <c r="I262" s="167"/>
      <c r="J262" s="167">
        <v>5909.8</v>
      </c>
      <c r="K262" s="167">
        <v>168549.88</v>
      </c>
      <c r="L262" s="167">
        <v>19467.97</v>
      </c>
      <c r="M262" s="167"/>
      <c r="N262" s="1">
        <v>1159951.32</v>
      </c>
      <c r="P262" s="167"/>
      <c r="Q262" s="1">
        <v>83506.89</v>
      </c>
      <c r="R262" s="167"/>
      <c r="S262" s="167"/>
      <c r="T262" s="167"/>
      <c r="Z262" s="167"/>
      <c r="AA262" s="167"/>
      <c r="AB262" s="1">
        <v>139430</v>
      </c>
      <c r="AC262" s="1">
        <v>44606.8</v>
      </c>
      <c r="AD262" s="167"/>
      <c r="AE262" s="1">
        <v>201139.7</v>
      </c>
      <c r="AG262" s="167"/>
      <c r="AH262" s="1">
        <v>37724.53</v>
      </c>
      <c r="AM262" s="1">
        <v>16473.170000000002</v>
      </c>
      <c r="AN262" s="167"/>
      <c r="AR262" s="167"/>
      <c r="AS262" s="167">
        <v>16443.73</v>
      </c>
      <c r="AV262" s="1">
        <v>7713.02</v>
      </c>
      <c r="AY262" s="1">
        <v>821337.39999999967</v>
      </c>
      <c r="AZ262" s="167">
        <v>279107.82</v>
      </c>
      <c r="BA262" s="167">
        <v>3542872.6999999988</v>
      </c>
      <c r="BB262" s="167">
        <v>455590.98999999993</v>
      </c>
      <c r="BC262" s="1">
        <v>1294512.8899999997</v>
      </c>
    </row>
    <row r="263" spans="2:55" x14ac:dyDescent="0.25">
      <c r="B263" s="47" t="s">
        <v>269</v>
      </c>
      <c r="C263" s="47" t="s">
        <v>268</v>
      </c>
      <c r="D263" s="167">
        <v>30416475.280000009</v>
      </c>
      <c r="E263" s="167">
        <v>11250730.169999998</v>
      </c>
      <c r="F263" s="167">
        <v>376439.42</v>
      </c>
      <c r="G263" s="1">
        <v>106381.73</v>
      </c>
      <c r="H263" s="167">
        <v>651981.37</v>
      </c>
      <c r="I263" s="167"/>
      <c r="J263" s="167"/>
      <c r="K263" s="167">
        <v>1487080.73</v>
      </c>
      <c r="L263" s="167">
        <v>171344.31</v>
      </c>
      <c r="M263" s="167"/>
      <c r="N263" s="1">
        <v>3274940.56</v>
      </c>
      <c r="P263" s="167"/>
      <c r="Q263" s="1">
        <v>483720.29000000004</v>
      </c>
      <c r="S263" s="167"/>
      <c r="U263" s="1">
        <v>1000709.8200000002</v>
      </c>
      <c r="V263" s="1">
        <v>176433.43</v>
      </c>
      <c r="W263" s="1">
        <v>29037.19</v>
      </c>
      <c r="Y263" s="1">
        <v>182205.58000000002</v>
      </c>
      <c r="Z263" s="167"/>
      <c r="AA263" s="167"/>
      <c r="AB263" s="1">
        <v>687342.4</v>
      </c>
      <c r="AC263" s="1">
        <v>132112.27000000002</v>
      </c>
      <c r="AD263" s="167"/>
      <c r="AE263" s="1">
        <v>1064019.5900000001</v>
      </c>
      <c r="AG263" s="167"/>
      <c r="AH263" s="1">
        <v>185238.57</v>
      </c>
      <c r="AM263" s="1">
        <v>19956.38</v>
      </c>
      <c r="AR263" s="167"/>
      <c r="AS263" s="1">
        <v>55826.54</v>
      </c>
      <c r="AU263" s="167"/>
      <c r="AV263" s="1">
        <v>1079.78</v>
      </c>
      <c r="AX263" s="167"/>
      <c r="AY263" s="167"/>
      <c r="AZ263" s="167"/>
      <c r="BA263" s="167">
        <v>5658425.2000000011</v>
      </c>
      <c r="BB263" s="167">
        <v>1380697.45</v>
      </c>
      <c r="BC263" s="1">
        <v>2040772.5</v>
      </c>
    </row>
    <row r="264" spans="2:55" x14ac:dyDescent="0.25">
      <c r="B264" s="47" t="s">
        <v>267</v>
      </c>
      <c r="C264" s="47" t="s">
        <v>266</v>
      </c>
      <c r="D264" s="167">
        <v>3570378.3500000006</v>
      </c>
      <c r="E264" s="167">
        <v>1195088.1600000004</v>
      </c>
      <c r="F264" s="167">
        <v>513220.18</v>
      </c>
      <c r="I264" s="167"/>
      <c r="J264" s="167"/>
      <c r="K264" s="167"/>
      <c r="M264" s="167"/>
      <c r="N264" s="1">
        <v>324872.22999999992</v>
      </c>
      <c r="P264" s="167"/>
      <c r="Q264" s="1">
        <v>63969.65</v>
      </c>
      <c r="S264" s="167"/>
      <c r="U264" s="167"/>
      <c r="V264" s="167"/>
      <c r="Z264" s="167"/>
      <c r="AA264" s="167"/>
      <c r="AB264" s="1">
        <v>118084.54000000001</v>
      </c>
      <c r="AC264" s="1">
        <v>43792.38</v>
      </c>
      <c r="AD264" s="167"/>
      <c r="AE264" s="1">
        <v>108521.95999999999</v>
      </c>
      <c r="AG264" s="167"/>
      <c r="AO264" s="167"/>
      <c r="AS264" s="1">
        <v>6380.7300000000005</v>
      </c>
      <c r="AV264" s="1">
        <v>16381.75</v>
      </c>
      <c r="AZ264" s="167"/>
      <c r="BA264" s="167">
        <v>867599.35999999999</v>
      </c>
      <c r="BB264" s="167">
        <v>312467.40999999997</v>
      </c>
    </row>
    <row r="265" spans="2:55" x14ac:dyDescent="0.25">
      <c r="B265" s="47" t="s">
        <v>265</v>
      </c>
      <c r="C265" s="47" t="s">
        <v>264</v>
      </c>
      <c r="D265" s="167">
        <v>1430137.14</v>
      </c>
      <c r="E265" s="167">
        <v>714375.4600000002</v>
      </c>
      <c r="F265" s="167"/>
      <c r="J265" s="167"/>
      <c r="K265" s="167">
        <v>20675.72</v>
      </c>
      <c r="L265" s="167"/>
      <c r="M265" s="167"/>
      <c r="N265" s="1">
        <v>136044.91999999998</v>
      </c>
      <c r="O265" s="167"/>
      <c r="P265" s="167"/>
      <c r="Q265" s="1">
        <v>18288.439999999999</v>
      </c>
      <c r="S265" s="167"/>
      <c r="Z265" s="167"/>
      <c r="AA265" s="167"/>
      <c r="AB265" s="1">
        <v>61704.840000000004</v>
      </c>
      <c r="AC265" s="1">
        <v>27742.940000000002</v>
      </c>
      <c r="AD265" s="167"/>
      <c r="AE265" s="1">
        <v>76531.13</v>
      </c>
      <c r="AG265" s="167"/>
      <c r="AR265" s="167"/>
      <c r="AS265" s="1">
        <v>1844.8799999999999</v>
      </c>
      <c r="AU265" s="167"/>
      <c r="AX265" s="167"/>
      <c r="AZ265" s="167"/>
      <c r="BA265" s="167">
        <v>259491.75</v>
      </c>
      <c r="BB265" s="167">
        <v>113437.06</v>
      </c>
    </row>
    <row r="266" spans="2:55" x14ac:dyDescent="0.25">
      <c r="B266" s="47" t="s">
        <v>263</v>
      </c>
      <c r="C266" s="47" t="s">
        <v>262</v>
      </c>
      <c r="D266" s="167">
        <v>690484.16999999993</v>
      </c>
      <c r="E266" s="167">
        <v>300464.56000000006</v>
      </c>
      <c r="F266" s="167"/>
      <c r="G266" s="167"/>
      <c r="I266" s="167"/>
      <c r="J266" s="167"/>
      <c r="L266" s="167"/>
      <c r="M266" s="167"/>
      <c r="N266" s="1">
        <v>48051.179999999993</v>
      </c>
      <c r="P266" s="167"/>
      <c r="Q266" s="1">
        <v>11391.14</v>
      </c>
      <c r="S266" s="167"/>
      <c r="T266" s="167"/>
      <c r="U266" s="167"/>
      <c r="Z266" s="167"/>
      <c r="AA266" s="167"/>
      <c r="AB266" s="1">
        <v>45792.58</v>
      </c>
      <c r="AC266" s="1">
        <v>22936.04</v>
      </c>
      <c r="AD266" s="167"/>
      <c r="AE266" s="1">
        <v>28469.69</v>
      </c>
      <c r="AG266" s="167"/>
      <c r="AK266" s="167"/>
      <c r="AL266" s="167"/>
      <c r="AN266" s="167"/>
      <c r="AO266" s="167"/>
      <c r="AR266" s="167"/>
      <c r="AU266" s="167"/>
      <c r="AZ266" s="167"/>
      <c r="BA266" s="167">
        <v>152618.97</v>
      </c>
      <c r="BB266" s="167">
        <v>80760.010000000009</v>
      </c>
    </row>
    <row r="267" spans="2:55" x14ac:dyDescent="0.25">
      <c r="B267" s="47" t="s">
        <v>261</v>
      </c>
      <c r="C267" s="47" t="s">
        <v>260</v>
      </c>
      <c r="D267" s="167">
        <v>3792776.4099999988</v>
      </c>
      <c r="E267" s="167">
        <v>1548846.1599999997</v>
      </c>
      <c r="F267" s="167"/>
      <c r="G267" s="167"/>
      <c r="H267" s="1">
        <v>54412.72</v>
      </c>
      <c r="I267" s="167"/>
      <c r="J267" s="167"/>
      <c r="K267" s="167">
        <v>180614.99</v>
      </c>
      <c r="L267" s="167">
        <v>7658.48</v>
      </c>
      <c r="M267" s="167"/>
      <c r="N267" s="1">
        <v>205047.93999999997</v>
      </c>
      <c r="O267" s="167"/>
      <c r="P267" s="167"/>
      <c r="Q267" s="1">
        <v>35744</v>
      </c>
      <c r="R267" s="167"/>
      <c r="S267" s="167"/>
      <c r="T267" s="167">
        <v>19731.009999999998</v>
      </c>
      <c r="U267" s="167">
        <v>64709.729999999989</v>
      </c>
      <c r="V267" s="1">
        <v>21509.730000000003</v>
      </c>
      <c r="Z267" s="167"/>
      <c r="AA267" s="167"/>
      <c r="AB267" s="1">
        <v>81588.160000000003</v>
      </c>
      <c r="AC267" s="1">
        <v>32853.550000000003</v>
      </c>
      <c r="AD267" s="167"/>
      <c r="AE267" s="1">
        <v>104760.43000000001</v>
      </c>
      <c r="AG267" s="167"/>
      <c r="AH267" s="1">
        <v>20155.27</v>
      </c>
      <c r="AK267" s="167"/>
      <c r="AL267" s="167"/>
      <c r="AN267" s="167"/>
      <c r="AO267" s="1">
        <v>16790.77</v>
      </c>
      <c r="AR267" s="167"/>
      <c r="AS267" s="1">
        <v>2073.75</v>
      </c>
      <c r="AT267" s="1">
        <v>1479.77</v>
      </c>
      <c r="AU267" s="167"/>
      <c r="AV267" s="1">
        <v>159.1</v>
      </c>
      <c r="AX267" s="167"/>
      <c r="AY267" s="167"/>
      <c r="AZ267" s="167"/>
      <c r="BA267" s="167">
        <v>974363.07</v>
      </c>
      <c r="BB267" s="167">
        <v>163756.94999999998</v>
      </c>
      <c r="BC267" s="1">
        <v>256520.83</v>
      </c>
    </row>
    <row r="268" spans="2:55" x14ac:dyDescent="0.25">
      <c r="B268" s="47" t="s">
        <v>259</v>
      </c>
      <c r="C268" s="47" t="s">
        <v>258</v>
      </c>
      <c r="D268" s="167">
        <v>9265374.8500000015</v>
      </c>
      <c r="E268" s="167">
        <v>3511669.9899999998</v>
      </c>
      <c r="F268" s="167">
        <v>364873.85000000003</v>
      </c>
      <c r="G268" s="167"/>
      <c r="I268" s="167"/>
      <c r="J268" s="167"/>
      <c r="K268" s="167">
        <v>148403.21</v>
      </c>
      <c r="L268" s="167">
        <v>233774.35</v>
      </c>
      <c r="M268" s="167"/>
      <c r="N268" s="1">
        <v>790546.73</v>
      </c>
      <c r="P268" s="167"/>
      <c r="Q268" s="1">
        <v>188112.72</v>
      </c>
      <c r="S268" s="167"/>
      <c r="T268" s="167"/>
      <c r="U268" s="167">
        <v>301968.41000000003</v>
      </c>
      <c r="W268" s="167"/>
      <c r="X268" s="167"/>
      <c r="Z268" s="167"/>
      <c r="AA268" s="167"/>
      <c r="AB268" s="1">
        <v>605440.87</v>
      </c>
      <c r="AC268" s="1">
        <v>32470.120000000003</v>
      </c>
      <c r="AD268" s="167"/>
      <c r="AE268" s="167">
        <v>474716.41000000003</v>
      </c>
      <c r="AG268" s="167"/>
      <c r="AH268" s="1">
        <v>39767.26</v>
      </c>
      <c r="AK268" s="167"/>
      <c r="AL268" s="167"/>
      <c r="AQ268" s="167"/>
      <c r="AR268" s="167"/>
      <c r="AU268" s="167"/>
      <c r="AW268" s="167"/>
      <c r="AY268" s="167">
        <v>27535.93</v>
      </c>
      <c r="AZ268" s="167">
        <v>70348.2</v>
      </c>
      <c r="BA268" s="167">
        <v>1734725.9400000002</v>
      </c>
      <c r="BB268" s="167">
        <v>332539.27999999997</v>
      </c>
      <c r="BC268" s="1">
        <v>408481.58</v>
      </c>
    </row>
    <row r="269" spans="2:55" x14ac:dyDescent="0.25">
      <c r="B269" s="47" t="s">
        <v>257</v>
      </c>
      <c r="C269" s="47" t="s">
        <v>256</v>
      </c>
      <c r="D269" s="167">
        <v>5583686.5399999991</v>
      </c>
      <c r="E269" s="167">
        <v>1773098.0699999998</v>
      </c>
      <c r="F269" s="167">
        <v>811724.0199999999</v>
      </c>
      <c r="G269" s="167"/>
      <c r="H269" s="167"/>
      <c r="I269" s="167"/>
      <c r="J269" s="167">
        <v>26409.18</v>
      </c>
      <c r="K269" s="167">
        <v>89878.85</v>
      </c>
      <c r="L269" s="167"/>
      <c r="M269" s="167"/>
      <c r="N269" s="167">
        <v>411677.02999999997</v>
      </c>
      <c r="O269" s="167"/>
      <c r="P269" s="167"/>
      <c r="Q269" s="1">
        <v>59431.16</v>
      </c>
      <c r="S269" s="167"/>
      <c r="T269" s="167"/>
      <c r="U269" s="167">
        <v>85186.08</v>
      </c>
      <c r="Z269" s="167"/>
      <c r="AA269" s="167"/>
      <c r="AB269" s="167">
        <v>154597.69</v>
      </c>
      <c r="AC269" s="1">
        <v>82377.76999999999</v>
      </c>
      <c r="AD269" s="167"/>
      <c r="AE269" s="167">
        <v>182601.26</v>
      </c>
      <c r="AF269" s="167"/>
      <c r="AG269" s="167"/>
      <c r="AH269" s="1">
        <v>84941.49</v>
      </c>
      <c r="AK269" s="167"/>
      <c r="AL269" s="167"/>
      <c r="AN269" s="167"/>
      <c r="AP269" s="1">
        <v>258</v>
      </c>
      <c r="AQ269" s="167"/>
      <c r="AR269" s="167"/>
      <c r="AS269" s="1">
        <v>236.72</v>
      </c>
      <c r="AU269" s="167"/>
      <c r="AX269" s="167"/>
      <c r="AY269" s="167"/>
      <c r="AZ269" s="167"/>
      <c r="BA269" s="167">
        <v>1227249.2300000002</v>
      </c>
      <c r="BB269" s="167">
        <v>205534.83000000002</v>
      </c>
      <c r="BC269" s="1">
        <v>388485.15999999992</v>
      </c>
    </row>
    <row r="270" spans="2:55" x14ac:dyDescent="0.25">
      <c r="B270" s="47" t="s">
        <v>255</v>
      </c>
      <c r="C270" s="47" t="s">
        <v>254</v>
      </c>
      <c r="D270" s="167">
        <v>17775637.890000001</v>
      </c>
      <c r="E270" s="167">
        <v>6354451.790000001</v>
      </c>
      <c r="F270" s="1">
        <v>2180067.3499999996</v>
      </c>
      <c r="G270" s="167"/>
      <c r="H270" s="167">
        <v>184429.53</v>
      </c>
      <c r="J270" s="167"/>
      <c r="K270" s="167">
        <v>174117.12</v>
      </c>
      <c r="L270" s="167"/>
      <c r="M270" s="167"/>
      <c r="N270" s="1">
        <v>1597249.57</v>
      </c>
      <c r="O270" s="167"/>
      <c r="P270" s="167"/>
      <c r="Q270" s="1">
        <v>194711.38</v>
      </c>
      <c r="S270" s="167"/>
      <c r="T270" s="167"/>
      <c r="U270" s="167">
        <v>304253.57</v>
      </c>
      <c r="Z270" s="167"/>
      <c r="AA270" s="167"/>
      <c r="AB270" s="1">
        <v>420466.04000000004</v>
      </c>
      <c r="AC270" s="1">
        <v>97860.860000000015</v>
      </c>
      <c r="AD270" s="167"/>
      <c r="AE270" s="1">
        <v>617723.02999999991</v>
      </c>
      <c r="AG270" s="167"/>
      <c r="AH270" s="1">
        <v>103019.5</v>
      </c>
      <c r="AR270" s="167"/>
      <c r="AS270" s="1">
        <v>8608.4399999999987</v>
      </c>
      <c r="AV270" s="1">
        <v>64234.930000000008</v>
      </c>
      <c r="AX270" s="167"/>
      <c r="AY270" s="1">
        <v>592053.71</v>
      </c>
      <c r="AZ270" s="167"/>
      <c r="BA270" s="167">
        <v>3332402.7299999995</v>
      </c>
      <c r="BB270" s="167">
        <v>662236.5900000002</v>
      </c>
      <c r="BC270" s="1">
        <v>887751.74999999988</v>
      </c>
    </row>
    <row r="271" spans="2:55" x14ac:dyDescent="0.25">
      <c r="B271" s="47" t="s">
        <v>253</v>
      </c>
      <c r="C271" s="47" t="s">
        <v>252</v>
      </c>
      <c r="D271" s="167">
        <v>100242473.50000003</v>
      </c>
      <c r="E271" s="167">
        <v>50451275.179999992</v>
      </c>
      <c r="F271" s="1">
        <v>857619.93</v>
      </c>
      <c r="G271" s="1">
        <v>316797.77</v>
      </c>
      <c r="H271" s="1">
        <v>339092.15</v>
      </c>
      <c r="I271" s="167"/>
      <c r="J271" s="167"/>
      <c r="K271" s="167">
        <v>556380.4</v>
      </c>
      <c r="L271" s="167"/>
      <c r="M271" s="167"/>
      <c r="N271" s="1">
        <v>15769138.859999999</v>
      </c>
      <c r="O271" s="167"/>
      <c r="P271" s="167"/>
      <c r="Q271" s="1">
        <v>1486024.76</v>
      </c>
      <c r="U271" s="1">
        <v>4533774.0499999989</v>
      </c>
      <c r="V271" s="1">
        <v>296449.61</v>
      </c>
      <c r="W271" s="1">
        <v>52301.33</v>
      </c>
      <c r="Z271" s="167"/>
      <c r="AA271" s="167"/>
      <c r="AB271" s="1">
        <v>1258666.04</v>
      </c>
      <c r="AC271" s="1">
        <v>244641.97999999998</v>
      </c>
      <c r="AD271" s="167"/>
      <c r="AE271" s="1">
        <v>2113919.4900000007</v>
      </c>
      <c r="AG271" s="167"/>
      <c r="AH271" s="1">
        <v>245564.63</v>
      </c>
      <c r="AL271" s="1">
        <v>29195.059999999998</v>
      </c>
      <c r="AM271" s="1">
        <v>346697.96</v>
      </c>
      <c r="AO271" s="1">
        <v>46487</v>
      </c>
      <c r="AP271" s="1">
        <v>411539.68000000005</v>
      </c>
      <c r="AR271" s="167"/>
      <c r="AS271" s="1">
        <v>157340.59</v>
      </c>
      <c r="AV271" s="1">
        <v>181212.04</v>
      </c>
      <c r="AY271" s="167"/>
      <c r="AZ271" s="167"/>
      <c r="BA271" s="167">
        <v>12235839.600000001</v>
      </c>
      <c r="BB271" s="167">
        <v>3423607.83</v>
      </c>
      <c r="BC271" s="1">
        <v>4888907.5600000005</v>
      </c>
    </row>
    <row r="272" spans="2:55" x14ac:dyDescent="0.25">
      <c r="B272" s="47" t="s">
        <v>251</v>
      </c>
      <c r="C272" s="47" t="s">
        <v>250</v>
      </c>
      <c r="D272" s="167">
        <v>263267785.16</v>
      </c>
      <c r="E272" s="167">
        <v>129532429.68999997</v>
      </c>
      <c r="F272" s="167">
        <v>3467220.9400000004</v>
      </c>
      <c r="G272" s="167">
        <v>968003.29</v>
      </c>
      <c r="H272" s="167">
        <v>1040036.94</v>
      </c>
      <c r="I272" s="167"/>
      <c r="J272" s="167"/>
      <c r="K272" s="167">
        <v>4277637.2</v>
      </c>
      <c r="L272" s="167">
        <v>1103822.81</v>
      </c>
      <c r="M272" s="167"/>
      <c r="N272" s="1">
        <v>46410365.81000001</v>
      </c>
      <c r="O272" s="167"/>
      <c r="P272" s="167"/>
      <c r="Q272" s="1">
        <v>3371607.9499999997</v>
      </c>
      <c r="S272" s="167"/>
      <c r="T272" s="1">
        <v>272401.89999999997</v>
      </c>
      <c r="U272" s="167">
        <v>9011560.1500000022</v>
      </c>
      <c r="V272" s="1">
        <v>2101823.11</v>
      </c>
      <c r="W272" s="1">
        <v>150324</v>
      </c>
      <c r="Z272" s="167"/>
      <c r="AA272" s="167"/>
      <c r="AB272" s="167">
        <v>2737431.71</v>
      </c>
      <c r="AC272" s="1">
        <v>996345.35999999987</v>
      </c>
      <c r="AD272" s="167">
        <v>1819.53</v>
      </c>
      <c r="AE272" s="1">
        <v>5583121.6100000003</v>
      </c>
      <c r="AG272" s="167"/>
      <c r="AH272" s="1">
        <v>1278545.02</v>
      </c>
      <c r="AK272" s="167"/>
      <c r="AL272" s="167">
        <v>208037.55</v>
      </c>
      <c r="AM272" s="1">
        <v>1555339.2300000002</v>
      </c>
      <c r="AO272" s="1">
        <v>61864.41</v>
      </c>
      <c r="AR272" s="167"/>
      <c r="AS272" s="1">
        <v>406304.02999999997</v>
      </c>
      <c r="AU272" s="167"/>
      <c r="AV272" s="1">
        <v>451270.31</v>
      </c>
      <c r="AY272" s="1">
        <v>77627.95</v>
      </c>
      <c r="AZ272" s="167">
        <v>146448.63</v>
      </c>
      <c r="BA272" s="167">
        <v>29153792.74000001</v>
      </c>
      <c r="BB272" s="167">
        <v>7825542.7400000002</v>
      </c>
      <c r="BC272" s="1">
        <v>11077060.549999997</v>
      </c>
    </row>
    <row r="273" spans="2:55" x14ac:dyDescent="0.25">
      <c r="B273" s="47" t="s">
        <v>249</v>
      </c>
      <c r="C273" s="47" t="s">
        <v>248</v>
      </c>
      <c r="D273" s="167">
        <v>114500656.87999997</v>
      </c>
      <c r="E273" s="167">
        <v>56762140.080000006</v>
      </c>
      <c r="F273" s="1">
        <v>1350123.2700000003</v>
      </c>
      <c r="G273" s="167">
        <v>197279.06</v>
      </c>
      <c r="H273" s="167"/>
      <c r="J273" s="167"/>
      <c r="K273" s="167">
        <v>126442.57999999999</v>
      </c>
      <c r="L273" s="167">
        <v>136339.29999999999</v>
      </c>
      <c r="M273" s="167"/>
      <c r="N273" s="1">
        <v>14637027.310000001</v>
      </c>
      <c r="O273" s="167"/>
      <c r="P273" s="167"/>
      <c r="Q273" s="1">
        <v>1395527.8999999997</v>
      </c>
      <c r="S273" s="167"/>
      <c r="T273" s="167"/>
      <c r="U273" s="1">
        <v>4162499.7399999993</v>
      </c>
      <c r="V273" s="1">
        <v>1254210.8599999999</v>
      </c>
      <c r="W273" s="1">
        <v>70118</v>
      </c>
      <c r="Y273" s="1">
        <v>5534181.4100000001</v>
      </c>
      <c r="Z273" s="167">
        <v>63500</v>
      </c>
      <c r="AA273" s="167"/>
      <c r="AB273" s="1">
        <v>1296616.75</v>
      </c>
      <c r="AC273" s="1">
        <v>238259.79000000007</v>
      </c>
      <c r="AD273" s="167"/>
      <c r="AE273" s="1">
        <v>1427113.27</v>
      </c>
      <c r="AF273" s="1">
        <v>170707.87000000002</v>
      </c>
      <c r="AG273" s="167"/>
      <c r="AH273" s="1">
        <v>607262.71999999997</v>
      </c>
      <c r="AL273" s="167">
        <v>40965.450000000004</v>
      </c>
      <c r="AM273" s="1">
        <v>356945.89</v>
      </c>
      <c r="AR273" s="167">
        <v>110790.43000000001</v>
      </c>
      <c r="AS273" s="1">
        <v>235758.87000000002</v>
      </c>
      <c r="AU273" s="167"/>
      <c r="AV273" s="1">
        <v>55401.88</v>
      </c>
      <c r="AX273" s="1">
        <v>260214.89</v>
      </c>
      <c r="AZ273" s="167">
        <v>555.66</v>
      </c>
      <c r="BA273" s="167">
        <v>15672993.650000002</v>
      </c>
      <c r="BB273" s="167">
        <v>2901012.13</v>
      </c>
      <c r="BC273" s="1">
        <v>5436668.1200000001</v>
      </c>
    </row>
    <row r="274" spans="2:55" x14ac:dyDescent="0.25">
      <c r="B274" s="47" t="s">
        <v>247</v>
      </c>
      <c r="C274" s="47" t="s">
        <v>246</v>
      </c>
      <c r="D274" s="167">
        <v>165435891.38</v>
      </c>
      <c r="E274" s="167">
        <v>78311078.919999972</v>
      </c>
      <c r="F274" s="1">
        <v>5411508.79</v>
      </c>
      <c r="G274" s="1">
        <v>537788.81000000006</v>
      </c>
      <c r="H274" s="1">
        <v>166123.62</v>
      </c>
      <c r="J274" s="167"/>
      <c r="K274" s="1">
        <v>1641357.34</v>
      </c>
      <c r="M274" s="167"/>
      <c r="N274" s="1">
        <v>28198937.349999998</v>
      </c>
      <c r="O274" s="1">
        <v>945382.27</v>
      </c>
      <c r="Q274" s="1">
        <v>1949803.99</v>
      </c>
      <c r="R274" s="1">
        <v>30920.489999999998</v>
      </c>
      <c r="U274" s="1">
        <v>6517983.1900000013</v>
      </c>
      <c r="V274" s="1">
        <v>1306886.2099999997</v>
      </c>
      <c r="W274" s="1">
        <v>117405.1</v>
      </c>
      <c r="AB274" s="1">
        <v>2017421.4299999997</v>
      </c>
      <c r="AC274" s="1">
        <v>267499.43999999994</v>
      </c>
      <c r="AD274" s="167">
        <v>71297.88</v>
      </c>
      <c r="AE274" s="1">
        <v>2100851.86</v>
      </c>
      <c r="AF274" s="1">
        <v>176175.3</v>
      </c>
      <c r="AG274" s="167">
        <v>69758.61</v>
      </c>
      <c r="AH274" s="1">
        <v>822662.07000000007</v>
      </c>
      <c r="AL274" s="1">
        <v>30494.51</v>
      </c>
      <c r="AM274" s="1">
        <v>1250262.48</v>
      </c>
      <c r="AO274" s="1">
        <v>20252.120000000003</v>
      </c>
      <c r="AR274" s="1">
        <v>28600.460000000003</v>
      </c>
      <c r="AS274" s="1">
        <v>356810.95</v>
      </c>
      <c r="AV274" s="1">
        <v>300590.84999999998</v>
      </c>
      <c r="AY274" s="1">
        <v>69302.009999999995</v>
      </c>
      <c r="AZ274" s="167">
        <v>214668.97000000003</v>
      </c>
      <c r="BA274" s="1">
        <v>22306612.719999995</v>
      </c>
      <c r="BB274" s="167">
        <v>4346607.5299999993</v>
      </c>
      <c r="BC274" s="1">
        <v>5850846.1100000003</v>
      </c>
    </row>
    <row r="275" spans="2:55" x14ac:dyDescent="0.25">
      <c r="B275" s="47" t="s">
        <v>245</v>
      </c>
      <c r="C275" s="47" t="s">
        <v>244</v>
      </c>
      <c r="D275" s="167">
        <v>15283560.130000003</v>
      </c>
      <c r="E275" s="167">
        <v>7729329.6399999987</v>
      </c>
      <c r="F275" s="167"/>
      <c r="G275" s="1">
        <v>152538.12</v>
      </c>
      <c r="H275" s="167"/>
      <c r="I275" s="167"/>
      <c r="J275" s="167"/>
      <c r="K275" s="167"/>
      <c r="L275" s="1">
        <v>54874.38</v>
      </c>
      <c r="M275" s="167"/>
      <c r="N275" s="1">
        <v>1468181.0999999999</v>
      </c>
      <c r="Q275" s="1">
        <v>189000</v>
      </c>
      <c r="S275" s="167"/>
      <c r="U275" s="167">
        <v>687492.69</v>
      </c>
      <c r="V275" s="1">
        <v>154032.56999999998</v>
      </c>
      <c r="W275" s="1">
        <v>21752.62</v>
      </c>
      <c r="Z275" s="167"/>
      <c r="AA275" s="167"/>
      <c r="AB275" s="1">
        <v>312037.37</v>
      </c>
      <c r="AC275" s="1">
        <v>39501.49</v>
      </c>
      <c r="AD275" s="167"/>
      <c r="AE275" s="1">
        <v>241880.15</v>
      </c>
      <c r="AG275" s="167"/>
      <c r="AH275" s="1">
        <v>3839.3900000000003</v>
      </c>
      <c r="AL275" s="167"/>
      <c r="AP275" s="167"/>
      <c r="AR275" s="167"/>
      <c r="AS275" s="1">
        <v>25731.749999999996</v>
      </c>
      <c r="AU275" s="167"/>
      <c r="AY275" s="1">
        <v>46926.44</v>
      </c>
      <c r="AZ275" s="167"/>
      <c r="BA275" s="167">
        <v>2932625.6600000011</v>
      </c>
      <c r="BB275" s="167">
        <v>630075.01000000013</v>
      </c>
      <c r="BC275" s="1">
        <v>593741.75</v>
      </c>
    </row>
    <row r="276" spans="2:55" x14ac:dyDescent="0.25">
      <c r="B276" s="47" t="s">
        <v>243</v>
      </c>
      <c r="C276" s="47" t="s">
        <v>242</v>
      </c>
      <c r="D276" s="167">
        <v>11624409.760000004</v>
      </c>
      <c r="E276" s="167">
        <v>6331896.4799999995</v>
      </c>
      <c r="H276" s="1">
        <v>188890.11</v>
      </c>
      <c r="I276" s="167"/>
      <c r="M276" s="167"/>
      <c r="N276" s="1">
        <v>1459917.3699999999</v>
      </c>
      <c r="Q276" s="1">
        <v>118176.62</v>
      </c>
      <c r="Z276" s="167"/>
      <c r="AA276" s="167"/>
      <c r="AB276" s="1">
        <v>64433.8</v>
      </c>
      <c r="AC276" s="1">
        <v>38185.159999999996</v>
      </c>
      <c r="AD276" s="167"/>
      <c r="AE276" s="1">
        <v>80134.19</v>
      </c>
      <c r="AH276" s="1">
        <v>7302.32</v>
      </c>
      <c r="AS276" s="1">
        <v>22129.64</v>
      </c>
      <c r="AZ276" s="167">
        <v>881.25</v>
      </c>
      <c r="BA276" s="167">
        <v>2358760.3500000006</v>
      </c>
      <c r="BB276" s="167">
        <v>285780.80000000005</v>
      </c>
      <c r="BC276" s="1">
        <v>667921.66999999993</v>
      </c>
    </row>
    <row r="277" spans="2:55" x14ac:dyDescent="0.25">
      <c r="B277" s="47" t="s">
        <v>241</v>
      </c>
      <c r="C277" s="47" t="s">
        <v>240</v>
      </c>
      <c r="D277" s="167">
        <v>38563760.61999996</v>
      </c>
      <c r="E277" s="167">
        <v>17401720.269999992</v>
      </c>
      <c r="F277" s="167">
        <v>290028.92</v>
      </c>
      <c r="G277" s="167">
        <v>49925.15</v>
      </c>
      <c r="H277" s="167">
        <v>334057.94</v>
      </c>
      <c r="I277" s="167"/>
      <c r="J277" s="167"/>
      <c r="K277" s="1">
        <v>1722015.48</v>
      </c>
      <c r="L277" s="167">
        <v>284625.29000000004</v>
      </c>
      <c r="M277" s="167"/>
      <c r="N277" s="1">
        <v>5508151.0999999996</v>
      </c>
      <c r="P277" s="167"/>
      <c r="Q277" s="1">
        <v>616433.92000000004</v>
      </c>
      <c r="S277" s="167"/>
      <c r="T277" s="167"/>
      <c r="U277" s="167">
        <v>960229.78999999992</v>
      </c>
      <c r="W277" s="167">
        <v>23059.730000000003</v>
      </c>
      <c r="Z277" s="167"/>
      <c r="AA277" s="167"/>
      <c r="AB277" s="167">
        <v>566741.26000000013</v>
      </c>
      <c r="AC277" s="1">
        <v>117442.55</v>
      </c>
      <c r="AD277" s="167">
        <v>59260.410000000011</v>
      </c>
      <c r="AE277" s="167">
        <v>1266865.3800000001</v>
      </c>
      <c r="AG277" s="167"/>
      <c r="AH277" s="1">
        <v>313028.62999999995</v>
      </c>
      <c r="AI277" s="167"/>
      <c r="AK277" s="167"/>
      <c r="AL277" s="167">
        <v>28420.54</v>
      </c>
      <c r="AM277" s="1">
        <v>316084.26000000007</v>
      </c>
      <c r="AP277" s="167"/>
      <c r="AR277" s="167"/>
      <c r="AS277" s="1">
        <v>59615.73</v>
      </c>
      <c r="AU277" s="167"/>
      <c r="AY277" s="167"/>
      <c r="AZ277" s="167"/>
      <c r="BA277" s="167">
        <v>4715436.2400000012</v>
      </c>
      <c r="BB277" s="167">
        <v>1137026.52</v>
      </c>
      <c r="BC277" s="1">
        <v>2793591.51</v>
      </c>
    </row>
    <row r="278" spans="2:55" x14ac:dyDescent="0.25">
      <c r="B278" s="47" t="s">
        <v>239</v>
      </c>
      <c r="C278" s="47" t="s">
        <v>238</v>
      </c>
      <c r="D278" s="167">
        <v>22898889.090000015</v>
      </c>
      <c r="E278" s="167">
        <v>10764777.780000001</v>
      </c>
      <c r="G278" s="167">
        <v>63358.85</v>
      </c>
      <c r="I278" s="167"/>
      <c r="J278" s="167"/>
      <c r="K278" s="167">
        <v>576391.65</v>
      </c>
      <c r="L278" s="167"/>
      <c r="M278" s="167"/>
      <c r="N278" s="1">
        <v>3085860.1199999992</v>
      </c>
      <c r="O278" s="167"/>
      <c r="P278" s="167"/>
      <c r="Q278" s="1">
        <v>328098.15999999997</v>
      </c>
      <c r="S278" s="167"/>
      <c r="T278" s="167"/>
      <c r="U278" s="167">
        <v>804713.44000000006</v>
      </c>
      <c r="V278" s="1">
        <v>343156.12</v>
      </c>
      <c r="W278" s="1">
        <v>16835</v>
      </c>
      <c r="Z278" s="167"/>
      <c r="AA278" s="167"/>
      <c r="AB278" s="167">
        <v>333133.25</v>
      </c>
      <c r="AC278" s="1">
        <v>59728.83</v>
      </c>
      <c r="AD278" s="167"/>
      <c r="AE278" s="1">
        <v>654593.43000000017</v>
      </c>
      <c r="AG278" s="167"/>
      <c r="AH278" s="1">
        <v>15561.080000000002</v>
      </c>
      <c r="AK278" s="167"/>
      <c r="AL278" s="167"/>
      <c r="AM278" s="1">
        <v>26599.520000000004</v>
      </c>
      <c r="AP278" s="167"/>
      <c r="AR278" s="167"/>
      <c r="AS278" s="1">
        <v>34504.240000000005</v>
      </c>
      <c r="AV278" s="1">
        <v>14085.390000000001</v>
      </c>
      <c r="AX278" s="167"/>
      <c r="AY278" s="167"/>
      <c r="AZ278" s="167"/>
      <c r="BA278" s="167">
        <v>3568973.6</v>
      </c>
      <c r="BB278" s="167">
        <v>944298.22000000009</v>
      </c>
      <c r="BC278" s="1">
        <v>1264220.4099999999</v>
      </c>
    </row>
    <row r="279" spans="2:55" x14ac:dyDescent="0.25">
      <c r="B279" s="47" t="s">
        <v>237</v>
      </c>
      <c r="C279" s="47" t="s">
        <v>236</v>
      </c>
      <c r="D279" s="167">
        <v>2048231.3599999996</v>
      </c>
      <c r="E279" s="167">
        <v>1203192.1299999999</v>
      </c>
      <c r="I279" s="167"/>
      <c r="J279" s="167"/>
      <c r="K279" s="167">
        <v>95154.86</v>
      </c>
      <c r="M279" s="167"/>
      <c r="N279" s="1">
        <v>260114.45</v>
      </c>
      <c r="P279" s="167"/>
      <c r="S279" s="167"/>
      <c r="T279" s="167"/>
      <c r="U279" s="167"/>
      <c r="V279" s="167"/>
      <c r="Z279" s="167"/>
      <c r="AA279" s="167"/>
      <c r="AC279" s="1">
        <v>7880</v>
      </c>
      <c r="AD279" s="167"/>
      <c r="AE279" s="1">
        <v>115351.58999999998</v>
      </c>
      <c r="AG279" s="167"/>
      <c r="AH279" s="1">
        <v>25111.119999999999</v>
      </c>
      <c r="AL279" s="167"/>
      <c r="AR279" s="167"/>
      <c r="AU279" s="167"/>
      <c r="AZ279" s="167"/>
      <c r="BA279" s="167">
        <v>129426.48999999999</v>
      </c>
      <c r="BB279" s="167"/>
      <c r="BC279" s="1">
        <v>212000.72</v>
      </c>
    </row>
    <row r="280" spans="2:55" x14ac:dyDescent="0.25">
      <c r="B280" s="47" t="s">
        <v>235</v>
      </c>
      <c r="C280" s="47" t="s">
        <v>234</v>
      </c>
      <c r="D280" s="167">
        <v>8253954.4500000048</v>
      </c>
      <c r="E280" s="167">
        <v>3238150.8199999994</v>
      </c>
      <c r="F280" s="1">
        <v>18042.760000000002</v>
      </c>
      <c r="G280" s="167"/>
      <c r="I280" s="167"/>
      <c r="J280" s="167"/>
      <c r="K280" s="167">
        <v>567962.53</v>
      </c>
      <c r="M280" s="167"/>
      <c r="N280" s="1">
        <v>837267.37</v>
      </c>
      <c r="O280" s="167"/>
      <c r="P280" s="167"/>
      <c r="S280" s="167"/>
      <c r="U280" s="167">
        <v>231382.91</v>
      </c>
      <c r="W280" s="1">
        <v>7443</v>
      </c>
      <c r="Z280" s="167"/>
      <c r="AA280" s="167"/>
      <c r="AB280" s="1">
        <v>146196.41</v>
      </c>
      <c r="AC280" s="1">
        <v>62189.35</v>
      </c>
      <c r="AD280" s="167"/>
      <c r="AE280" s="1">
        <v>278547.50999999995</v>
      </c>
      <c r="AG280" s="167"/>
      <c r="AH280" s="1">
        <v>11425.53</v>
      </c>
      <c r="AL280" s="167"/>
      <c r="AM280" s="1">
        <v>14610.23</v>
      </c>
      <c r="AQ280" s="1">
        <v>6394.75</v>
      </c>
      <c r="AR280" s="167"/>
      <c r="AS280" s="1">
        <v>16148.12</v>
      </c>
      <c r="AV280" s="1">
        <v>76386.19</v>
      </c>
      <c r="AY280" s="167"/>
      <c r="AZ280" s="167"/>
      <c r="BA280" s="167">
        <v>2046790.66</v>
      </c>
      <c r="BB280" s="167">
        <v>335916.67000000004</v>
      </c>
      <c r="BC280" s="1">
        <v>359099.63999999996</v>
      </c>
    </row>
    <row r="281" spans="2:55" x14ac:dyDescent="0.25">
      <c r="B281" s="47" t="s">
        <v>233</v>
      </c>
      <c r="C281" s="47" t="s">
        <v>232</v>
      </c>
      <c r="D281" s="167">
        <v>833269.07999999984</v>
      </c>
      <c r="E281" s="167">
        <v>292914.22999999992</v>
      </c>
      <c r="H281" s="167"/>
      <c r="I281" s="167"/>
      <c r="J281" s="167"/>
      <c r="K281" s="1">
        <v>95763.840000000011</v>
      </c>
      <c r="M281" s="167"/>
      <c r="N281" s="1">
        <v>2056.7800000000002</v>
      </c>
      <c r="S281" s="167"/>
      <c r="T281" s="167"/>
      <c r="U281" s="167"/>
      <c r="V281" s="167"/>
      <c r="Z281" s="167"/>
      <c r="AA281" s="167"/>
      <c r="AB281" s="1">
        <v>24048.97</v>
      </c>
      <c r="AC281" s="1">
        <v>826.86</v>
      </c>
      <c r="AD281" s="167"/>
      <c r="AE281" s="1">
        <v>18392.37</v>
      </c>
      <c r="AG281" s="167"/>
      <c r="AU281" s="167"/>
      <c r="AX281" s="167"/>
      <c r="AY281" s="167"/>
      <c r="AZ281" s="167"/>
      <c r="BA281" s="167">
        <v>227153.36000000002</v>
      </c>
      <c r="BB281" s="167">
        <v>54716.21</v>
      </c>
      <c r="BC281" s="1">
        <v>117396.46</v>
      </c>
    </row>
    <row r="282" spans="2:55" x14ac:dyDescent="0.25">
      <c r="B282" s="47" t="s">
        <v>231</v>
      </c>
      <c r="C282" s="47" t="s">
        <v>230</v>
      </c>
      <c r="D282" s="167">
        <v>97907861.589999899</v>
      </c>
      <c r="E282" s="167">
        <v>40457607.219999991</v>
      </c>
      <c r="F282" s="1">
        <v>2600139.2199999993</v>
      </c>
      <c r="G282" s="1">
        <v>630445.57999999996</v>
      </c>
      <c r="H282" s="1">
        <v>1027886.3000000002</v>
      </c>
      <c r="I282" s="167"/>
      <c r="J282" s="167"/>
      <c r="K282" s="1">
        <v>2790155.1599999997</v>
      </c>
      <c r="M282" s="167"/>
      <c r="N282" s="1">
        <v>10747764.639999999</v>
      </c>
      <c r="P282" s="167"/>
      <c r="Q282" s="1">
        <v>1206195.79</v>
      </c>
      <c r="S282" s="167"/>
      <c r="T282" s="167"/>
      <c r="U282" s="1">
        <v>2735392.8000000003</v>
      </c>
      <c r="V282" s="1">
        <v>460484.14</v>
      </c>
      <c r="W282" s="1">
        <v>79122.76999999999</v>
      </c>
      <c r="Y282" s="1">
        <v>1068995.9200000002</v>
      </c>
      <c r="Z282" s="167"/>
      <c r="AA282" s="167"/>
      <c r="AB282" s="1">
        <v>1421395.9300000002</v>
      </c>
      <c r="AC282" s="1">
        <v>1294358.92</v>
      </c>
      <c r="AD282" s="167">
        <v>60108.02</v>
      </c>
      <c r="AE282" s="1">
        <v>3757097.75</v>
      </c>
      <c r="AF282" s="1">
        <v>169805.99</v>
      </c>
      <c r="AG282" s="167"/>
      <c r="AH282" s="1">
        <v>855729.53999999992</v>
      </c>
      <c r="AJ282" s="1">
        <v>1710883.0799999996</v>
      </c>
      <c r="AL282" s="167">
        <v>93463.049999999988</v>
      </c>
      <c r="AM282" s="1">
        <v>1290475.1299999997</v>
      </c>
      <c r="AQ282" s="1">
        <v>187586.76</v>
      </c>
      <c r="AS282" s="1">
        <v>407441.52</v>
      </c>
      <c r="AU282" s="167"/>
      <c r="AV282" s="1">
        <v>210608.81999999998</v>
      </c>
      <c r="AX282" s="167"/>
      <c r="AZ282" s="167">
        <v>210438.25000000003</v>
      </c>
      <c r="BA282" s="167">
        <v>16673730.320000002</v>
      </c>
      <c r="BB282" s="167">
        <v>3289814.8899999997</v>
      </c>
      <c r="BC282" s="1">
        <v>2470734.0800000005</v>
      </c>
    </row>
    <row r="283" spans="2:55" x14ac:dyDescent="0.25">
      <c r="B283" s="47" t="s">
        <v>229</v>
      </c>
      <c r="C283" s="47" t="s">
        <v>228</v>
      </c>
      <c r="D283" s="167">
        <v>27018529.580000006</v>
      </c>
      <c r="E283" s="167">
        <v>13060222.9</v>
      </c>
      <c r="F283" s="167"/>
      <c r="G283" s="167">
        <v>103626.22</v>
      </c>
      <c r="H283" s="167">
        <v>167959.66</v>
      </c>
      <c r="I283" s="167"/>
      <c r="J283" s="167"/>
      <c r="K283" s="167">
        <v>182341.61</v>
      </c>
      <c r="L283" s="167">
        <v>28228.19</v>
      </c>
      <c r="M283" s="167"/>
      <c r="N283" s="1">
        <v>3073522.3400000008</v>
      </c>
      <c r="O283" s="167"/>
      <c r="P283" s="167">
        <v>37</v>
      </c>
      <c r="Q283" s="1">
        <v>395895.88</v>
      </c>
      <c r="S283" s="167"/>
      <c r="T283" s="167"/>
      <c r="U283" s="167">
        <v>1086295.4600000002</v>
      </c>
      <c r="V283" s="1">
        <v>112757.53</v>
      </c>
      <c r="W283" s="1">
        <v>20759</v>
      </c>
      <c r="X283" s="1">
        <v>11687</v>
      </c>
      <c r="Z283" s="167"/>
      <c r="AA283" s="167"/>
      <c r="AB283" s="167">
        <v>383381.51</v>
      </c>
      <c r="AC283" s="1">
        <v>485555.6</v>
      </c>
      <c r="AD283" s="167">
        <v>107863.62000000001</v>
      </c>
      <c r="AE283" s="167">
        <v>1010258.7000000001</v>
      </c>
      <c r="AG283" s="167"/>
      <c r="AH283" s="1">
        <v>112299.46</v>
      </c>
      <c r="AK283" s="167"/>
      <c r="AL283" s="167">
        <v>45759.020000000004</v>
      </c>
      <c r="AM283" s="1">
        <v>403740.19999999995</v>
      </c>
      <c r="AP283" s="167"/>
      <c r="AQ283" s="1">
        <v>74174.860000000015</v>
      </c>
      <c r="AR283" s="167"/>
      <c r="AS283" s="1">
        <v>73109.259999999995</v>
      </c>
      <c r="AU283" s="167"/>
      <c r="AV283" s="1">
        <v>773.57</v>
      </c>
      <c r="AX283" s="167"/>
      <c r="AY283" s="167">
        <v>82624.22</v>
      </c>
      <c r="AZ283" s="167">
        <v>7103.82</v>
      </c>
      <c r="BA283" s="167">
        <v>4364822.0999999996</v>
      </c>
      <c r="BB283" s="167">
        <v>985768.87</v>
      </c>
      <c r="BC283" s="1">
        <v>637961.97999999975</v>
      </c>
    </row>
    <row r="284" spans="2:55" x14ac:dyDescent="0.25">
      <c r="B284" s="47" t="s">
        <v>227</v>
      </c>
      <c r="C284" s="47" t="s">
        <v>226</v>
      </c>
      <c r="D284" s="167">
        <v>5145962.9400000013</v>
      </c>
      <c r="E284" s="167">
        <v>2293378.7499999995</v>
      </c>
      <c r="F284" s="167">
        <v>211843.66999999998</v>
      </c>
      <c r="G284" s="167"/>
      <c r="H284" s="167">
        <v>83956.73</v>
      </c>
      <c r="I284" s="167"/>
      <c r="J284" s="167"/>
      <c r="K284" s="167">
        <v>59217.73</v>
      </c>
      <c r="L284" s="167"/>
      <c r="M284" s="167"/>
      <c r="N284" s="1">
        <v>164903.19</v>
      </c>
      <c r="O284" s="167"/>
      <c r="P284" s="167"/>
      <c r="Q284" s="1">
        <v>53180</v>
      </c>
      <c r="R284" s="167"/>
      <c r="S284" s="167"/>
      <c r="T284" s="167"/>
      <c r="U284" s="167">
        <v>141774.29999999999</v>
      </c>
      <c r="V284" s="1">
        <v>58722.92</v>
      </c>
      <c r="W284" s="1">
        <v>5057.68</v>
      </c>
      <c r="X284" s="1">
        <v>10908.22</v>
      </c>
      <c r="Z284" s="167"/>
      <c r="AA284" s="167"/>
      <c r="AB284" s="167">
        <v>40594.370000000003</v>
      </c>
      <c r="AC284" s="1">
        <v>7010.6900000000005</v>
      </c>
      <c r="AD284" s="167"/>
      <c r="AE284" s="167">
        <v>75219.259999999995</v>
      </c>
      <c r="AG284" s="167"/>
      <c r="AH284" s="1">
        <v>76772.630000000019</v>
      </c>
      <c r="AL284" s="167"/>
      <c r="AM284" s="1">
        <v>42127.93</v>
      </c>
      <c r="AN284" s="167"/>
      <c r="AO284" s="167"/>
      <c r="AP284" s="167"/>
      <c r="AQ284" s="1">
        <v>9489.8799999999992</v>
      </c>
      <c r="AR284" s="167"/>
      <c r="AS284" s="1">
        <v>5877.89</v>
      </c>
      <c r="AY284" s="167"/>
      <c r="AZ284" s="167"/>
      <c r="BA284" s="167">
        <v>1324477.5099999998</v>
      </c>
      <c r="BB284" s="167">
        <v>267126.13</v>
      </c>
      <c r="BC284" s="1">
        <v>214323.45999999996</v>
      </c>
    </row>
    <row r="285" spans="2:55" x14ac:dyDescent="0.25">
      <c r="B285" s="47" t="s">
        <v>225</v>
      </c>
      <c r="C285" s="47" t="s">
        <v>224</v>
      </c>
      <c r="D285" s="167">
        <v>14997312.249999989</v>
      </c>
      <c r="E285" s="167">
        <v>6965064.1299999999</v>
      </c>
      <c r="F285" s="167"/>
      <c r="G285" s="167">
        <v>42047.829999999994</v>
      </c>
      <c r="H285" s="167">
        <v>178355.54</v>
      </c>
      <c r="I285" s="167"/>
      <c r="J285" s="167"/>
      <c r="K285" s="167">
        <v>951343.67000000016</v>
      </c>
      <c r="L285" s="167">
        <v>135156.71</v>
      </c>
      <c r="M285" s="167"/>
      <c r="N285" s="1">
        <v>1435338.6699999997</v>
      </c>
      <c r="P285" s="167"/>
      <c r="Q285" s="1">
        <v>131740.01</v>
      </c>
      <c r="S285" s="167"/>
      <c r="T285" s="167"/>
      <c r="U285" s="167">
        <v>538849.57999999996</v>
      </c>
      <c r="W285" s="1">
        <v>7382</v>
      </c>
      <c r="X285" s="1">
        <v>14204.26</v>
      </c>
      <c r="Z285" s="167"/>
      <c r="AA285" s="167"/>
      <c r="AB285" s="1">
        <v>261109.57</v>
      </c>
      <c r="AC285" s="1">
        <v>79335.66</v>
      </c>
      <c r="AD285" s="167"/>
      <c r="AE285" s="167">
        <v>475251.04000000004</v>
      </c>
      <c r="AG285" s="167"/>
      <c r="AH285" s="1">
        <v>51139.08</v>
      </c>
      <c r="AK285" s="167"/>
      <c r="AL285" s="167">
        <v>2750.06</v>
      </c>
      <c r="AM285" s="1">
        <v>219874.87</v>
      </c>
      <c r="AR285" s="167"/>
      <c r="AS285" s="1">
        <v>19722.510000000002</v>
      </c>
      <c r="AU285" s="167"/>
      <c r="AV285" s="1">
        <v>493.72</v>
      </c>
      <c r="AY285" s="167"/>
      <c r="AZ285" s="167"/>
      <c r="BA285" s="167">
        <v>2457300.75</v>
      </c>
      <c r="BB285" s="167">
        <v>583005.03</v>
      </c>
      <c r="BC285" s="1">
        <v>447847.56000000006</v>
      </c>
    </row>
    <row r="286" spans="2:55" x14ac:dyDescent="0.25">
      <c r="B286" s="47" t="s">
        <v>223</v>
      </c>
      <c r="C286" s="47" t="s">
        <v>222</v>
      </c>
      <c r="D286" s="167">
        <v>5445589.4100000011</v>
      </c>
      <c r="E286" s="167">
        <v>2571974.9900000002</v>
      </c>
      <c r="F286" s="167"/>
      <c r="G286" s="167"/>
      <c r="H286" s="167"/>
      <c r="I286" s="167"/>
      <c r="J286" s="167"/>
      <c r="K286" s="167">
        <v>292866.17000000004</v>
      </c>
      <c r="L286" s="167">
        <v>20772.410000000003</v>
      </c>
      <c r="M286" s="167"/>
      <c r="N286" s="1">
        <v>276531.34000000003</v>
      </c>
      <c r="O286" s="167"/>
      <c r="P286" s="167"/>
      <c r="S286" s="167"/>
      <c r="T286" s="167"/>
      <c r="U286" s="167">
        <v>221526.09</v>
      </c>
      <c r="V286" s="1">
        <v>23195.770000000004</v>
      </c>
      <c r="Z286" s="167"/>
      <c r="AA286" s="167"/>
      <c r="AB286" s="167">
        <v>78606.000000000015</v>
      </c>
      <c r="AC286" s="1">
        <v>18777.8</v>
      </c>
      <c r="AD286" s="167"/>
      <c r="AE286" s="167">
        <v>154822.43</v>
      </c>
      <c r="AG286" s="167"/>
      <c r="AH286" s="1">
        <v>32008.95</v>
      </c>
      <c r="AK286" s="167"/>
      <c r="AL286" s="167"/>
      <c r="AR286" s="167"/>
      <c r="AU286" s="167"/>
      <c r="AV286" s="1">
        <v>628.97</v>
      </c>
      <c r="AY286" s="167">
        <v>60743.490000000005</v>
      </c>
      <c r="AZ286" s="167">
        <v>4026.69</v>
      </c>
      <c r="BA286" s="167">
        <v>1272517.7000000002</v>
      </c>
      <c r="BB286" s="167">
        <v>289855.44999999995</v>
      </c>
      <c r="BC286" s="1">
        <v>126735.16</v>
      </c>
    </row>
    <row r="287" spans="2:55" x14ac:dyDescent="0.25">
      <c r="B287" s="47" t="s">
        <v>221</v>
      </c>
      <c r="C287" s="47" t="s">
        <v>220</v>
      </c>
      <c r="D287" s="167">
        <v>7363236.0700000022</v>
      </c>
      <c r="E287" s="167">
        <v>3025424.34</v>
      </c>
      <c r="F287" s="167"/>
      <c r="H287" s="167">
        <v>112732.86</v>
      </c>
      <c r="I287" s="167"/>
      <c r="J287" s="167">
        <v>1529.96</v>
      </c>
      <c r="K287" s="1">
        <v>88357.46</v>
      </c>
      <c r="L287" s="167"/>
      <c r="M287" s="167"/>
      <c r="N287" s="1">
        <v>580409.69999999995</v>
      </c>
      <c r="O287" s="167"/>
      <c r="P287" s="167"/>
      <c r="Q287" s="1">
        <v>50586.09</v>
      </c>
      <c r="S287" s="167"/>
      <c r="U287" s="1">
        <v>298033.7</v>
      </c>
      <c r="V287" s="1">
        <v>82090.73</v>
      </c>
      <c r="Z287" s="167"/>
      <c r="AA287" s="167"/>
      <c r="AB287" s="1">
        <v>61191.92</v>
      </c>
      <c r="AC287" s="1">
        <v>39241</v>
      </c>
      <c r="AD287" s="167"/>
      <c r="AE287" s="167">
        <v>178911.77</v>
      </c>
      <c r="AG287" s="167"/>
      <c r="AH287" s="1">
        <v>45107.16</v>
      </c>
      <c r="AK287" s="167"/>
      <c r="AL287" s="167"/>
      <c r="AM287" s="1">
        <v>245494.82</v>
      </c>
      <c r="AR287" s="167"/>
      <c r="AU287" s="167"/>
      <c r="AV287" s="1">
        <v>750</v>
      </c>
      <c r="AY287" s="167">
        <v>116275.1</v>
      </c>
      <c r="AZ287" s="167"/>
      <c r="BA287" s="167">
        <v>1299681.53</v>
      </c>
      <c r="BB287" s="167">
        <v>643262.28</v>
      </c>
      <c r="BC287" s="1">
        <v>494155.65</v>
      </c>
    </row>
    <row r="288" spans="2:55" x14ac:dyDescent="0.25">
      <c r="B288" s="47" t="s">
        <v>219</v>
      </c>
      <c r="C288" s="47" t="s">
        <v>218</v>
      </c>
      <c r="D288" s="167">
        <v>209632155.87</v>
      </c>
      <c r="E288" s="167">
        <v>100656841.05999999</v>
      </c>
      <c r="F288" s="1">
        <v>2881700.6199999996</v>
      </c>
      <c r="G288" s="167">
        <v>925195.95</v>
      </c>
      <c r="H288" s="167">
        <v>3151633.9299999997</v>
      </c>
      <c r="I288" s="167"/>
      <c r="J288" s="167"/>
      <c r="K288" s="167">
        <v>375193.02999999997</v>
      </c>
      <c r="L288" s="167"/>
      <c r="M288" s="167"/>
      <c r="N288" s="1">
        <v>32445652.130000003</v>
      </c>
      <c r="O288" s="167"/>
      <c r="P288" s="167"/>
      <c r="Q288" s="1">
        <v>2668509.58</v>
      </c>
      <c r="S288" s="167"/>
      <c r="T288" s="167"/>
      <c r="U288" s="167">
        <v>7673666.7399999993</v>
      </c>
      <c r="V288" s="1">
        <v>670970.18999999994</v>
      </c>
      <c r="W288" s="1">
        <v>147113</v>
      </c>
      <c r="Z288" s="167"/>
      <c r="AA288" s="167"/>
      <c r="AB288" s="167">
        <v>3078925.3</v>
      </c>
      <c r="AC288" s="1">
        <v>1108304.82</v>
      </c>
      <c r="AD288" s="167">
        <v>39345</v>
      </c>
      <c r="AE288" s="167">
        <v>3423271.1699999995</v>
      </c>
      <c r="AF288" s="1">
        <v>37548.559999999998</v>
      </c>
      <c r="AG288" s="167"/>
      <c r="AH288" s="1">
        <v>2189080.9600000004</v>
      </c>
      <c r="AK288" s="167"/>
      <c r="AL288" s="167">
        <v>154718.39999999999</v>
      </c>
      <c r="AM288" s="1">
        <v>2712959.4799999995</v>
      </c>
      <c r="AN288" s="167"/>
      <c r="AQ288" s="1">
        <v>386296.88999999996</v>
      </c>
      <c r="AR288" s="167"/>
      <c r="AS288" s="1">
        <v>427237.62</v>
      </c>
      <c r="AV288" s="1">
        <v>2100334.9</v>
      </c>
      <c r="AY288" s="167">
        <v>299629.37</v>
      </c>
      <c r="AZ288" s="167">
        <v>283260.13</v>
      </c>
      <c r="BA288" s="167">
        <v>29639074.260000002</v>
      </c>
      <c r="BB288" s="167">
        <v>6044815.9100000001</v>
      </c>
      <c r="BC288" s="1">
        <v>6110876.870000001</v>
      </c>
    </row>
    <row r="289" spans="2:55" x14ac:dyDescent="0.25">
      <c r="B289" s="47" t="s">
        <v>217</v>
      </c>
      <c r="C289" s="47" t="s">
        <v>216</v>
      </c>
      <c r="D289" s="167">
        <v>90346879.820000038</v>
      </c>
      <c r="E289" s="167">
        <v>44248808.180000007</v>
      </c>
      <c r="F289" s="167">
        <v>234508.38000000003</v>
      </c>
      <c r="G289" s="1">
        <v>347231.21</v>
      </c>
      <c r="H289" s="1">
        <v>1042462.5000000001</v>
      </c>
      <c r="I289" s="167"/>
      <c r="J289" s="167"/>
      <c r="K289" s="1">
        <v>6930.2000000000007</v>
      </c>
      <c r="L289" s="167">
        <v>716610.86</v>
      </c>
      <c r="M289" s="167">
        <v>333423</v>
      </c>
      <c r="N289" s="1">
        <v>13213779.520000001</v>
      </c>
      <c r="O289" s="167"/>
      <c r="P289" s="167"/>
      <c r="Q289" s="1">
        <v>1179033.79</v>
      </c>
      <c r="S289" s="167"/>
      <c r="T289" s="167">
        <v>109719.62</v>
      </c>
      <c r="U289" s="167">
        <v>3213825.41</v>
      </c>
      <c r="V289" s="1">
        <v>121064.18000000001</v>
      </c>
      <c r="W289" s="1">
        <v>76206.960000000006</v>
      </c>
      <c r="Z289" s="167"/>
      <c r="AA289" s="167"/>
      <c r="AB289" s="167">
        <v>2122826.1700000004</v>
      </c>
      <c r="AC289" s="1">
        <v>268696.33</v>
      </c>
      <c r="AD289" s="167">
        <v>88020.03</v>
      </c>
      <c r="AE289" s="167">
        <v>2401423.34</v>
      </c>
      <c r="AF289" s="1">
        <v>16162.12</v>
      </c>
      <c r="AG289" s="167"/>
      <c r="AH289" s="1">
        <v>508546.88</v>
      </c>
      <c r="AK289" s="167"/>
      <c r="AL289" s="167"/>
      <c r="AM289" s="1">
        <v>832667.94999999984</v>
      </c>
      <c r="AN289" s="167"/>
      <c r="AO289" s="1">
        <v>158227.70000000001</v>
      </c>
      <c r="AP289" s="1">
        <v>276094.05</v>
      </c>
      <c r="AR289" s="167"/>
      <c r="AS289" s="1">
        <v>166131.93000000002</v>
      </c>
      <c r="AU289" s="167"/>
      <c r="AV289" s="1">
        <v>27046.1</v>
      </c>
      <c r="AY289" s="167"/>
      <c r="AZ289" s="167">
        <v>75791.31</v>
      </c>
      <c r="BA289" s="167">
        <v>12410881.239999998</v>
      </c>
      <c r="BB289" s="167">
        <v>2663486.5799999996</v>
      </c>
      <c r="BC289" s="1">
        <v>3487274.2800000007</v>
      </c>
    </row>
    <row r="290" spans="2:55" x14ac:dyDescent="0.25">
      <c r="B290" s="47" t="s">
        <v>215</v>
      </c>
      <c r="C290" s="47" t="s">
        <v>214</v>
      </c>
      <c r="D290" s="167">
        <v>38964976.200000033</v>
      </c>
      <c r="E290" s="167">
        <v>18182522.289999999</v>
      </c>
      <c r="F290" s="1">
        <v>548504.45000000007</v>
      </c>
      <c r="G290" s="1">
        <v>138450.03</v>
      </c>
      <c r="H290" s="1">
        <v>515369.16</v>
      </c>
      <c r="K290" s="1">
        <v>137387.07999999999</v>
      </c>
      <c r="L290" s="167">
        <v>36846.42</v>
      </c>
      <c r="M290" s="167"/>
      <c r="N290" s="1">
        <v>5801118.7000000002</v>
      </c>
      <c r="P290" s="167"/>
      <c r="Q290" s="1">
        <v>500310.76</v>
      </c>
      <c r="S290" s="167"/>
      <c r="U290" s="1">
        <v>1096068.94</v>
      </c>
      <c r="V290" s="1">
        <v>288921.33999999997</v>
      </c>
      <c r="W290" s="1">
        <v>33390.990000000005</v>
      </c>
      <c r="Z290" s="167"/>
      <c r="AA290" s="167"/>
      <c r="AB290" s="1">
        <v>520381.65</v>
      </c>
      <c r="AC290" s="1">
        <v>87225.580000000016</v>
      </c>
      <c r="AD290" s="167"/>
      <c r="AE290" s="1">
        <v>745815.32999999984</v>
      </c>
      <c r="AF290" s="1">
        <v>3274.11</v>
      </c>
      <c r="AG290" s="167"/>
      <c r="AH290" s="1">
        <v>205706.94</v>
      </c>
      <c r="AL290" s="1">
        <v>21206.720000000001</v>
      </c>
      <c r="AM290" s="1">
        <v>319463.92000000004</v>
      </c>
      <c r="AR290" s="1">
        <v>5607.83</v>
      </c>
      <c r="AS290" s="1">
        <v>67680.460000000006</v>
      </c>
      <c r="AU290" s="167"/>
      <c r="AV290" s="1">
        <v>500129.77</v>
      </c>
      <c r="AZ290" s="167">
        <v>55487.97</v>
      </c>
      <c r="BA290" s="167">
        <v>6218530.1699999981</v>
      </c>
      <c r="BB290" s="167">
        <v>1230221.21</v>
      </c>
      <c r="BC290" s="1">
        <v>1705354.3800000001</v>
      </c>
    </row>
    <row r="291" spans="2:55" x14ac:dyDescent="0.25">
      <c r="B291" s="47" t="s">
        <v>213</v>
      </c>
      <c r="C291" s="47" t="s">
        <v>212</v>
      </c>
      <c r="D291" s="167">
        <v>57701226.929999985</v>
      </c>
      <c r="E291" s="167">
        <v>28684182.810000002</v>
      </c>
      <c r="F291" s="1">
        <v>1889901.0399999996</v>
      </c>
      <c r="G291" s="1">
        <v>230420.45</v>
      </c>
      <c r="H291" s="1">
        <v>679092.55</v>
      </c>
      <c r="J291" s="167"/>
      <c r="K291" s="1">
        <v>372873.39999999997</v>
      </c>
      <c r="M291" s="167">
        <v>144134.19</v>
      </c>
      <c r="N291" s="1">
        <v>7993725.3299999991</v>
      </c>
      <c r="Q291" s="1">
        <v>901920.10999999987</v>
      </c>
      <c r="U291" s="1">
        <v>1863664.5</v>
      </c>
      <c r="V291" s="1">
        <v>161775.54</v>
      </c>
      <c r="W291" s="1">
        <v>37332.839999999997</v>
      </c>
      <c r="AB291" s="1">
        <v>655905.80000000016</v>
      </c>
      <c r="AC291" s="1">
        <v>153778.88999999998</v>
      </c>
      <c r="AD291" s="167">
        <v>112403.75</v>
      </c>
      <c r="AE291" s="1">
        <v>1026889.04</v>
      </c>
      <c r="AF291" s="1">
        <v>407.02</v>
      </c>
      <c r="AG291" s="167"/>
      <c r="AH291" s="1">
        <v>214684.66999999998</v>
      </c>
      <c r="AL291" s="1">
        <v>12283.91</v>
      </c>
      <c r="AM291" s="1">
        <v>704301.8899999999</v>
      </c>
      <c r="AS291" s="1">
        <v>106055.07</v>
      </c>
      <c r="AV291" s="1">
        <v>282082.87999999995</v>
      </c>
      <c r="AZ291" s="1">
        <v>7147.62</v>
      </c>
      <c r="BA291" s="167">
        <v>7856634.0499999952</v>
      </c>
      <c r="BB291" s="167">
        <v>1540367.06</v>
      </c>
      <c r="BC291" s="1">
        <v>2069262.5200000003</v>
      </c>
    </row>
    <row r="292" spans="2:55" x14ac:dyDescent="0.25">
      <c r="B292" s="47" t="s">
        <v>211</v>
      </c>
      <c r="C292" s="47" t="s">
        <v>210</v>
      </c>
      <c r="D292" s="167">
        <v>32104154.409999996</v>
      </c>
      <c r="E292" s="167">
        <v>15061166.590000004</v>
      </c>
      <c r="F292" s="1">
        <v>1441126.3</v>
      </c>
      <c r="H292" s="1">
        <v>322813.48</v>
      </c>
      <c r="I292" s="167"/>
      <c r="J292" s="167">
        <v>10000</v>
      </c>
      <c r="K292" s="167"/>
      <c r="M292" s="167"/>
      <c r="N292" s="1">
        <v>3959247.4900000007</v>
      </c>
      <c r="O292" s="167"/>
      <c r="P292" s="167"/>
      <c r="Q292" s="1">
        <v>354507</v>
      </c>
      <c r="S292" s="167"/>
      <c r="U292" s="167">
        <v>747825</v>
      </c>
      <c r="Z292" s="167"/>
      <c r="AA292" s="167"/>
      <c r="AB292" s="1">
        <v>368723.59</v>
      </c>
      <c r="AC292" s="1">
        <v>95098.44</v>
      </c>
      <c r="AD292" s="167">
        <v>8657.5199999999986</v>
      </c>
      <c r="AE292" s="1">
        <v>452608.8</v>
      </c>
      <c r="AG292" s="167"/>
      <c r="AH292" s="1">
        <v>145971.79</v>
      </c>
      <c r="AL292" s="1">
        <v>34873.57</v>
      </c>
      <c r="AM292" s="1">
        <v>356769.16000000003</v>
      </c>
      <c r="AR292" s="167"/>
      <c r="AS292" s="1">
        <v>85188.94</v>
      </c>
      <c r="AU292" s="167"/>
      <c r="AV292" s="1">
        <v>196154.59000000003</v>
      </c>
      <c r="AZ292" s="167"/>
      <c r="BA292" s="167">
        <v>6310532.1500000004</v>
      </c>
      <c r="BB292" s="167">
        <v>755273.86</v>
      </c>
      <c r="BC292" s="1">
        <v>1397616.1400000001</v>
      </c>
    </row>
    <row r="293" spans="2:55" x14ac:dyDescent="0.25">
      <c r="B293" s="47" t="s">
        <v>209</v>
      </c>
      <c r="C293" s="47" t="s">
        <v>208</v>
      </c>
      <c r="D293" s="167">
        <v>35444384.230000004</v>
      </c>
      <c r="E293" s="167">
        <v>16546551.920000002</v>
      </c>
      <c r="G293" s="1">
        <v>130893.68</v>
      </c>
      <c r="H293" s="167">
        <v>459564.33999999997</v>
      </c>
      <c r="J293" s="167">
        <v>9885.75</v>
      </c>
      <c r="K293" s="1">
        <v>704660.41999999993</v>
      </c>
      <c r="L293" s="167">
        <v>116776.81999999999</v>
      </c>
      <c r="M293" s="167"/>
      <c r="N293" s="1">
        <v>4742109.5199999996</v>
      </c>
      <c r="P293" s="167"/>
      <c r="Q293" s="1">
        <v>443945</v>
      </c>
      <c r="T293" s="1">
        <v>32333</v>
      </c>
      <c r="U293" s="1">
        <v>1319549.1400000001</v>
      </c>
      <c r="V293" s="1">
        <v>119525.18000000001</v>
      </c>
      <c r="W293" s="1">
        <v>25835</v>
      </c>
      <c r="AA293" s="167"/>
      <c r="AB293" s="1">
        <v>361515.85999999993</v>
      </c>
      <c r="AC293" s="1">
        <v>133240.23000000001</v>
      </c>
      <c r="AD293" s="167">
        <v>93726.06</v>
      </c>
      <c r="AE293" s="1">
        <v>1218587.0500000003</v>
      </c>
      <c r="AF293" s="1">
        <v>3327.3</v>
      </c>
      <c r="AG293" s="167"/>
      <c r="AH293" s="1">
        <v>170401</v>
      </c>
      <c r="AL293" s="1">
        <v>40813.97</v>
      </c>
      <c r="AM293" s="1">
        <v>397841.48000000004</v>
      </c>
      <c r="AO293" s="1">
        <v>27117</v>
      </c>
      <c r="AP293" s="1">
        <v>95881.09</v>
      </c>
      <c r="AR293" s="167"/>
      <c r="AS293" s="1">
        <v>51241.88</v>
      </c>
      <c r="AZ293" s="167">
        <v>301728.28999999998</v>
      </c>
      <c r="BA293" s="167">
        <v>4468311.2799999993</v>
      </c>
      <c r="BB293" s="167">
        <v>1693149.7700000003</v>
      </c>
      <c r="BC293" s="1">
        <v>1735872.2000000002</v>
      </c>
    </row>
    <row r="294" spans="2:55" x14ac:dyDescent="0.25">
      <c r="B294" s="47" t="s">
        <v>207</v>
      </c>
      <c r="C294" s="47" t="s">
        <v>206</v>
      </c>
      <c r="D294" s="167">
        <v>34003074.539999977</v>
      </c>
      <c r="E294" s="167">
        <v>14951312.659999998</v>
      </c>
      <c r="F294" s="167">
        <v>182779.3</v>
      </c>
      <c r="H294" s="167"/>
      <c r="J294" s="167"/>
      <c r="K294" s="1">
        <v>260218.93</v>
      </c>
      <c r="L294" s="167"/>
      <c r="M294" s="167">
        <v>123232.89000000001</v>
      </c>
      <c r="N294" s="1">
        <v>5495308.6199999992</v>
      </c>
      <c r="P294" s="167"/>
      <c r="Q294" s="1">
        <v>425398.16</v>
      </c>
      <c r="S294" s="167"/>
      <c r="T294" s="167"/>
      <c r="U294" s="167">
        <v>877786.97</v>
      </c>
      <c r="V294" s="1">
        <v>127338.12999999999</v>
      </c>
      <c r="W294" s="1">
        <v>35027.5</v>
      </c>
      <c r="Z294" s="167"/>
      <c r="AA294" s="167"/>
      <c r="AB294" s="1">
        <v>913154.46000000008</v>
      </c>
      <c r="AC294" s="1">
        <v>66758.64</v>
      </c>
      <c r="AD294" s="167">
        <v>28735.46</v>
      </c>
      <c r="AE294" s="1">
        <v>869438.98</v>
      </c>
      <c r="AF294" s="1">
        <v>2464.1799999999998</v>
      </c>
      <c r="AG294" s="167"/>
      <c r="AH294" s="1">
        <v>449072.59</v>
      </c>
      <c r="AM294" s="1">
        <v>167139.69000000003</v>
      </c>
      <c r="AO294" s="1">
        <v>37770</v>
      </c>
      <c r="AR294" s="167"/>
      <c r="AS294" s="1">
        <v>50288.56</v>
      </c>
      <c r="AV294" s="1">
        <v>185177.21</v>
      </c>
      <c r="AX294" s="167"/>
      <c r="AZ294" s="167">
        <v>10535.27</v>
      </c>
      <c r="BA294" s="167">
        <v>4776965.3099999996</v>
      </c>
      <c r="BB294" s="167">
        <v>1313632.82</v>
      </c>
      <c r="BC294" s="1">
        <v>2653538.2100000004</v>
      </c>
    </row>
    <row r="295" spans="2:55" x14ac:dyDescent="0.25">
      <c r="B295" s="47" t="s">
        <v>205</v>
      </c>
      <c r="C295" s="47" t="s">
        <v>204</v>
      </c>
      <c r="D295" s="167">
        <v>2554568.33</v>
      </c>
      <c r="E295" s="167">
        <v>846994.26</v>
      </c>
      <c r="F295" s="167"/>
      <c r="G295" s="167"/>
      <c r="H295" s="167"/>
      <c r="J295" s="167"/>
      <c r="L295" s="167"/>
      <c r="M295" s="167">
        <v>1436.24</v>
      </c>
      <c r="N295" s="1">
        <v>182960.9</v>
      </c>
      <c r="O295" s="167"/>
      <c r="P295" s="167"/>
      <c r="Q295" s="1">
        <v>20613.099999999999</v>
      </c>
      <c r="S295" s="167"/>
      <c r="T295" s="167"/>
      <c r="U295" s="167"/>
      <c r="Z295" s="167"/>
      <c r="AA295" s="167"/>
      <c r="AB295" s="1">
        <v>60596.97</v>
      </c>
      <c r="AD295" s="167"/>
      <c r="AE295" s="1">
        <v>30805.63</v>
      </c>
      <c r="AG295" s="167"/>
      <c r="AK295" s="167"/>
      <c r="AL295" s="167"/>
      <c r="AQ295" s="167"/>
      <c r="AR295" s="167"/>
      <c r="AS295" s="1">
        <v>8022.93</v>
      </c>
      <c r="AV295" s="1">
        <v>427643.96</v>
      </c>
      <c r="AY295" s="167"/>
      <c r="AZ295" s="167"/>
      <c r="BA295" s="167">
        <v>890723.94</v>
      </c>
      <c r="BB295" s="167">
        <v>84770.4</v>
      </c>
    </row>
    <row r="296" spans="2:55" x14ac:dyDescent="0.25">
      <c r="B296" s="47" t="s">
        <v>203</v>
      </c>
      <c r="C296" s="47" t="s">
        <v>202</v>
      </c>
      <c r="D296" s="167">
        <v>7339606.0199999996</v>
      </c>
      <c r="E296" s="167">
        <v>5149249.08</v>
      </c>
      <c r="H296" s="167"/>
      <c r="I296" s="167"/>
      <c r="J296" s="167"/>
      <c r="K296" s="167"/>
      <c r="M296" s="167"/>
      <c r="N296" s="1">
        <v>1096019.8199999998</v>
      </c>
      <c r="P296" s="167"/>
      <c r="S296" s="167"/>
      <c r="T296" s="167"/>
      <c r="U296" s="167"/>
      <c r="Z296" s="167"/>
      <c r="AA296" s="167"/>
      <c r="AD296" s="167"/>
      <c r="AE296" s="1">
        <v>379506.61</v>
      </c>
      <c r="AG296" s="167"/>
      <c r="AR296" s="167"/>
      <c r="AZ296" s="167"/>
      <c r="BA296" s="167"/>
      <c r="BB296" s="167">
        <v>157039.06999999998</v>
      </c>
      <c r="BC296" s="1">
        <v>557791.43999999994</v>
      </c>
    </row>
    <row r="297" spans="2:55" x14ac:dyDescent="0.25">
      <c r="B297" s="47" t="s">
        <v>201</v>
      </c>
      <c r="C297" s="47" t="s">
        <v>200</v>
      </c>
      <c r="D297" s="167">
        <v>3328875.8699999987</v>
      </c>
      <c r="E297" s="167">
        <v>1674386.3600000003</v>
      </c>
      <c r="H297" s="167">
        <v>29493.25</v>
      </c>
      <c r="I297" s="167"/>
      <c r="J297" s="167"/>
      <c r="K297" s="167"/>
      <c r="M297" s="167"/>
      <c r="N297" s="1">
        <v>174143.41999999998</v>
      </c>
      <c r="P297" s="167">
        <v>68.02</v>
      </c>
      <c r="Q297" s="1">
        <v>22672.510000000002</v>
      </c>
      <c r="S297" s="167"/>
      <c r="U297" s="167">
        <v>79673.58</v>
      </c>
      <c r="V297" s="1">
        <v>1495.98</v>
      </c>
      <c r="W297" s="1">
        <v>976.65</v>
      </c>
      <c r="X297" s="1">
        <v>3128.94</v>
      </c>
      <c r="Z297" s="167"/>
      <c r="AA297" s="167"/>
      <c r="AB297" s="1">
        <v>32341.29</v>
      </c>
      <c r="AC297" s="1">
        <v>29692.43</v>
      </c>
      <c r="AD297" s="167"/>
      <c r="AE297" s="1">
        <v>50754.559999999998</v>
      </c>
      <c r="AG297" s="167"/>
      <c r="AS297" s="1">
        <v>1896.65</v>
      </c>
      <c r="AV297" s="1">
        <v>42610.960000000006</v>
      </c>
      <c r="AX297" s="167"/>
      <c r="AY297" s="167"/>
      <c r="AZ297" s="167"/>
      <c r="BA297" s="167">
        <v>745919.53999999992</v>
      </c>
      <c r="BB297" s="167">
        <v>123712.95000000001</v>
      </c>
      <c r="BC297" s="1">
        <v>315908.77999999997</v>
      </c>
    </row>
    <row r="298" spans="2:55" x14ac:dyDescent="0.25">
      <c r="B298" s="47" t="s">
        <v>199</v>
      </c>
      <c r="C298" s="47" t="s">
        <v>198</v>
      </c>
      <c r="D298" s="167">
        <v>1181363.5900000001</v>
      </c>
      <c r="E298" s="167">
        <v>521699.24</v>
      </c>
      <c r="I298" s="167"/>
      <c r="J298" s="167"/>
      <c r="K298" s="167"/>
      <c r="M298" s="167"/>
      <c r="N298" s="1">
        <v>102257.92</v>
      </c>
      <c r="P298" s="167"/>
      <c r="Q298" s="1">
        <v>5409</v>
      </c>
      <c r="S298" s="167"/>
      <c r="Z298" s="167"/>
      <c r="AA298" s="167"/>
      <c r="AC298" s="1">
        <v>53622.420000000006</v>
      </c>
      <c r="AD298" s="167"/>
      <c r="AE298" s="1">
        <v>20079.489999999998</v>
      </c>
      <c r="AG298" s="167"/>
      <c r="AH298" s="1">
        <v>10124.02</v>
      </c>
      <c r="AS298" s="1">
        <v>727.26</v>
      </c>
      <c r="AV298" s="1">
        <v>6996.22</v>
      </c>
      <c r="AX298" s="167"/>
      <c r="AZ298" s="167"/>
      <c r="BA298" s="167">
        <v>349525.61</v>
      </c>
      <c r="BB298" s="167">
        <v>55798.849999999991</v>
      </c>
      <c r="BC298" s="1">
        <v>55123.560000000005</v>
      </c>
    </row>
    <row r="299" spans="2:55" x14ac:dyDescent="0.25">
      <c r="B299" s="47" t="s">
        <v>197</v>
      </c>
      <c r="C299" s="47" t="s">
        <v>196</v>
      </c>
      <c r="D299" s="167">
        <v>4674601.0100000007</v>
      </c>
      <c r="E299" s="167">
        <v>2023324.56</v>
      </c>
      <c r="F299" s="1">
        <v>51010.570000000007</v>
      </c>
      <c r="H299" s="167">
        <v>68075.040000000008</v>
      </c>
      <c r="J299" s="167"/>
      <c r="M299" s="167"/>
      <c r="N299" s="1">
        <v>383186.35000000003</v>
      </c>
      <c r="P299" s="167"/>
      <c r="Q299" s="1">
        <v>38736</v>
      </c>
      <c r="U299" s="1">
        <v>237847.63</v>
      </c>
      <c r="V299" s="1">
        <v>75660.86</v>
      </c>
      <c r="W299" s="1">
        <v>2192</v>
      </c>
      <c r="AA299" s="167"/>
      <c r="AB299" s="1">
        <v>55348.759999999995</v>
      </c>
      <c r="AC299" s="1">
        <v>26096.86</v>
      </c>
      <c r="AE299" s="1">
        <v>154985.24</v>
      </c>
      <c r="AH299" s="1">
        <v>194670.39</v>
      </c>
      <c r="AS299" s="1">
        <v>6724.08</v>
      </c>
      <c r="AX299" s="167"/>
      <c r="AY299" s="1">
        <v>21752.18</v>
      </c>
      <c r="AZ299" s="167">
        <v>499.34</v>
      </c>
      <c r="BA299" s="1">
        <v>901240.41000000015</v>
      </c>
      <c r="BB299" s="167">
        <v>173879.39</v>
      </c>
      <c r="BC299" s="1">
        <v>259371.34999999998</v>
      </c>
    </row>
    <row r="300" spans="2:55" x14ac:dyDescent="0.25">
      <c r="B300" s="47" t="s">
        <v>195</v>
      </c>
      <c r="C300" s="47" t="s">
        <v>194</v>
      </c>
      <c r="D300" s="167">
        <v>42997664.799999982</v>
      </c>
      <c r="E300" s="167">
        <v>23622146.510000002</v>
      </c>
      <c r="F300" s="1">
        <v>99203.44</v>
      </c>
      <c r="G300" s="1">
        <v>21821.79</v>
      </c>
      <c r="H300" s="167"/>
      <c r="I300" s="167"/>
      <c r="J300" s="167"/>
      <c r="K300" s="167">
        <v>12198.080000000002</v>
      </c>
      <c r="M300" s="167"/>
      <c r="N300" s="1">
        <v>4488034.43</v>
      </c>
      <c r="P300" s="167"/>
      <c r="Q300" s="1">
        <v>507361.66</v>
      </c>
      <c r="S300" s="167"/>
      <c r="T300" s="167"/>
      <c r="U300" s="1">
        <v>1296631.67</v>
      </c>
      <c r="V300" s="1">
        <v>293181.63</v>
      </c>
      <c r="W300" s="1">
        <v>33050.82</v>
      </c>
      <c r="Z300" s="167"/>
      <c r="AA300" s="167"/>
      <c r="AB300" s="1">
        <v>599447.57999999996</v>
      </c>
      <c r="AC300" s="1">
        <v>132445.30000000002</v>
      </c>
      <c r="AD300" s="167"/>
      <c r="AE300" s="1">
        <v>748958.88000000012</v>
      </c>
      <c r="AG300" s="167"/>
      <c r="AH300" s="1">
        <v>265084.46000000002</v>
      </c>
      <c r="AL300" s="1">
        <v>5881.4500000000007</v>
      </c>
      <c r="AM300" s="1">
        <v>313913.76</v>
      </c>
      <c r="AR300" s="1">
        <v>5983.3099999999995</v>
      </c>
      <c r="AS300" s="1">
        <v>102305.75</v>
      </c>
      <c r="AU300" s="167"/>
      <c r="AV300" s="1">
        <v>49239.06</v>
      </c>
      <c r="AX300" s="167"/>
      <c r="AZ300" s="167">
        <v>22071.719999999998</v>
      </c>
      <c r="BA300" s="167">
        <v>7749215.6000000006</v>
      </c>
      <c r="BB300" s="167">
        <v>1409113.7699999998</v>
      </c>
      <c r="BC300" s="1">
        <v>1220374.1300000001</v>
      </c>
    </row>
    <row r="301" spans="2:55" x14ac:dyDescent="0.25">
      <c r="B301" s="47" t="s">
        <v>193</v>
      </c>
      <c r="C301" s="47" t="s">
        <v>192</v>
      </c>
      <c r="D301" s="167">
        <v>9388766.4399999976</v>
      </c>
      <c r="E301" s="167">
        <v>4444739.53</v>
      </c>
      <c r="H301" s="167">
        <v>190220.77</v>
      </c>
      <c r="I301" s="167"/>
      <c r="K301" s="1">
        <v>476210.72000000003</v>
      </c>
      <c r="L301" s="1">
        <v>4872.88</v>
      </c>
      <c r="M301" s="167"/>
      <c r="N301" s="1">
        <v>845191.02</v>
      </c>
      <c r="P301" s="167"/>
      <c r="Q301" s="1">
        <v>119256.09</v>
      </c>
      <c r="U301" s="1">
        <v>387705.5</v>
      </c>
      <c r="V301" s="1">
        <v>87164.069999999992</v>
      </c>
      <c r="W301" s="1">
        <v>5777.43</v>
      </c>
      <c r="Z301" s="167"/>
      <c r="AA301" s="167"/>
      <c r="AB301" s="1">
        <v>88286.5</v>
      </c>
      <c r="AC301" s="1">
        <v>64645.479999999996</v>
      </c>
      <c r="AD301" s="167"/>
      <c r="AE301" s="1">
        <v>115250.85</v>
      </c>
      <c r="AH301" s="1">
        <v>32743.61</v>
      </c>
      <c r="AS301" s="1">
        <v>13881.73</v>
      </c>
      <c r="AU301" s="167"/>
      <c r="AX301" s="167"/>
      <c r="AZ301" s="167"/>
      <c r="BA301" s="167">
        <v>1607770.5300000005</v>
      </c>
      <c r="BB301" s="167">
        <v>360515.06000000006</v>
      </c>
      <c r="BC301" s="1">
        <v>544534.66999999993</v>
      </c>
    </row>
    <row r="302" spans="2:55" x14ac:dyDescent="0.25">
      <c r="B302" s="47" t="s">
        <v>191</v>
      </c>
      <c r="C302" s="47" t="s">
        <v>190</v>
      </c>
      <c r="D302" s="167">
        <v>4074606.8299999996</v>
      </c>
      <c r="E302" s="167">
        <v>2083816.9900000002</v>
      </c>
      <c r="H302" s="167">
        <v>99839.38</v>
      </c>
      <c r="I302" s="167"/>
      <c r="J302" s="167"/>
      <c r="K302" s="167">
        <v>77513.350000000006</v>
      </c>
      <c r="L302" s="167"/>
      <c r="M302" s="167"/>
      <c r="N302" s="1">
        <v>276579.22000000003</v>
      </c>
      <c r="O302" s="167"/>
      <c r="P302" s="167"/>
      <c r="Q302" s="1">
        <v>46843</v>
      </c>
      <c r="S302" s="167"/>
      <c r="T302" s="167"/>
      <c r="U302" s="167">
        <v>152355.22</v>
      </c>
      <c r="W302" s="1">
        <v>1386.79</v>
      </c>
      <c r="Z302" s="167"/>
      <c r="AA302" s="167"/>
      <c r="AB302" s="1">
        <v>42895.09</v>
      </c>
      <c r="AC302" s="1">
        <v>44428.750000000007</v>
      </c>
      <c r="AD302" s="167"/>
      <c r="AE302" s="1">
        <v>42093.399999999994</v>
      </c>
      <c r="AG302" s="167"/>
      <c r="AH302" s="1">
        <v>40831.980000000003</v>
      </c>
      <c r="AR302" s="167"/>
      <c r="AS302" s="1">
        <v>737.94</v>
      </c>
      <c r="AU302" s="167"/>
      <c r="AV302" s="1">
        <v>12659.45</v>
      </c>
      <c r="AX302" s="167"/>
      <c r="AY302" s="1">
        <v>59822.73</v>
      </c>
      <c r="AZ302" s="167"/>
      <c r="BA302" s="167">
        <v>856708.1100000001</v>
      </c>
      <c r="BB302" s="167">
        <v>236095.43000000002</v>
      </c>
    </row>
    <row r="303" spans="2:55" x14ac:dyDescent="0.25">
      <c r="B303" s="47" t="s">
        <v>189</v>
      </c>
      <c r="C303" s="47" t="s">
        <v>188</v>
      </c>
      <c r="D303" s="167">
        <v>3563584.6</v>
      </c>
      <c r="E303" s="167">
        <v>1300696.4500000002</v>
      </c>
      <c r="J303" s="167"/>
      <c r="K303" s="167">
        <v>307491.80000000005</v>
      </c>
      <c r="L303" s="1">
        <v>68314.290000000008</v>
      </c>
      <c r="M303" s="167"/>
      <c r="N303" s="1">
        <v>174748.4</v>
      </c>
      <c r="P303" s="167"/>
      <c r="Q303" s="1">
        <v>31292.74</v>
      </c>
      <c r="S303" s="167"/>
      <c r="U303" s="1">
        <v>77890.740000000005</v>
      </c>
      <c r="W303" s="1">
        <v>2756.97</v>
      </c>
      <c r="Z303" s="167"/>
      <c r="AA303" s="167"/>
      <c r="AB303" s="1">
        <v>69067.850000000006</v>
      </c>
      <c r="AC303" s="1">
        <v>19184.080000000002</v>
      </c>
      <c r="AD303" s="167"/>
      <c r="AE303" s="1">
        <v>109075.63</v>
      </c>
      <c r="AS303" s="1">
        <v>12000</v>
      </c>
      <c r="AU303" s="167"/>
      <c r="AV303" s="1">
        <v>7254.54</v>
      </c>
      <c r="AX303" s="167"/>
      <c r="AY303" s="1">
        <v>65948.600000000006</v>
      </c>
      <c r="AZ303" s="167"/>
      <c r="BA303" s="167">
        <v>716910.48999999987</v>
      </c>
      <c r="BB303" s="167">
        <v>155009.21000000002</v>
      </c>
      <c r="BC303" s="1">
        <v>445942.81</v>
      </c>
    </row>
    <row r="304" spans="2:55" x14ac:dyDescent="0.25">
      <c r="B304" s="47" t="s">
        <v>187</v>
      </c>
      <c r="C304" s="47" t="s">
        <v>186</v>
      </c>
      <c r="D304" s="167">
        <v>993230.81000000029</v>
      </c>
      <c r="E304" s="167">
        <v>473627.64000000007</v>
      </c>
      <c r="H304" s="1">
        <v>49600.08</v>
      </c>
      <c r="J304" s="167"/>
      <c r="K304" s="1">
        <v>647.33000000000004</v>
      </c>
      <c r="L304" s="167"/>
      <c r="M304" s="167"/>
      <c r="N304" s="1">
        <v>60504.42</v>
      </c>
      <c r="O304" s="167"/>
      <c r="P304" s="167"/>
      <c r="Q304" s="1">
        <v>8913.7000000000007</v>
      </c>
      <c r="S304" s="167"/>
      <c r="T304" s="167"/>
      <c r="U304" s="167"/>
      <c r="Z304" s="167"/>
      <c r="AA304" s="167"/>
      <c r="AC304" s="1">
        <v>42535.89</v>
      </c>
      <c r="AD304" s="167"/>
      <c r="AG304" s="167"/>
      <c r="AP304" s="167"/>
      <c r="AR304" s="167"/>
      <c r="AX304" s="167"/>
      <c r="AY304" s="1">
        <v>9658.2099999999991</v>
      </c>
      <c r="AZ304" s="167"/>
      <c r="BA304" s="167">
        <v>256314.14</v>
      </c>
      <c r="BB304" s="167"/>
      <c r="BC304" s="1">
        <v>91429.400000000009</v>
      </c>
    </row>
    <row r="305" spans="2:55" x14ac:dyDescent="0.25">
      <c r="B305" s="47" t="s">
        <v>185</v>
      </c>
      <c r="C305" s="47" t="s">
        <v>184</v>
      </c>
      <c r="D305" s="167">
        <v>3717869.2100000028</v>
      </c>
      <c r="E305" s="167">
        <v>1654518.75</v>
      </c>
      <c r="H305" s="1">
        <v>116392.93999999999</v>
      </c>
      <c r="J305" s="167"/>
      <c r="K305" s="1">
        <v>103951.87</v>
      </c>
      <c r="L305" s="167"/>
      <c r="M305" s="167"/>
      <c r="N305" s="1">
        <v>256686.36000000002</v>
      </c>
      <c r="P305" s="167"/>
      <c r="Q305" s="1">
        <v>39218</v>
      </c>
      <c r="U305" s="1">
        <v>87108.99</v>
      </c>
      <c r="V305" s="1">
        <v>10690.56</v>
      </c>
      <c r="W305" s="1">
        <v>22069</v>
      </c>
      <c r="Z305" s="167"/>
      <c r="AA305" s="167"/>
      <c r="AB305" s="1">
        <v>35032.020000000004</v>
      </c>
      <c r="AC305" s="1">
        <v>15100.15</v>
      </c>
      <c r="AD305" s="167"/>
      <c r="AE305" s="1">
        <v>28161.52</v>
      </c>
      <c r="AH305" s="1">
        <v>26646.89</v>
      </c>
      <c r="AL305" s="167"/>
      <c r="AQ305" s="167"/>
      <c r="AR305" s="167"/>
      <c r="AU305" s="167"/>
      <c r="AV305" s="1">
        <v>33796.620000000003</v>
      </c>
      <c r="AY305" s="1">
        <v>218117.11</v>
      </c>
      <c r="AZ305" s="167"/>
      <c r="BA305" s="167">
        <v>765564.58999999985</v>
      </c>
      <c r="BB305" s="167">
        <v>127583.75</v>
      </c>
      <c r="BC305" s="1">
        <v>177230.09</v>
      </c>
    </row>
    <row r="306" spans="2:55" x14ac:dyDescent="0.25">
      <c r="B306" s="47" t="s">
        <v>183</v>
      </c>
      <c r="C306" s="47" t="s">
        <v>182</v>
      </c>
      <c r="D306" s="167">
        <v>3176722.7100000004</v>
      </c>
      <c r="E306" s="167">
        <v>1509199.8300000003</v>
      </c>
      <c r="I306" s="167"/>
      <c r="J306" s="167"/>
      <c r="L306" s="167"/>
      <c r="M306" s="167"/>
      <c r="N306" s="1">
        <v>242924.52000000002</v>
      </c>
      <c r="P306" s="167"/>
      <c r="Q306" s="1">
        <v>34234.92</v>
      </c>
      <c r="Z306" s="167"/>
      <c r="AA306" s="167"/>
      <c r="AB306" s="167">
        <v>71569.88</v>
      </c>
      <c r="AC306" s="1">
        <v>41135.009999999995</v>
      </c>
      <c r="AD306" s="167"/>
      <c r="AE306" s="1">
        <v>54443.88</v>
      </c>
      <c r="AG306" s="167"/>
      <c r="AH306" s="1">
        <v>3480.71</v>
      </c>
      <c r="AK306" s="167"/>
      <c r="AL306" s="167"/>
      <c r="AR306" s="167"/>
      <c r="AS306" s="1">
        <v>2285.65</v>
      </c>
      <c r="AU306" s="167"/>
      <c r="AV306" s="1">
        <v>17517.11</v>
      </c>
      <c r="AY306" s="167">
        <v>75439.03</v>
      </c>
      <c r="AZ306" s="167"/>
      <c r="BA306" s="167">
        <v>810066.37999999977</v>
      </c>
      <c r="BB306" s="167">
        <v>136318.15</v>
      </c>
      <c r="BC306" s="1">
        <v>178107.64</v>
      </c>
    </row>
    <row r="307" spans="2:55" x14ac:dyDescent="0.25">
      <c r="B307" s="47" t="s">
        <v>181</v>
      </c>
      <c r="C307" s="47" t="s">
        <v>180</v>
      </c>
      <c r="D307" s="167">
        <v>4568908.2400000012</v>
      </c>
      <c r="E307" s="167">
        <v>2223475.1700000009</v>
      </c>
      <c r="F307" s="167"/>
      <c r="G307" s="167"/>
      <c r="H307" s="167"/>
      <c r="J307" s="167"/>
      <c r="K307" s="1">
        <v>134300.47999999998</v>
      </c>
      <c r="L307" s="1">
        <v>49081.58</v>
      </c>
      <c r="M307" s="167"/>
      <c r="N307" s="1">
        <v>310133.48</v>
      </c>
      <c r="P307" s="167"/>
      <c r="Q307" s="1">
        <v>47567.33</v>
      </c>
      <c r="S307" s="167"/>
      <c r="T307" s="167"/>
      <c r="U307" s="167">
        <v>79036.509999999995</v>
      </c>
      <c r="V307" s="1">
        <v>23111.67</v>
      </c>
      <c r="W307" s="1">
        <v>3364.89</v>
      </c>
      <c r="Z307" s="167"/>
      <c r="AA307" s="167"/>
      <c r="AB307" s="1">
        <v>55698.389999999992</v>
      </c>
      <c r="AC307" s="1">
        <v>23660.690000000002</v>
      </c>
      <c r="AD307" s="167"/>
      <c r="AE307" s="1">
        <v>117817.84999999999</v>
      </c>
      <c r="AG307" s="167"/>
      <c r="AH307" s="1">
        <v>29116.04</v>
      </c>
      <c r="AK307" s="167"/>
      <c r="AL307" s="167"/>
      <c r="AR307" s="167"/>
      <c r="AS307" s="1">
        <v>3706.96</v>
      </c>
      <c r="AV307" s="1">
        <v>47474.649999999994</v>
      </c>
      <c r="AY307" s="1">
        <v>43089.36</v>
      </c>
      <c r="AZ307" s="167"/>
      <c r="BA307" s="167">
        <v>951325.34999999986</v>
      </c>
      <c r="BB307" s="167">
        <v>172818.30000000002</v>
      </c>
      <c r="BC307" s="1">
        <v>254129.54000000004</v>
      </c>
    </row>
    <row r="308" spans="2:55" x14ac:dyDescent="0.25">
      <c r="B308" s="47" t="s">
        <v>179</v>
      </c>
      <c r="C308" s="47" t="s">
        <v>178</v>
      </c>
      <c r="D308" s="167">
        <v>4116731.2600000007</v>
      </c>
      <c r="E308" s="167">
        <v>1898209.46</v>
      </c>
      <c r="F308" s="167"/>
      <c r="G308" s="167"/>
      <c r="H308" s="1">
        <v>1178.6300000000001</v>
      </c>
      <c r="I308" s="167"/>
      <c r="J308" s="167"/>
      <c r="K308" s="167"/>
      <c r="L308" s="167">
        <v>19960.62</v>
      </c>
      <c r="M308" s="167"/>
      <c r="N308" s="1">
        <v>261479.42</v>
      </c>
      <c r="P308" s="167"/>
      <c r="Q308" s="1">
        <v>34682</v>
      </c>
      <c r="S308" s="167"/>
      <c r="T308" s="167"/>
      <c r="U308" s="167">
        <v>121538.98</v>
      </c>
      <c r="W308" s="167">
        <v>2044</v>
      </c>
      <c r="X308" s="167"/>
      <c r="Y308" s="167"/>
      <c r="Z308" s="167"/>
      <c r="AA308" s="167"/>
      <c r="AB308" s="167">
        <v>39627.019999999997</v>
      </c>
      <c r="AC308" s="1">
        <v>2613.6</v>
      </c>
      <c r="AD308" s="167"/>
      <c r="AE308" s="167">
        <v>60359.679999999993</v>
      </c>
      <c r="AG308" s="167"/>
      <c r="AH308" s="1">
        <v>4636.7</v>
      </c>
      <c r="AK308" s="167"/>
      <c r="AL308" s="167"/>
      <c r="AN308" s="167"/>
      <c r="AR308" s="167"/>
      <c r="AS308" s="1">
        <v>2404.17</v>
      </c>
      <c r="AU308" s="167"/>
      <c r="AV308" s="1">
        <v>39916.53</v>
      </c>
      <c r="AX308" s="167"/>
      <c r="AY308" s="167">
        <v>99254.989999999991</v>
      </c>
      <c r="AZ308" s="167"/>
      <c r="BA308" s="167">
        <v>983138.71999999986</v>
      </c>
      <c r="BB308" s="167">
        <v>185047.98</v>
      </c>
      <c r="BC308" s="1">
        <v>360638.76000000007</v>
      </c>
    </row>
    <row r="309" spans="2:55" x14ac:dyDescent="0.25">
      <c r="B309" s="47" t="s">
        <v>177</v>
      </c>
      <c r="C309" s="47" t="s">
        <v>176</v>
      </c>
      <c r="D309" s="167">
        <v>3983724.2200000007</v>
      </c>
      <c r="E309" s="167">
        <v>1664050.6999999997</v>
      </c>
      <c r="F309" s="167"/>
      <c r="G309" s="167"/>
      <c r="H309" s="167"/>
      <c r="I309" s="167"/>
      <c r="J309" s="167"/>
      <c r="L309" s="167"/>
      <c r="M309" s="167"/>
      <c r="N309" s="1">
        <v>259213.76</v>
      </c>
      <c r="O309" s="167"/>
      <c r="P309" s="167"/>
      <c r="Q309" s="1">
        <v>30112.32</v>
      </c>
      <c r="S309" s="167"/>
      <c r="T309" s="167"/>
      <c r="U309" s="167">
        <v>205932.58</v>
      </c>
      <c r="V309" s="1">
        <v>40145.479999999996</v>
      </c>
      <c r="W309" s="1">
        <v>22669.75</v>
      </c>
      <c r="Z309" s="167"/>
      <c r="AA309" s="167"/>
      <c r="AB309" s="1">
        <v>19503.150000000001</v>
      </c>
      <c r="AC309" s="1">
        <v>45189.14</v>
      </c>
      <c r="AD309" s="167"/>
      <c r="AE309" s="1">
        <v>42914.79</v>
      </c>
      <c r="AG309" s="167"/>
      <c r="AH309" s="1">
        <v>31996.68</v>
      </c>
      <c r="AK309" s="167"/>
      <c r="AL309" s="167"/>
      <c r="AQ309" s="1">
        <v>6263.57</v>
      </c>
      <c r="AR309" s="167"/>
      <c r="AS309" s="167">
        <v>4125.05</v>
      </c>
      <c r="AU309" s="167"/>
      <c r="AV309" s="1">
        <v>16160.4</v>
      </c>
      <c r="AY309" s="1">
        <v>60363.530000000006</v>
      </c>
      <c r="AZ309" s="167"/>
      <c r="BA309" s="167">
        <v>937734.87999999977</v>
      </c>
      <c r="BB309" s="167">
        <v>199127.55000000002</v>
      </c>
      <c r="BC309" s="1">
        <v>398220.89</v>
      </c>
    </row>
    <row r="310" spans="2:55" x14ac:dyDescent="0.25">
      <c r="B310" s="47" t="s">
        <v>175</v>
      </c>
      <c r="C310" s="47" t="s">
        <v>174</v>
      </c>
      <c r="D310" s="167">
        <v>2590013.19</v>
      </c>
      <c r="E310" s="167">
        <v>858835.45</v>
      </c>
      <c r="F310" s="167"/>
      <c r="H310" s="167"/>
      <c r="I310" s="167"/>
      <c r="J310" s="167"/>
      <c r="L310" s="167"/>
      <c r="M310" s="167">
        <v>56255.570000000007</v>
      </c>
      <c r="N310" s="1">
        <v>270971.21999999997</v>
      </c>
      <c r="O310" s="167"/>
      <c r="P310" s="167"/>
      <c r="Q310" s="167">
        <v>20106.68</v>
      </c>
      <c r="S310" s="167"/>
      <c r="T310" s="167"/>
      <c r="U310" s="167"/>
      <c r="Z310" s="167"/>
      <c r="AB310" s="167">
        <v>39642.79</v>
      </c>
      <c r="AC310" s="1">
        <v>11445.02</v>
      </c>
      <c r="AD310" s="167"/>
      <c r="AE310" s="1">
        <v>14588.25</v>
      </c>
      <c r="AG310" s="167"/>
      <c r="AK310" s="167"/>
      <c r="AL310" s="167"/>
      <c r="AO310" s="167"/>
      <c r="AR310" s="167"/>
      <c r="AS310" s="167"/>
      <c r="AU310" s="167"/>
      <c r="AV310" s="1">
        <v>226461.33</v>
      </c>
      <c r="AW310" s="167"/>
      <c r="AY310" s="167"/>
      <c r="AZ310" s="167"/>
      <c r="BA310" s="167">
        <v>867281.6100000001</v>
      </c>
      <c r="BB310" s="167">
        <v>141531.06</v>
      </c>
      <c r="BC310" s="1">
        <v>82894.209999999992</v>
      </c>
    </row>
    <row r="311" spans="2:55" x14ac:dyDescent="0.25">
      <c r="B311" s="47" t="s">
        <v>173</v>
      </c>
      <c r="C311" s="47" t="s">
        <v>172</v>
      </c>
      <c r="D311" s="167">
        <v>11288262.24</v>
      </c>
      <c r="E311" s="167">
        <v>4887776.13</v>
      </c>
      <c r="H311" s="1">
        <v>116579.22</v>
      </c>
      <c r="I311" s="167"/>
      <c r="J311" s="167">
        <v>182104.53</v>
      </c>
      <c r="K311" s="167">
        <v>796637.98</v>
      </c>
      <c r="L311" s="167">
        <v>356777.08000000007</v>
      </c>
      <c r="M311" s="167"/>
      <c r="N311" s="1">
        <v>784857.44999999984</v>
      </c>
      <c r="P311" s="167"/>
      <c r="Q311" s="1">
        <v>255706.86</v>
      </c>
      <c r="S311" s="167"/>
      <c r="T311" s="167"/>
      <c r="U311" s="167"/>
      <c r="Z311" s="167"/>
      <c r="AA311" s="167"/>
      <c r="AB311" s="167">
        <v>203123</v>
      </c>
      <c r="AC311" s="1">
        <v>61237.549999999996</v>
      </c>
      <c r="AD311" s="167">
        <v>32703.79</v>
      </c>
      <c r="AE311" s="1">
        <v>414325.33999999997</v>
      </c>
      <c r="AG311" s="167"/>
      <c r="AH311" s="1">
        <v>30057.96</v>
      </c>
      <c r="AK311" s="167"/>
      <c r="AL311" s="167">
        <v>2483.1999999999998</v>
      </c>
      <c r="AM311" s="1">
        <v>226521.62</v>
      </c>
      <c r="AR311" s="167"/>
      <c r="AS311" s="1">
        <v>15140</v>
      </c>
      <c r="AU311" s="167"/>
      <c r="AY311" s="167"/>
      <c r="AZ311" s="167">
        <v>6161.34</v>
      </c>
      <c r="BA311" s="167">
        <v>2166733.4399999995</v>
      </c>
      <c r="BB311" s="167">
        <v>597952.93999999994</v>
      </c>
      <c r="BC311" s="1">
        <v>151382.81</v>
      </c>
    </row>
    <row r="312" spans="2:55" x14ac:dyDescent="0.25">
      <c r="B312" s="47" t="s">
        <v>171</v>
      </c>
      <c r="C312" s="47" t="s">
        <v>170</v>
      </c>
      <c r="D312" s="167">
        <v>23150882.469999999</v>
      </c>
      <c r="E312" s="167">
        <v>10555597.520000003</v>
      </c>
      <c r="F312" s="167">
        <v>203507.33000000002</v>
      </c>
      <c r="G312" s="167">
        <v>3630.88</v>
      </c>
      <c r="H312" s="167">
        <v>208639.7</v>
      </c>
      <c r="I312" s="167"/>
      <c r="J312" s="167"/>
      <c r="K312" s="1">
        <v>2528.1</v>
      </c>
      <c r="L312" s="167"/>
      <c r="M312" s="167"/>
      <c r="N312" s="1">
        <v>2063809.2499999993</v>
      </c>
      <c r="O312" s="167"/>
      <c r="P312" s="167"/>
      <c r="Q312" s="1">
        <v>339539.89</v>
      </c>
      <c r="S312" s="167"/>
      <c r="T312" s="167"/>
      <c r="U312" s="167">
        <v>908006.60000000009</v>
      </c>
      <c r="V312" s="1">
        <v>628952.6</v>
      </c>
      <c r="W312" s="1">
        <v>41471.61</v>
      </c>
      <c r="Z312" s="167"/>
      <c r="AA312" s="167"/>
      <c r="AB312" s="167">
        <v>318221.02999999997</v>
      </c>
      <c r="AC312" s="1">
        <v>81616.069999999992</v>
      </c>
      <c r="AD312" s="167"/>
      <c r="AE312" s="1">
        <v>758491.07</v>
      </c>
      <c r="AG312" s="167"/>
      <c r="AH312" s="1">
        <v>245983.41999999998</v>
      </c>
      <c r="AK312" s="167"/>
      <c r="AL312" s="167">
        <v>10496.210000000001</v>
      </c>
      <c r="AM312" s="1">
        <v>103142.47999999998</v>
      </c>
      <c r="AO312" s="167"/>
      <c r="AR312" s="167"/>
      <c r="AS312" s="1">
        <v>3877.67</v>
      </c>
      <c r="AU312" s="167"/>
      <c r="AY312" s="167"/>
      <c r="AZ312" s="167"/>
      <c r="BA312" s="167">
        <v>4458972.76</v>
      </c>
      <c r="BB312" s="167">
        <v>1091783.8500000003</v>
      </c>
      <c r="BC312" s="1">
        <v>1122614.4300000002</v>
      </c>
    </row>
    <row r="313" spans="2:55" x14ac:dyDescent="0.25">
      <c r="B313" s="47" t="s">
        <v>169</v>
      </c>
      <c r="C313" s="47" t="s">
        <v>168</v>
      </c>
      <c r="D313" s="167">
        <v>287849868.93999958</v>
      </c>
      <c r="E313" s="167">
        <v>126874734.15000005</v>
      </c>
      <c r="F313" s="1">
        <v>1106272.28</v>
      </c>
      <c r="G313" s="167">
        <v>632954.35000000009</v>
      </c>
      <c r="I313" s="167"/>
      <c r="J313" s="167"/>
      <c r="K313" s="167">
        <v>5259748.59</v>
      </c>
      <c r="L313" s="167">
        <v>26247</v>
      </c>
      <c r="M313" s="167">
        <v>722000</v>
      </c>
      <c r="N313" s="1">
        <v>38441939.570000008</v>
      </c>
      <c r="O313" s="167"/>
      <c r="P313" s="167"/>
      <c r="Q313" s="1">
        <v>6012920.7200000007</v>
      </c>
      <c r="S313" s="167"/>
      <c r="T313" s="167"/>
      <c r="U313" s="167">
        <v>8878797.839999998</v>
      </c>
      <c r="V313" s="1">
        <v>1983429.7999999998</v>
      </c>
      <c r="W313" s="1">
        <v>266915</v>
      </c>
      <c r="Y313" s="1">
        <v>4856912.3600000003</v>
      </c>
      <c r="Z313" s="167">
        <v>97994</v>
      </c>
      <c r="AA313" s="167">
        <v>63821.19</v>
      </c>
      <c r="AB313" s="167">
        <v>11050119.75</v>
      </c>
      <c r="AC313" s="1">
        <v>1121664.2799999998</v>
      </c>
      <c r="AD313" s="167">
        <v>1825367.0200000003</v>
      </c>
      <c r="AE313" s="1">
        <v>13150538.370000003</v>
      </c>
      <c r="AF313" s="1">
        <v>623928.64999999991</v>
      </c>
      <c r="AG313" s="167"/>
      <c r="AH313" s="1">
        <v>2230017.2599999998</v>
      </c>
      <c r="AK313" s="167"/>
      <c r="AL313" s="167">
        <v>621664.29000000015</v>
      </c>
      <c r="AM313" s="1">
        <v>6841600.54</v>
      </c>
      <c r="AO313" s="167">
        <v>77357.5</v>
      </c>
      <c r="AR313" s="167"/>
      <c r="AS313" s="1">
        <v>409584.05000000005</v>
      </c>
      <c r="AU313" s="167"/>
      <c r="AV313" s="1">
        <v>1318422.33</v>
      </c>
      <c r="AY313" s="167">
        <v>559095.73</v>
      </c>
      <c r="AZ313" s="167">
        <v>41208.409999999996</v>
      </c>
      <c r="BA313" s="167">
        <v>36477614.140000008</v>
      </c>
      <c r="BB313" s="167">
        <v>10588409.609999999</v>
      </c>
      <c r="BC313" s="1">
        <v>5688590.1600000011</v>
      </c>
    </row>
    <row r="314" spans="2:55" x14ac:dyDescent="0.25">
      <c r="B314" s="47" t="s">
        <v>167</v>
      </c>
      <c r="C314" s="47" t="s">
        <v>166</v>
      </c>
      <c r="D314" s="167">
        <v>54408664.189999953</v>
      </c>
      <c r="E314" s="167">
        <v>28144788.010000009</v>
      </c>
      <c r="F314" s="167">
        <v>230640.08</v>
      </c>
      <c r="G314" s="1">
        <v>251438.44</v>
      </c>
      <c r="H314" s="1">
        <v>654205.57999999996</v>
      </c>
      <c r="I314" s="167"/>
      <c r="J314" s="167"/>
      <c r="K314" s="167">
        <v>828413.01</v>
      </c>
      <c r="L314" s="167"/>
      <c r="M314" s="167"/>
      <c r="N314" s="1">
        <v>5485167.2800000003</v>
      </c>
      <c r="P314" s="167"/>
      <c r="Q314" s="1">
        <v>668064.96</v>
      </c>
      <c r="R314" s="167"/>
      <c r="S314" s="167"/>
      <c r="T314" s="167"/>
      <c r="U314" s="167">
        <v>1772742.7599999998</v>
      </c>
      <c r="V314" s="1">
        <v>161868.22</v>
      </c>
      <c r="W314" s="1">
        <v>31435.57</v>
      </c>
      <c r="Z314" s="167"/>
      <c r="AA314" s="167"/>
      <c r="AB314" s="167">
        <v>647147.01</v>
      </c>
      <c r="AC314" s="1">
        <v>148868.56999999998</v>
      </c>
      <c r="AD314" s="167"/>
      <c r="AE314" s="1">
        <v>2197867.41</v>
      </c>
      <c r="AG314" s="167"/>
      <c r="AH314" s="1">
        <v>95466.53</v>
      </c>
      <c r="AK314" s="167"/>
      <c r="AL314" s="167">
        <v>69956.200000000012</v>
      </c>
      <c r="AM314" s="167">
        <v>603638.18999999994</v>
      </c>
      <c r="AN314" s="167"/>
      <c r="AO314" s="167"/>
      <c r="AP314" s="167"/>
      <c r="AR314" s="167"/>
      <c r="AS314" s="1">
        <v>87718.79</v>
      </c>
      <c r="AT314" s="1">
        <v>496482.38</v>
      </c>
      <c r="AU314" s="167"/>
      <c r="AV314" s="1">
        <v>207084.38</v>
      </c>
      <c r="AW314" s="167"/>
      <c r="AZ314" s="167"/>
      <c r="BA314" s="167">
        <v>7313797.6199999992</v>
      </c>
      <c r="BB314" s="167">
        <v>2299750.0599999996</v>
      </c>
      <c r="BC314" s="1">
        <v>2012123.1400000001</v>
      </c>
    </row>
    <row r="315" spans="2:55" x14ac:dyDescent="0.25">
      <c r="B315" s="47" t="s">
        <v>165</v>
      </c>
      <c r="C315" s="47" t="s">
        <v>164</v>
      </c>
      <c r="D315" s="167">
        <v>62439396.079999991</v>
      </c>
      <c r="E315" s="167">
        <v>27804269.199999999</v>
      </c>
      <c r="F315" s="1">
        <v>276330.42999999993</v>
      </c>
      <c r="G315" s="1">
        <v>323148.32</v>
      </c>
      <c r="H315" s="167">
        <v>176853.96</v>
      </c>
      <c r="I315" s="167"/>
      <c r="J315" s="167"/>
      <c r="K315" s="167">
        <v>610443.80999999994</v>
      </c>
      <c r="L315" s="167"/>
      <c r="M315" s="167"/>
      <c r="N315" s="1">
        <v>5666515.7899999991</v>
      </c>
      <c r="O315" s="167"/>
      <c r="P315" s="167"/>
      <c r="Q315" s="1">
        <v>855239.08</v>
      </c>
      <c r="S315" s="167">
        <v>249159.57</v>
      </c>
      <c r="U315" s="167">
        <v>3691712.59</v>
      </c>
      <c r="V315" s="1">
        <v>1774495.9499999997</v>
      </c>
      <c r="W315" s="1">
        <v>56331.69</v>
      </c>
      <c r="Z315" s="167"/>
      <c r="AA315" s="167"/>
      <c r="AB315" s="167">
        <v>927212.6100000001</v>
      </c>
      <c r="AD315" s="167">
        <v>160497.30000000002</v>
      </c>
      <c r="AE315" s="1">
        <v>2573267.9500000011</v>
      </c>
      <c r="AG315" s="167"/>
      <c r="AH315" s="1">
        <v>764536.14999999991</v>
      </c>
      <c r="AK315" s="167"/>
      <c r="AL315" s="167">
        <v>29567.879999999997</v>
      </c>
      <c r="AM315" s="1">
        <v>571312.04999999993</v>
      </c>
      <c r="AP315" s="1">
        <v>925037.57</v>
      </c>
      <c r="AR315" s="167"/>
      <c r="AS315" s="1">
        <v>96530.53</v>
      </c>
      <c r="AT315" s="1">
        <v>22522.52</v>
      </c>
      <c r="AV315" s="1">
        <v>1710582.9000000004</v>
      </c>
      <c r="AX315" s="1">
        <v>57425.35</v>
      </c>
      <c r="AZ315" s="167">
        <v>12369.42</v>
      </c>
      <c r="BA315" s="167">
        <v>8281464.0499999998</v>
      </c>
      <c r="BB315" s="167">
        <v>2818870.26</v>
      </c>
      <c r="BC315" s="1">
        <v>2003699.1499999997</v>
      </c>
    </row>
    <row r="316" spans="2:55" x14ac:dyDescent="0.25">
      <c r="B316" s="47" t="s">
        <v>163</v>
      </c>
      <c r="C316" s="47" t="s">
        <v>162</v>
      </c>
      <c r="D316" s="167">
        <v>15878282.400000006</v>
      </c>
      <c r="E316" s="167">
        <v>4756630.3000000017</v>
      </c>
      <c r="H316" s="1">
        <v>145707.24</v>
      </c>
      <c r="I316" s="167"/>
      <c r="J316" s="167"/>
      <c r="K316" s="167">
        <v>1465034.3899999997</v>
      </c>
      <c r="L316" s="167">
        <v>402514.34000000008</v>
      </c>
      <c r="M316" s="167"/>
      <c r="N316" s="1">
        <v>894608.58</v>
      </c>
      <c r="O316" s="167">
        <v>21004.54</v>
      </c>
      <c r="P316" s="167"/>
      <c r="Q316" s="1">
        <v>350271.08</v>
      </c>
      <c r="S316" s="167"/>
      <c r="T316" s="167"/>
      <c r="U316" s="167">
        <v>528820.86</v>
      </c>
      <c r="V316" s="1">
        <v>4666.5600000000004</v>
      </c>
      <c r="W316" s="1">
        <v>19861.07</v>
      </c>
      <c r="Z316" s="167"/>
      <c r="AA316" s="167"/>
      <c r="AB316" s="167">
        <v>314176.95</v>
      </c>
      <c r="AC316" s="1">
        <v>22584.799999999999</v>
      </c>
      <c r="AD316" s="167">
        <v>484888.52</v>
      </c>
      <c r="AE316" s="1">
        <v>790949.91</v>
      </c>
      <c r="AG316" s="167"/>
      <c r="AH316" s="1">
        <v>469686.73</v>
      </c>
      <c r="AK316" s="167"/>
      <c r="AL316" s="167">
        <v>16537.690000000002</v>
      </c>
      <c r="AM316" s="167">
        <v>442863.14999999997</v>
      </c>
      <c r="AN316" s="167"/>
      <c r="AO316" s="167"/>
      <c r="AR316" s="167"/>
      <c r="AU316" s="167"/>
      <c r="AV316" s="1">
        <v>598614.17000000004</v>
      </c>
      <c r="AX316" s="167"/>
      <c r="AY316" s="167"/>
      <c r="AZ316" s="167"/>
      <c r="BA316" s="167">
        <v>3341683.94</v>
      </c>
      <c r="BB316" s="167">
        <v>618667.15</v>
      </c>
      <c r="BC316" s="1">
        <v>188510.43</v>
      </c>
    </row>
    <row r="317" spans="2:55" x14ac:dyDescent="0.25">
      <c r="B317" s="47" t="s">
        <v>161</v>
      </c>
      <c r="C317" s="47" t="s">
        <v>160</v>
      </c>
      <c r="D317" s="167">
        <v>64618825.099999994</v>
      </c>
      <c r="E317" s="167">
        <v>26682344.640000001</v>
      </c>
      <c r="F317" s="1">
        <v>270372.71000000002</v>
      </c>
      <c r="G317" s="1">
        <v>35702.54</v>
      </c>
      <c r="H317" s="167">
        <v>926542.16999999993</v>
      </c>
      <c r="I317" s="167"/>
      <c r="J317" s="167"/>
      <c r="K317" s="167">
        <v>1699986.42</v>
      </c>
      <c r="M317" s="167"/>
      <c r="N317" s="1">
        <v>6478616.5799999991</v>
      </c>
      <c r="O317" s="167"/>
      <c r="P317" s="167"/>
      <c r="Q317" s="1">
        <v>731637</v>
      </c>
      <c r="S317" s="167"/>
      <c r="U317" s="167">
        <v>2996283.56</v>
      </c>
      <c r="V317" s="1">
        <v>410816.13000000006</v>
      </c>
      <c r="W317" s="1">
        <v>46622.540000000008</v>
      </c>
      <c r="Z317" s="167"/>
      <c r="AA317" s="167"/>
      <c r="AB317" s="167">
        <v>1353507.8900000001</v>
      </c>
      <c r="AC317" s="1">
        <v>684659.81</v>
      </c>
      <c r="AD317" s="167">
        <v>487695.00000000006</v>
      </c>
      <c r="AE317" s="1">
        <v>2863463.0100000002</v>
      </c>
      <c r="AG317" s="167"/>
      <c r="AH317" s="1">
        <v>418133.48999999993</v>
      </c>
      <c r="AK317" s="167"/>
      <c r="AL317" s="167">
        <v>242389.88</v>
      </c>
      <c r="AM317" s="1">
        <v>1553857.26</v>
      </c>
      <c r="AO317" s="167"/>
      <c r="AP317" s="167">
        <v>516863.93000000017</v>
      </c>
      <c r="AR317" s="167"/>
      <c r="AS317" s="1">
        <v>88267.000000000015</v>
      </c>
      <c r="AU317" s="167"/>
      <c r="AV317" s="1">
        <v>726807.85000000009</v>
      </c>
      <c r="AZ317" s="167">
        <v>10326.970000000001</v>
      </c>
      <c r="BA317" s="167">
        <v>10534086.590000004</v>
      </c>
      <c r="BB317" s="167">
        <v>3197637.2700000005</v>
      </c>
      <c r="BC317" s="1">
        <v>1662204.86</v>
      </c>
    </row>
    <row r="318" spans="2:55" x14ac:dyDescent="0.25">
      <c r="B318" s="47" t="s">
        <v>159</v>
      </c>
      <c r="C318" s="47" t="s">
        <v>158</v>
      </c>
      <c r="D318" s="167">
        <v>116824334.65999995</v>
      </c>
      <c r="E318" s="167">
        <v>51322872.230000004</v>
      </c>
      <c r="F318" s="167"/>
      <c r="G318" s="1">
        <v>74168.75</v>
      </c>
      <c r="H318" s="167">
        <v>274240.45</v>
      </c>
      <c r="I318" s="167"/>
      <c r="J318" s="167"/>
      <c r="K318" s="167">
        <v>4393906.669999999</v>
      </c>
      <c r="L318" s="167">
        <v>871777.32000000007</v>
      </c>
      <c r="M318" s="167">
        <v>181589.53999999998</v>
      </c>
      <c r="N318" s="1">
        <v>11575423.379999995</v>
      </c>
      <c r="O318" s="167"/>
      <c r="P318" s="167"/>
      <c r="Q318" s="1">
        <v>1529288.5</v>
      </c>
      <c r="R318" s="167"/>
      <c r="S318" s="167"/>
      <c r="T318" s="167"/>
      <c r="U318" s="167">
        <v>2755760.96</v>
      </c>
      <c r="V318" s="1">
        <v>255087.41</v>
      </c>
      <c r="W318" s="1">
        <v>78327.540000000008</v>
      </c>
      <c r="Z318" s="167"/>
      <c r="AA318" s="167"/>
      <c r="AB318" s="167">
        <v>2778985.9099999997</v>
      </c>
      <c r="AC318" s="1">
        <v>772277.43</v>
      </c>
      <c r="AD318" s="167">
        <v>3250006.4899999998</v>
      </c>
      <c r="AE318" s="1">
        <v>5756532.9499999993</v>
      </c>
      <c r="AG318" s="167"/>
      <c r="AH318" s="1">
        <v>702227.56</v>
      </c>
      <c r="AK318" s="167"/>
      <c r="AL318" s="167">
        <v>214259.02</v>
      </c>
      <c r="AM318" s="167">
        <v>2758990.4999999995</v>
      </c>
      <c r="AN318" s="167"/>
      <c r="AP318" s="1">
        <v>785995.56</v>
      </c>
      <c r="AR318" s="167"/>
      <c r="AS318" s="1">
        <v>206534.37999999998</v>
      </c>
      <c r="AU318" s="167"/>
      <c r="AV318" s="1">
        <v>635454.71</v>
      </c>
      <c r="AZ318" s="167">
        <v>5996.29</v>
      </c>
      <c r="BA318" s="167">
        <v>16977748.619999994</v>
      </c>
      <c r="BB318" s="167">
        <v>5359743.22</v>
      </c>
      <c r="BC318" s="1">
        <v>3307139.2700000005</v>
      </c>
    </row>
    <row r="319" spans="2:55" x14ac:dyDescent="0.25">
      <c r="B319" s="47" t="s">
        <v>157</v>
      </c>
      <c r="C319" s="47" t="s">
        <v>156</v>
      </c>
      <c r="D319" s="167">
        <v>74569120.87000002</v>
      </c>
      <c r="E319" s="167">
        <v>24365108.329999991</v>
      </c>
      <c r="F319" s="167">
        <v>5696833.6299999999</v>
      </c>
      <c r="G319" s="167"/>
      <c r="H319" s="167"/>
      <c r="I319" s="167"/>
      <c r="J319" s="167"/>
      <c r="K319" s="1">
        <v>9349.24</v>
      </c>
      <c r="L319" s="167"/>
      <c r="M319" s="167">
        <v>219439.25</v>
      </c>
      <c r="N319" s="1">
        <v>5864108.3499999996</v>
      </c>
      <c r="O319" s="167"/>
      <c r="P319" s="167"/>
      <c r="Q319" s="1">
        <v>1077958.3400000001</v>
      </c>
      <c r="S319" s="167"/>
      <c r="T319" s="167">
        <v>354768.19</v>
      </c>
      <c r="U319" s="167">
        <v>4630283.3399999989</v>
      </c>
      <c r="V319" s="1">
        <v>1546985.9100000001</v>
      </c>
      <c r="W319" s="1">
        <v>71840.09</v>
      </c>
      <c r="Z319" s="167"/>
      <c r="AA319" s="167"/>
      <c r="AB319" s="167">
        <v>1764502.57</v>
      </c>
      <c r="AC319" s="1">
        <v>274292.26</v>
      </c>
      <c r="AD319" s="167">
        <v>685603.83</v>
      </c>
      <c r="AE319" s="1">
        <v>3553532.6899999995</v>
      </c>
      <c r="AG319" s="167"/>
      <c r="AH319" s="1">
        <v>2817836.6799999997</v>
      </c>
      <c r="AK319" s="167"/>
      <c r="AL319" s="167">
        <v>273161.33</v>
      </c>
      <c r="AM319" s="1">
        <v>1647692.79</v>
      </c>
      <c r="AN319" s="1">
        <v>92450.389999999985</v>
      </c>
      <c r="AO319" s="167">
        <v>168698.49</v>
      </c>
      <c r="AQ319" s="1">
        <v>45411.72</v>
      </c>
      <c r="AR319" s="167"/>
      <c r="AS319" s="1">
        <v>92035.489999999976</v>
      </c>
      <c r="AU319" s="167"/>
      <c r="AV319" s="1">
        <v>757140.7</v>
      </c>
      <c r="AX319" s="167">
        <v>397808.81</v>
      </c>
      <c r="AY319" s="167"/>
      <c r="AZ319" s="167">
        <v>52467.51</v>
      </c>
      <c r="BA319" s="167">
        <v>13203959.27</v>
      </c>
      <c r="BB319" s="167">
        <v>3019172.87</v>
      </c>
      <c r="BC319" s="1">
        <v>1886678.8</v>
      </c>
    </row>
    <row r="320" spans="2:55" x14ac:dyDescent="0.25">
      <c r="B320" s="47" t="s">
        <v>155</v>
      </c>
      <c r="C320" s="47" t="s">
        <v>154</v>
      </c>
      <c r="D320" s="167">
        <v>19428795.020000011</v>
      </c>
      <c r="E320" s="167">
        <v>8641925.6800000016</v>
      </c>
      <c r="G320" s="167"/>
      <c r="H320" s="167">
        <v>286455.34000000003</v>
      </c>
      <c r="I320" s="167"/>
      <c r="J320" s="167"/>
      <c r="K320" s="167">
        <v>493633.06</v>
      </c>
      <c r="L320" s="167">
        <v>130492.15</v>
      </c>
      <c r="M320" s="167">
        <v>20420.57</v>
      </c>
      <c r="N320" s="1">
        <v>1831959.3</v>
      </c>
      <c r="P320" s="167"/>
      <c r="Q320" s="1">
        <v>233718.96</v>
      </c>
      <c r="R320" s="167"/>
      <c r="S320" s="167"/>
      <c r="U320" s="167">
        <v>475727.05999999994</v>
      </c>
      <c r="W320" s="1">
        <v>12838.51</v>
      </c>
      <c r="Z320" s="167"/>
      <c r="AA320" s="167"/>
      <c r="AB320" s="167">
        <v>425481.80999999994</v>
      </c>
      <c r="AC320" s="1">
        <v>64210.53</v>
      </c>
      <c r="AD320" s="167">
        <v>147920.95999999999</v>
      </c>
      <c r="AE320" s="1">
        <v>856119.68</v>
      </c>
      <c r="AG320" s="167"/>
      <c r="AH320" s="1">
        <v>167869.22999999998</v>
      </c>
      <c r="AK320" s="167"/>
      <c r="AL320" s="167">
        <v>59864.36</v>
      </c>
      <c r="AM320" s="1">
        <v>463684.14000000007</v>
      </c>
      <c r="AN320" s="167"/>
      <c r="AO320" s="167"/>
      <c r="AR320" s="167"/>
      <c r="AS320" s="1">
        <v>30758.899999999998</v>
      </c>
      <c r="AU320" s="167"/>
      <c r="AX320" s="167"/>
      <c r="AZ320" s="167"/>
      <c r="BA320" s="167">
        <v>3488034.1900000004</v>
      </c>
      <c r="BB320" s="167">
        <v>822554.44000000006</v>
      </c>
      <c r="BC320" s="1">
        <v>775126.15</v>
      </c>
    </row>
    <row r="321" spans="2:55" x14ac:dyDescent="0.25">
      <c r="B321" s="47" t="s">
        <v>153</v>
      </c>
      <c r="C321" s="47" t="s">
        <v>152</v>
      </c>
      <c r="D321" s="167">
        <v>26637786.490000032</v>
      </c>
      <c r="E321" s="167">
        <v>11248298.260000002</v>
      </c>
      <c r="F321" s="1">
        <v>1758.12</v>
      </c>
      <c r="K321" s="1">
        <v>201452.58</v>
      </c>
      <c r="L321" s="1">
        <v>46893.16</v>
      </c>
      <c r="N321" s="1">
        <v>2341890.5299999993</v>
      </c>
      <c r="Q321" s="1">
        <v>333958.37999999995</v>
      </c>
      <c r="U321" s="1">
        <v>1342474.3499999999</v>
      </c>
      <c r="V321" s="1">
        <v>317082.65000000002</v>
      </c>
      <c r="W321" s="1">
        <v>22958.92</v>
      </c>
      <c r="AB321" s="1">
        <v>820400.23</v>
      </c>
      <c r="AC321" s="1">
        <v>227642.44</v>
      </c>
      <c r="AD321" s="1">
        <v>273634.05</v>
      </c>
      <c r="AE321" s="1">
        <v>1176424.17</v>
      </c>
      <c r="AH321" s="1">
        <v>169866.52000000005</v>
      </c>
      <c r="AL321" s="1">
        <v>99763.39</v>
      </c>
      <c r="AM321" s="1">
        <v>998228.44</v>
      </c>
      <c r="AN321" s="1">
        <v>6040.77</v>
      </c>
      <c r="AO321" s="1">
        <v>24489.11</v>
      </c>
      <c r="AP321" s="1">
        <v>54810.85</v>
      </c>
      <c r="AS321" s="1">
        <v>35989.94</v>
      </c>
      <c r="AV321" s="1">
        <v>226222.31999999998</v>
      </c>
      <c r="AY321" s="1">
        <v>813034.06999999983</v>
      </c>
      <c r="AZ321" s="1">
        <v>5430.1100000000006</v>
      </c>
      <c r="BA321" s="1">
        <v>3909493.17</v>
      </c>
      <c r="BB321" s="1">
        <v>1287610.24</v>
      </c>
      <c r="BC321" s="1">
        <v>651939.72000000009</v>
      </c>
    </row>
    <row r="322" spans="2:55" x14ac:dyDescent="0.25">
      <c r="B322" s="47" t="s">
        <v>151</v>
      </c>
      <c r="C322" s="47" t="s">
        <v>150</v>
      </c>
      <c r="D322" s="167">
        <v>21463987.579999987</v>
      </c>
      <c r="E322" s="167">
        <v>10252215.749999998</v>
      </c>
      <c r="F322" s="167"/>
      <c r="G322" s="167"/>
      <c r="H322" s="167">
        <v>468453.53</v>
      </c>
      <c r="I322" s="167"/>
      <c r="J322" s="167"/>
      <c r="K322" s="167">
        <v>83565.02</v>
      </c>
      <c r="L322" s="167">
        <v>78065.52</v>
      </c>
      <c r="M322" s="167"/>
      <c r="N322" s="167">
        <v>1753449.6700000002</v>
      </c>
      <c r="O322" s="167"/>
      <c r="P322" s="167"/>
      <c r="Q322" s="167">
        <v>272435.64</v>
      </c>
      <c r="R322" s="167"/>
      <c r="S322" s="167"/>
      <c r="T322" s="167"/>
      <c r="U322" s="167">
        <v>655419.44000000006</v>
      </c>
      <c r="V322" s="167"/>
      <c r="W322" s="167"/>
      <c r="X322" s="167"/>
      <c r="Y322" s="167"/>
      <c r="Z322" s="167"/>
      <c r="AA322" s="167"/>
      <c r="AB322" s="167">
        <v>312397.81</v>
      </c>
      <c r="AC322" s="167">
        <v>61738.68</v>
      </c>
      <c r="AD322" s="167">
        <v>69392.53</v>
      </c>
      <c r="AE322" s="167">
        <v>913748.15</v>
      </c>
      <c r="AF322" s="167"/>
      <c r="AG322" s="167"/>
      <c r="AH322" s="167">
        <v>25347.85</v>
      </c>
      <c r="AI322" s="167"/>
      <c r="AJ322" s="167"/>
      <c r="AK322" s="167"/>
      <c r="AL322" s="167">
        <v>36754.300000000003</v>
      </c>
      <c r="AM322" s="167">
        <v>284591.27</v>
      </c>
      <c r="AN322" s="167"/>
      <c r="AO322" s="167"/>
      <c r="AP322" s="167">
        <v>270788.44</v>
      </c>
      <c r="AQ322" s="167"/>
      <c r="AR322" s="167"/>
      <c r="AS322" s="167">
        <v>33376.44</v>
      </c>
      <c r="AT322" s="167"/>
      <c r="AU322" s="167"/>
      <c r="AV322" s="167">
        <v>74736.12</v>
      </c>
      <c r="AW322" s="167"/>
      <c r="AX322" s="167"/>
      <c r="AY322" s="167"/>
      <c r="AZ322" s="167"/>
      <c r="BA322" s="167">
        <v>4118264.9800000004</v>
      </c>
      <c r="BB322" s="167">
        <v>1078434.9300000002</v>
      </c>
      <c r="BC322" s="1">
        <v>620811.51</v>
      </c>
    </row>
    <row r="323" spans="2:55" x14ac:dyDescent="0.25">
      <c r="B323" t="s">
        <v>149</v>
      </c>
      <c r="C323" t="s">
        <v>148</v>
      </c>
      <c r="D323" s="1">
        <v>63903976.410000041</v>
      </c>
      <c r="E323" s="1">
        <v>26558546.70999999</v>
      </c>
      <c r="F323" s="1">
        <v>333082.52999999997</v>
      </c>
      <c r="H323" s="1">
        <v>955323.65</v>
      </c>
      <c r="J323" s="1">
        <v>55951.24</v>
      </c>
      <c r="K323" s="1">
        <v>4058104.7600000002</v>
      </c>
      <c r="L323" s="1">
        <v>540125.15999999992</v>
      </c>
      <c r="M323" s="1">
        <v>84758.659999999989</v>
      </c>
      <c r="N323" s="1">
        <v>5115456.1100000003</v>
      </c>
      <c r="Q323" s="1">
        <v>774189.1</v>
      </c>
      <c r="T323" s="1">
        <v>142914.72</v>
      </c>
      <c r="U323" s="1">
        <v>2401760.4099999997</v>
      </c>
      <c r="V323" s="1">
        <v>610741.36999999988</v>
      </c>
      <c r="W323" s="1">
        <v>59607</v>
      </c>
      <c r="AB323" s="1">
        <v>1812703.3000000003</v>
      </c>
      <c r="AC323" s="1">
        <v>376415.13</v>
      </c>
      <c r="AD323" s="1">
        <v>718453.09999999986</v>
      </c>
      <c r="AE323" s="1">
        <v>2615645.2599999998</v>
      </c>
      <c r="AH323" s="1">
        <v>159074.44</v>
      </c>
      <c r="AL323" s="1">
        <v>153073.38</v>
      </c>
      <c r="AM323" s="1">
        <v>1524858.83</v>
      </c>
      <c r="AN323" s="1">
        <v>79762.09</v>
      </c>
      <c r="AO323" s="1">
        <v>251146.57</v>
      </c>
      <c r="AS323" s="1">
        <v>91736.590000000011</v>
      </c>
      <c r="AV323" s="1">
        <v>747916.17999999993</v>
      </c>
      <c r="BA323" s="1">
        <v>9059878.9499999993</v>
      </c>
      <c r="BB323" s="1">
        <v>2838662.34</v>
      </c>
      <c r="BC323" s="1">
        <v>1784088.83</v>
      </c>
    </row>
    <row r="324" spans="2:55" x14ac:dyDescent="0.25">
      <c r="B324" t="s">
        <v>147</v>
      </c>
      <c r="C324" t="s">
        <v>146</v>
      </c>
      <c r="D324" s="1">
        <v>84524973.070000023</v>
      </c>
      <c r="E324" s="1">
        <v>40385466.560000002</v>
      </c>
      <c r="F324" s="1">
        <v>1284250.56</v>
      </c>
      <c r="G324" s="1">
        <v>47047.040000000001</v>
      </c>
      <c r="H324" s="1">
        <v>323091.59999999998</v>
      </c>
      <c r="K324" s="1">
        <v>1974309.21</v>
      </c>
      <c r="M324" s="1">
        <v>60260.520000000004</v>
      </c>
      <c r="N324" s="1">
        <v>9189491.3600000013</v>
      </c>
      <c r="Q324" s="1">
        <v>1193054.8</v>
      </c>
      <c r="U324" s="1">
        <v>3178111.0799999996</v>
      </c>
      <c r="V324" s="1">
        <v>2637913.2899999991</v>
      </c>
      <c r="W324" s="1">
        <v>56354.36</v>
      </c>
      <c r="AB324" s="1">
        <v>1237935.07</v>
      </c>
      <c r="AC324" s="1">
        <v>69219.600000000006</v>
      </c>
      <c r="AD324" s="1">
        <v>156129.18000000002</v>
      </c>
      <c r="AE324" s="1">
        <v>2176728.7200000002</v>
      </c>
      <c r="AH324" s="1">
        <v>387850.53</v>
      </c>
      <c r="AL324" s="1">
        <v>47865.460000000006</v>
      </c>
      <c r="AM324" s="1">
        <v>686245.14000000013</v>
      </c>
      <c r="AS324" s="1">
        <v>138210.9</v>
      </c>
      <c r="AV324" s="1">
        <v>204344.34</v>
      </c>
      <c r="AY324" s="1">
        <v>309118.45999999996</v>
      </c>
      <c r="AZ324" s="1">
        <v>59466.43</v>
      </c>
      <c r="BA324" s="1">
        <v>13033585.779999999</v>
      </c>
      <c r="BB324" s="1">
        <v>2760624.21</v>
      </c>
      <c r="BC324" s="1">
        <v>2928298.87</v>
      </c>
    </row>
    <row r="325" spans="2:55" x14ac:dyDescent="0.25">
      <c r="B325" t="s">
        <v>145</v>
      </c>
      <c r="C325" t="s">
        <v>144</v>
      </c>
      <c r="D325" s="1">
        <v>21228412.809999984</v>
      </c>
      <c r="E325" s="1">
        <v>7907812.4600000009</v>
      </c>
      <c r="G325" s="1">
        <v>140697.35999999999</v>
      </c>
      <c r="I325" s="1">
        <v>2171.86</v>
      </c>
      <c r="J325" s="1">
        <v>2322.44</v>
      </c>
      <c r="K325" s="1">
        <v>139642.40999999997</v>
      </c>
      <c r="M325" s="1">
        <v>8958.1999999999989</v>
      </c>
      <c r="N325" s="1">
        <v>1555074.5999999999</v>
      </c>
      <c r="Q325" s="1">
        <v>292484.64999999997</v>
      </c>
      <c r="T325" s="1">
        <v>112562.00000000001</v>
      </c>
      <c r="U325" s="1">
        <v>710074.71000000008</v>
      </c>
      <c r="W325" s="1">
        <v>25103.280000000002</v>
      </c>
      <c r="AB325" s="1">
        <v>727012.89999999991</v>
      </c>
      <c r="AC325" s="1">
        <v>122291.73000000001</v>
      </c>
      <c r="AD325" s="1">
        <v>183224.49999999997</v>
      </c>
      <c r="AE325" s="1">
        <v>828424.44000000006</v>
      </c>
      <c r="AH325" s="1">
        <v>1338695.1999999997</v>
      </c>
      <c r="AL325" s="1">
        <v>73702.009999999995</v>
      </c>
      <c r="AM325" s="1">
        <v>216979.36000000002</v>
      </c>
      <c r="AO325" s="1">
        <v>191809.94999999998</v>
      </c>
      <c r="AP325" s="1">
        <v>355951.12</v>
      </c>
      <c r="AS325" s="1">
        <v>22077.93</v>
      </c>
      <c r="AY325" s="1">
        <v>56450.23</v>
      </c>
      <c r="AZ325" s="1">
        <v>17400.41</v>
      </c>
      <c r="BA325" s="1">
        <v>4362609.9900000012</v>
      </c>
      <c r="BB325" s="1">
        <v>897194.75</v>
      </c>
      <c r="BC325" s="1">
        <v>937684.32000000007</v>
      </c>
    </row>
    <row r="326" spans="2:55" x14ac:dyDescent="0.25">
      <c r="B326" t="s">
        <v>143</v>
      </c>
      <c r="C326" t="s">
        <v>142</v>
      </c>
      <c r="D326" s="1">
        <v>1438822.14</v>
      </c>
      <c r="E326" s="1">
        <v>1438822.14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General Fund Data by Dist</vt:lpstr>
      <vt:lpstr>District Lists</vt:lpstr>
      <vt:lpstr>Items</vt:lpstr>
      <vt:lpstr>Enrollment</vt:lpstr>
      <vt:lpstr>Revenue</vt:lpstr>
      <vt:lpstr>Activity</vt:lpstr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Sando</dc:creator>
  <cp:lastModifiedBy>Mike Sando</cp:lastModifiedBy>
  <cp:lastPrinted>2022-12-07T23:41:47Z</cp:lastPrinted>
  <dcterms:created xsi:type="dcterms:W3CDTF">2022-12-07T20:34:38Z</dcterms:created>
  <dcterms:modified xsi:type="dcterms:W3CDTF">2024-12-05T22:25:03Z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2024-12-05T18:59:03Z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1e8454c6-ea1a-44a9-acda-92623cd8a2c1</vt:lpwstr>
  </property>
  <property fmtid="{D5CDD505-2E9C-101B-9397-08002B2CF9AE}" pid="8" name="MSIP_Label_9145f431-4c8c-42c6-a5a5-ba6d3bdea585_ContentBits">
    <vt:lpwstr>0</vt:lpwstr>
  </property>
</Properties>
</file>