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S:\Apportionment_NEW\Financial Reporting\Reporting Summaries\23-24 Statewide Summaries\Section 3\"/>
    </mc:Choice>
  </mc:AlternateContent>
  <xr:revisionPtr revIDLastSave="0" documentId="13_ncr:1_{38E10771-F890-4F92-8DE6-0C82B024D4AD}" xr6:coauthVersionLast="47" xr6:coauthVersionMax="47" xr10:uidLastSave="{00000000-0000-0000-0000-000000000000}"/>
  <bookViews>
    <workbookView xWindow="-120" yWindow="-120" windowWidth="29040" windowHeight="17640" xr2:uid="{B01678C4-2CC1-464B-92A6-EBBD6C7EE28C}"/>
  </bookViews>
  <sheets>
    <sheet name="2023-24 NCES Comparison" sheetId="3" r:id="rId1"/>
    <sheet name="Enrollment" sheetId="2" r:id="rId2"/>
    <sheet name="DATA" sheetId="7" r:id="rId3"/>
  </sheets>
  <externalReferences>
    <externalReference r:id="rId4"/>
  </externalReferences>
  <definedNames>
    <definedName name="_xlnm._FilterDatabase" localSheetId="1" hidden="1">Enrollment!$B$7:$F$322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3" l="1"/>
  <c r="I7" i="3"/>
  <c r="O4" i="3"/>
  <c r="M104" i="3" s="1"/>
  <c r="G4" i="3"/>
  <c r="E5" i="3" s="1"/>
  <c r="K4" i="3"/>
  <c r="I104" i="3" s="1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  <c r="D290" i="2"/>
  <c r="D289" i="2"/>
  <c r="D288" i="2"/>
  <c r="D287" i="2"/>
  <c r="D286" i="2"/>
  <c r="D285" i="2"/>
  <c r="D284" i="2"/>
  <c r="D283" i="2"/>
  <c r="D282" i="2"/>
  <c r="D281" i="2"/>
  <c r="D280" i="2"/>
  <c r="D279" i="2"/>
  <c r="D278" i="2"/>
  <c r="D277" i="2"/>
  <c r="D276" i="2"/>
  <c r="D275" i="2"/>
  <c r="D274" i="2"/>
  <c r="D273" i="2"/>
  <c r="D272" i="2"/>
  <c r="D271" i="2"/>
  <c r="D270" i="2"/>
  <c r="D269" i="2"/>
  <c r="D268" i="2"/>
  <c r="D267" i="2"/>
  <c r="D266" i="2"/>
  <c r="D265" i="2"/>
  <c r="D264" i="2"/>
  <c r="D263" i="2"/>
  <c r="D262" i="2"/>
  <c r="D261" i="2"/>
  <c r="D260" i="2"/>
  <c r="D259" i="2"/>
  <c r="D258" i="2"/>
  <c r="D257" i="2"/>
  <c r="D256" i="2"/>
  <c r="D255" i="2"/>
  <c r="D254" i="2"/>
  <c r="D253" i="2"/>
  <c r="D252" i="2"/>
  <c r="D251" i="2"/>
  <c r="D250" i="2"/>
  <c r="D249" i="2"/>
  <c r="D248" i="2"/>
  <c r="D247" i="2"/>
  <c r="D246" i="2"/>
  <c r="D245" i="2"/>
  <c r="D244" i="2"/>
  <c r="D243" i="2"/>
  <c r="D242" i="2"/>
  <c r="D241" i="2"/>
  <c r="D240" i="2"/>
  <c r="D239" i="2"/>
  <c r="C239" i="2"/>
  <c r="D238" i="2"/>
  <c r="D237" i="2"/>
  <c r="D236" i="2"/>
  <c r="D235" i="2"/>
  <c r="D234" i="2"/>
  <c r="D233" i="2"/>
  <c r="D232" i="2"/>
  <c r="D231" i="2"/>
  <c r="D230" i="2"/>
  <c r="D229" i="2"/>
  <c r="D228" i="2"/>
  <c r="D227" i="2"/>
  <c r="D226" i="2"/>
  <c r="D225" i="2"/>
  <c r="D224" i="2"/>
  <c r="D223" i="2"/>
  <c r="D222" i="2"/>
  <c r="D221" i="2"/>
  <c r="D220" i="2"/>
  <c r="D219" i="2"/>
  <c r="D218" i="2"/>
  <c r="D217" i="2"/>
  <c r="D216" i="2"/>
  <c r="D215" i="2"/>
  <c r="D214" i="2"/>
  <c r="D213" i="2"/>
  <c r="D212" i="2"/>
  <c r="D211" i="2"/>
  <c r="D210" i="2"/>
  <c r="D209" i="2"/>
  <c r="D208" i="2"/>
  <c r="D207" i="2"/>
  <c r="D206" i="2"/>
  <c r="D205" i="2"/>
  <c r="D204" i="2"/>
  <c r="D203" i="2"/>
  <c r="C203" i="2"/>
  <c r="D202" i="2"/>
  <c r="D201" i="2"/>
  <c r="D200" i="2"/>
  <c r="D199" i="2"/>
  <c r="D198" i="2"/>
  <c r="D197" i="2"/>
  <c r="D196" i="2"/>
  <c r="D195" i="2"/>
  <c r="D194" i="2"/>
  <c r="D193" i="2"/>
  <c r="D192" i="2"/>
  <c r="D191" i="2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C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F7" i="2"/>
  <c r="E7" i="2"/>
  <c r="E114" i="3" l="1"/>
  <c r="E34" i="3"/>
  <c r="E53" i="3"/>
  <c r="E67" i="3"/>
  <c r="E40" i="3"/>
  <c r="E109" i="3"/>
  <c r="E13" i="3"/>
  <c r="E29" i="3"/>
  <c r="E41" i="3"/>
  <c r="E57" i="3"/>
  <c r="E69" i="3"/>
  <c r="E82" i="3"/>
  <c r="E94" i="3"/>
  <c r="E110" i="3"/>
  <c r="E33" i="3"/>
  <c r="E99" i="3"/>
  <c r="E18" i="3"/>
  <c r="E25" i="3"/>
  <c r="E92" i="3"/>
  <c r="E12" i="3"/>
  <c r="E93" i="3"/>
  <c r="E14" i="3"/>
  <c r="E30" i="3"/>
  <c r="E42" i="3"/>
  <c r="E58" i="3"/>
  <c r="E70" i="3"/>
  <c r="E83" i="3"/>
  <c r="E96" i="3"/>
  <c r="E111" i="3"/>
  <c r="E73" i="3"/>
  <c r="E62" i="3"/>
  <c r="E10" i="3"/>
  <c r="E107" i="3"/>
  <c r="E26" i="3"/>
  <c r="E81" i="3"/>
  <c r="E15" i="3"/>
  <c r="E31" i="3"/>
  <c r="E43" i="3"/>
  <c r="E59" i="3"/>
  <c r="E71" i="3"/>
  <c r="E84" i="3"/>
  <c r="E97" i="3"/>
  <c r="E112" i="3"/>
  <c r="E86" i="3"/>
  <c r="E46" i="3"/>
  <c r="E39" i="3"/>
  <c r="E80" i="3"/>
  <c r="E56" i="3"/>
  <c r="E68" i="3"/>
  <c r="E16" i="3"/>
  <c r="E32" i="3"/>
  <c r="E44" i="3"/>
  <c r="E60" i="3"/>
  <c r="E72" i="3"/>
  <c r="E85" i="3"/>
  <c r="E98" i="3"/>
  <c r="E113" i="3"/>
  <c r="E45" i="3"/>
  <c r="E74" i="3"/>
  <c r="E115" i="3"/>
  <c r="E35" i="3"/>
  <c r="E63" i="3"/>
  <c r="E75" i="3"/>
  <c r="E88" i="3"/>
  <c r="E116" i="3"/>
  <c r="E22" i="3"/>
  <c r="E36" i="3"/>
  <c r="E50" i="3"/>
  <c r="E64" i="3"/>
  <c r="E76" i="3"/>
  <c r="E89" i="3"/>
  <c r="E102" i="3"/>
  <c r="E118" i="3"/>
  <c r="E23" i="3"/>
  <c r="E37" i="3"/>
  <c r="E51" i="3"/>
  <c r="E65" i="3"/>
  <c r="E77" i="3"/>
  <c r="E90" i="3"/>
  <c r="E103" i="3"/>
  <c r="E17" i="3"/>
  <c r="E61" i="3"/>
  <c r="E87" i="3"/>
  <c r="E100" i="3"/>
  <c r="E21" i="3"/>
  <c r="E49" i="3"/>
  <c r="E101" i="3"/>
  <c r="E24" i="3"/>
  <c r="E38" i="3"/>
  <c r="E52" i="3"/>
  <c r="E66" i="3"/>
  <c r="E78" i="3"/>
  <c r="E91" i="3"/>
  <c r="E104" i="3"/>
  <c r="M15" i="3"/>
  <c r="M80" i="3"/>
  <c r="M92" i="3"/>
  <c r="M16" i="3"/>
  <c r="M30" i="3"/>
  <c r="M42" i="3"/>
  <c r="M56" i="3"/>
  <c r="M68" i="3"/>
  <c r="M81" i="3"/>
  <c r="M93" i="3"/>
  <c r="M107" i="3"/>
  <c r="M17" i="3"/>
  <c r="M69" i="3"/>
  <c r="M109" i="3"/>
  <c r="M18" i="3"/>
  <c r="M32" i="3"/>
  <c r="M44" i="3"/>
  <c r="M58" i="3"/>
  <c r="M70" i="3"/>
  <c r="M83" i="3"/>
  <c r="M96" i="3"/>
  <c r="M110" i="3"/>
  <c r="M67" i="3"/>
  <c r="M43" i="3"/>
  <c r="M94" i="3"/>
  <c r="M33" i="3"/>
  <c r="M45" i="3"/>
  <c r="M59" i="3"/>
  <c r="M71" i="3"/>
  <c r="M84" i="3"/>
  <c r="M97" i="3"/>
  <c r="M111" i="3"/>
  <c r="M41" i="3"/>
  <c r="M82" i="3"/>
  <c r="M21" i="3"/>
  <c r="M34" i="3"/>
  <c r="M46" i="3"/>
  <c r="M60" i="3"/>
  <c r="M72" i="3"/>
  <c r="M85" i="3"/>
  <c r="M98" i="3"/>
  <c r="M112" i="3"/>
  <c r="M5" i="3"/>
  <c r="M22" i="3"/>
  <c r="M35" i="3"/>
  <c r="M61" i="3"/>
  <c r="M73" i="3"/>
  <c r="M86" i="3"/>
  <c r="M99" i="3"/>
  <c r="M113" i="3"/>
  <c r="M57" i="3"/>
  <c r="M23" i="3"/>
  <c r="M36" i="3"/>
  <c r="M49" i="3"/>
  <c r="M62" i="3"/>
  <c r="M74" i="3"/>
  <c r="M87" i="3"/>
  <c r="M100" i="3"/>
  <c r="M114" i="3"/>
  <c r="M29" i="3"/>
  <c r="M47" i="3" s="1"/>
  <c r="M31" i="3"/>
  <c r="M10" i="3"/>
  <c r="M24" i="3"/>
  <c r="M37" i="3"/>
  <c r="M50" i="3"/>
  <c r="M63" i="3"/>
  <c r="M75" i="3"/>
  <c r="M88" i="3"/>
  <c r="M101" i="3"/>
  <c r="M115" i="3"/>
  <c r="M25" i="3"/>
  <c r="M51" i="3"/>
  <c r="M76" i="3"/>
  <c r="M116" i="3"/>
  <c r="M13" i="3"/>
  <c r="M26" i="3"/>
  <c r="M39" i="3"/>
  <c r="M52" i="3"/>
  <c r="M65" i="3"/>
  <c r="M77" i="3"/>
  <c r="M90" i="3"/>
  <c r="M103" i="3"/>
  <c r="M118" i="3"/>
  <c r="M12" i="3"/>
  <c r="M19" i="3" s="1"/>
  <c r="M38" i="3"/>
  <c r="M64" i="3"/>
  <c r="M89" i="3"/>
  <c r="M102" i="3"/>
  <c r="M14" i="3"/>
  <c r="M40" i="3"/>
  <c r="M53" i="3"/>
  <c r="M66" i="3"/>
  <c r="M78" i="3"/>
  <c r="M91" i="3"/>
  <c r="I35" i="3"/>
  <c r="I113" i="3"/>
  <c r="I15" i="3"/>
  <c r="I29" i="3"/>
  <c r="I41" i="3"/>
  <c r="I67" i="3"/>
  <c r="I92" i="3"/>
  <c r="I30" i="3"/>
  <c r="I56" i="3"/>
  <c r="I107" i="3"/>
  <c r="I17" i="3"/>
  <c r="I31" i="3"/>
  <c r="I43" i="3"/>
  <c r="I57" i="3"/>
  <c r="I69" i="3"/>
  <c r="I82" i="3"/>
  <c r="I94" i="3"/>
  <c r="I109" i="3"/>
  <c r="I98" i="3"/>
  <c r="I99" i="3"/>
  <c r="I16" i="3"/>
  <c r="I42" i="3"/>
  <c r="I68" i="3"/>
  <c r="I93" i="3"/>
  <c r="I18" i="3"/>
  <c r="I32" i="3"/>
  <c r="I44" i="3"/>
  <c r="I58" i="3"/>
  <c r="I70" i="3"/>
  <c r="I83" i="3"/>
  <c r="I96" i="3"/>
  <c r="I110" i="3"/>
  <c r="I34" i="3"/>
  <c r="I112" i="3"/>
  <c r="I86" i="3"/>
  <c r="I80" i="3"/>
  <c r="I81" i="3"/>
  <c r="I33" i="3"/>
  <c r="I45" i="3"/>
  <c r="I59" i="3"/>
  <c r="I71" i="3"/>
  <c r="I84" i="3"/>
  <c r="I97" i="3"/>
  <c r="I111" i="3"/>
  <c r="I60" i="3"/>
  <c r="I49" i="3"/>
  <c r="I87" i="3"/>
  <c r="I10" i="3"/>
  <c r="I63" i="3"/>
  <c r="I115" i="3"/>
  <c r="I12" i="3"/>
  <c r="I25" i="3"/>
  <c r="I38" i="3"/>
  <c r="I51" i="3"/>
  <c r="I64" i="3"/>
  <c r="I76" i="3"/>
  <c r="I89" i="3"/>
  <c r="I102" i="3"/>
  <c r="I116" i="3"/>
  <c r="I46" i="3"/>
  <c r="I72" i="3"/>
  <c r="I22" i="3"/>
  <c r="I73" i="3"/>
  <c r="I23" i="3"/>
  <c r="I62" i="3"/>
  <c r="I114" i="3"/>
  <c r="I24" i="3"/>
  <c r="I50" i="3"/>
  <c r="I75" i="3"/>
  <c r="I101" i="3"/>
  <c r="I13" i="3"/>
  <c r="I26" i="3"/>
  <c r="I39" i="3"/>
  <c r="I52" i="3"/>
  <c r="I65" i="3"/>
  <c r="I77" i="3"/>
  <c r="I90" i="3"/>
  <c r="I103" i="3"/>
  <c r="I118" i="3"/>
  <c r="I21" i="3"/>
  <c r="I27" i="3" s="1"/>
  <c r="I85" i="3"/>
  <c r="I5" i="3"/>
  <c r="I61" i="3"/>
  <c r="I36" i="3"/>
  <c r="I74" i="3"/>
  <c r="I100" i="3"/>
  <c r="I37" i="3"/>
  <c r="I88" i="3"/>
  <c r="I14" i="3"/>
  <c r="I40" i="3"/>
  <c r="I53" i="3"/>
  <c r="I66" i="3"/>
  <c r="I78" i="3"/>
  <c r="I91" i="3"/>
  <c r="D7" i="2"/>
  <c r="M27" i="3" l="1"/>
  <c r="M105" i="3"/>
  <c r="M54" i="3"/>
  <c r="O54" i="3" s="1"/>
  <c r="M119" i="3"/>
  <c r="I54" i="3"/>
  <c r="I105" i="3"/>
  <c r="I119" i="3"/>
  <c r="I47" i="3"/>
  <c r="I19" i="3"/>
  <c r="O107" i="3"/>
  <c r="O10" i="3"/>
  <c r="O105" i="3"/>
  <c r="O19" i="3"/>
  <c r="O27" i="3"/>
  <c r="O47" i="3"/>
  <c r="O119" i="3"/>
  <c r="E7" i="3"/>
  <c r="N107" i="3" l="1"/>
  <c r="K47" i="3"/>
  <c r="K10" i="3"/>
  <c r="K107" i="3"/>
  <c r="J107" i="3"/>
  <c r="J10" i="3"/>
  <c r="N10" i="3" l="1"/>
  <c r="N54" i="3"/>
  <c r="N119" i="3"/>
  <c r="N47" i="3"/>
  <c r="K119" i="3"/>
  <c r="J119" i="3"/>
  <c r="K105" i="3"/>
  <c r="J105" i="3"/>
  <c r="K54" i="3"/>
  <c r="J54" i="3"/>
  <c r="K27" i="3"/>
  <c r="J27" i="3"/>
  <c r="J19" i="3"/>
  <c r="K19" i="3"/>
  <c r="J47" i="3"/>
  <c r="E47" i="3"/>
  <c r="E19" i="3"/>
  <c r="F107" i="3"/>
  <c r="G107" i="3"/>
  <c r="E105" i="3"/>
  <c r="E54" i="3"/>
  <c r="E27" i="3"/>
  <c r="E119" i="3"/>
  <c r="G10" i="3"/>
  <c r="F10" i="3"/>
  <c r="N19" i="3" l="1"/>
  <c r="N27" i="3"/>
  <c r="N105" i="3"/>
  <c r="G119" i="3"/>
  <c r="F119" i="3"/>
  <c r="G54" i="3"/>
  <c r="F54" i="3"/>
  <c r="G105" i="3"/>
  <c r="F105" i="3"/>
  <c r="F19" i="3"/>
  <c r="G19" i="3"/>
  <c r="G47" i="3"/>
  <c r="F47" i="3"/>
  <c r="G27" i="3"/>
  <c r="F27" i="3"/>
</calcChain>
</file>

<file path=xl/sharedStrings.xml><?xml version="1.0" encoding="utf-8"?>
<sst xmlns="http://schemas.openxmlformats.org/spreadsheetml/2006/main" count="2037" uniqueCount="1024">
  <si>
    <t>Total Capital Outlay</t>
  </si>
  <si>
    <t>Extraordinary Items – Capital Outlay</t>
  </si>
  <si>
    <t>9960</t>
  </si>
  <si>
    <t>Special Items – Capital Outlay</t>
  </si>
  <si>
    <t>9950</t>
  </si>
  <si>
    <t>Other Equipment</t>
  </si>
  <si>
    <t>9739</t>
  </si>
  <si>
    <t>Technology-Related Software</t>
  </si>
  <si>
    <t>9735</t>
  </si>
  <si>
    <t xml:space="preserve">Technology-Related Hardware </t>
  </si>
  <si>
    <t>9734</t>
  </si>
  <si>
    <t>Furniture and Fixtures</t>
  </si>
  <si>
    <t>9733</t>
  </si>
  <si>
    <t>Vehicles</t>
  </si>
  <si>
    <t>9732</t>
  </si>
  <si>
    <t>Machinery</t>
  </si>
  <si>
    <t>9731</t>
  </si>
  <si>
    <t>Buildings</t>
  </si>
  <si>
    <t>9720</t>
  </si>
  <si>
    <t>Land and Improvements</t>
  </si>
  <si>
    <t>9710</t>
  </si>
  <si>
    <t xml:space="preserve">Travel, Meals and Lodging </t>
  </si>
  <si>
    <t>8580</t>
  </si>
  <si>
    <t>Total Purchased Services</t>
  </si>
  <si>
    <t>Extraordinary Items</t>
  </si>
  <si>
    <t>7960</t>
  </si>
  <si>
    <t>Special Items</t>
  </si>
  <si>
    <t>7950</t>
  </si>
  <si>
    <t>Interest on Short-Term Debt</t>
  </si>
  <si>
    <t>7835</t>
  </si>
  <si>
    <t>Bond Issuance and Other Debt-Related Costs</t>
  </si>
  <si>
    <t>7833</t>
  </si>
  <si>
    <t>Interest on Long-Term Debt</t>
  </si>
  <si>
    <t>7832</t>
  </si>
  <si>
    <t>Redemption of Principal</t>
  </si>
  <si>
    <t>7831</t>
  </si>
  <si>
    <t xml:space="preserve">Settlements and Judgements Against the School District </t>
  </si>
  <si>
    <t>7820</t>
  </si>
  <si>
    <t>Dues and Fees</t>
  </si>
  <si>
    <t>7810</t>
  </si>
  <si>
    <t>Other Energy</t>
  </si>
  <si>
    <t>7629</t>
  </si>
  <si>
    <t>Coal</t>
  </si>
  <si>
    <t>7625</t>
  </si>
  <si>
    <t>Oil</t>
  </si>
  <si>
    <t>7624</t>
  </si>
  <si>
    <t>Bottled Gas</t>
  </si>
  <si>
    <t>7623</t>
  </si>
  <si>
    <t>Electricity</t>
  </si>
  <si>
    <t>7622</t>
  </si>
  <si>
    <t>Natural Gas</t>
  </si>
  <si>
    <t>7621</t>
  </si>
  <si>
    <t>Services Purchased from another SD or ESD Outside the State</t>
  </si>
  <si>
    <t>7592</t>
  </si>
  <si>
    <t>Services Purchased from another SD or ESD Within the State</t>
  </si>
  <si>
    <t>7591</t>
  </si>
  <si>
    <t>Travel – Registration and Entrance</t>
  </si>
  <si>
    <t>7580</t>
  </si>
  <si>
    <t>Food Service Management  (FSMC)</t>
  </si>
  <si>
    <t>7570</t>
  </si>
  <si>
    <t>Tuition – Other</t>
  </si>
  <si>
    <t>7569</t>
  </si>
  <si>
    <t>Tuition Paid to Postsecondary Schools (Dual Credit)</t>
  </si>
  <si>
    <t>7565</t>
  </si>
  <si>
    <t>Printing and Binding</t>
  </si>
  <si>
    <t>7550</t>
  </si>
  <si>
    <t>Advertising</t>
  </si>
  <si>
    <t>7540</t>
  </si>
  <si>
    <t>Communications</t>
  </si>
  <si>
    <t>7530</t>
  </si>
  <si>
    <t>Insurance (Other Than Emp Ben) (Property, Liability, Vehicle, etc.)</t>
  </si>
  <si>
    <t>7520</t>
  </si>
  <si>
    <t>Student Transportation Svcs purchased from another source</t>
  </si>
  <si>
    <t>7519</t>
  </si>
  <si>
    <t>Student Trans Purchased from another LEA or SEA Out of State</t>
  </si>
  <si>
    <t>7512</t>
  </si>
  <si>
    <t>Student Trans Purchased from Another School District or ESD</t>
  </si>
  <si>
    <t>7511</t>
  </si>
  <si>
    <t xml:space="preserve">Other Purchased Property Services </t>
  </si>
  <si>
    <t>7490</t>
  </si>
  <si>
    <t xml:space="preserve">Contractor Services (renovating, remodeling) </t>
  </si>
  <si>
    <t>7450</t>
  </si>
  <si>
    <t>Rentals of Computers and Related Equipment</t>
  </si>
  <si>
    <t>7443</t>
  </si>
  <si>
    <t>Rentals of Equipment and Vehicles</t>
  </si>
  <si>
    <t>7442</t>
  </si>
  <si>
    <t>Rentals of Land and Buildings</t>
  </si>
  <si>
    <t>7441</t>
  </si>
  <si>
    <t>Technology-Related Repair and Maintenance</t>
  </si>
  <si>
    <t>7432</t>
  </si>
  <si>
    <t>Non-Technology-Related Repair and Maintenance</t>
  </si>
  <si>
    <t>7431</t>
  </si>
  <si>
    <t xml:space="preserve">Cleaning Services  </t>
  </si>
  <si>
    <t>7420</t>
  </si>
  <si>
    <t>Utility Services</t>
  </si>
  <si>
    <t>7410</t>
  </si>
  <si>
    <t>Other Technical Services</t>
  </si>
  <si>
    <t>7352</t>
  </si>
  <si>
    <t>Data Processing and Coding Services</t>
  </si>
  <si>
    <t>7351</t>
  </si>
  <si>
    <t>Technical Services</t>
  </si>
  <si>
    <t>7350</t>
  </si>
  <si>
    <t>Other Legal Services</t>
  </si>
  <si>
    <t>7343</t>
  </si>
  <si>
    <t>Audit Services</t>
  </si>
  <si>
    <t>7342</t>
  </si>
  <si>
    <t>Legal Services for District support</t>
  </si>
  <si>
    <t>7341</t>
  </si>
  <si>
    <t>Other Professional Purchased Services</t>
  </si>
  <si>
    <t>7340</t>
  </si>
  <si>
    <t>Employee Training and Development Services</t>
  </si>
  <si>
    <t>7330</t>
  </si>
  <si>
    <t>Contracted Educational Staff Associates</t>
  </si>
  <si>
    <t>7322</t>
  </si>
  <si>
    <t>Contracted Teachers</t>
  </si>
  <si>
    <t>7321</t>
  </si>
  <si>
    <t>Professional Educational Services</t>
  </si>
  <si>
    <t>7320</t>
  </si>
  <si>
    <t>Election Fees</t>
  </si>
  <si>
    <t>7311</t>
  </si>
  <si>
    <t>Office and Administrative Services</t>
  </si>
  <si>
    <t>7310</t>
  </si>
  <si>
    <t>Total Supplies, Non-Capital</t>
  </si>
  <si>
    <t>Supplies – Technology Related</t>
  </si>
  <si>
    <t>5650</t>
  </si>
  <si>
    <t>Books and Periodicals</t>
  </si>
  <si>
    <t>5640</t>
  </si>
  <si>
    <t>Food</t>
  </si>
  <si>
    <t>5630</t>
  </si>
  <si>
    <t>Motor Vehicle Fuel</t>
  </si>
  <si>
    <t>5626</t>
  </si>
  <si>
    <t>General Supplies</t>
  </si>
  <si>
    <t>5610</t>
  </si>
  <si>
    <t>Total Employee Benefits and Payroll Taxes</t>
  </si>
  <si>
    <t>Other Employee Benefits  – Classified</t>
  </si>
  <si>
    <t>4293</t>
  </si>
  <si>
    <t>Other Employee Benefits – Certificated</t>
  </si>
  <si>
    <t>4292</t>
  </si>
  <si>
    <t>Health Benefits – Classified</t>
  </si>
  <si>
    <t>4283</t>
  </si>
  <si>
    <t>Health Benefits – Certificated</t>
  </si>
  <si>
    <t>4282</t>
  </si>
  <si>
    <t>Worker's Compensation – Classified</t>
  </si>
  <si>
    <t>4273</t>
  </si>
  <si>
    <t>Worker's Compensation – Certificated</t>
  </si>
  <si>
    <t>4272</t>
  </si>
  <si>
    <t>Unemployment Compensation – Classified</t>
  </si>
  <si>
    <t>4263</t>
  </si>
  <si>
    <t>Unemployment Compensation – Certificated</t>
  </si>
  <si>
    <t>4262</t>
  </si>
  <si>
    <t>Tuition Reimbursement – Classified</t>
  </si>
  <si>
    <t>4253</t>
  </si>
  <si>
    <t>Tuition Reimbursement – Certificated</t>
  </si>
  <si>
    <t>4252</t>
  </si>
  <si>
    <t>On-Behalf Payments – Classified</t>
  </si>
  <si>
    <t>4243</t>
  </si>
  <si>
    <t>On-Behalf Payments – Certificate</t>
  </si>
  <si>
    <t>4242</t>
  </si>
  <si>
    <t>Retirement Contribution – Classified</t>
  </si>
  <si>
    <t>4233</t>
  </si>
  <si>
    <t>Retirement Contribution – Certificated</t>
  </si>
  <si>
    <t>4232</t>
  </si>
  <si>
    <t>Federally Mandated Insurance–Classified</t>
  </si>
  <si>
    <t>4223</t>
  </si>
  <si>
    <t>Federally Mandated Insurance–Certificate</t>
  </si>
  <si>
    <t>4222</t>
  </si>
  <si>
    <t>Group Insurance–Classified</t>
  </si>
  <si>
    <t>4213</t>
  </si>
  <si>
    <t>Group Insurance–Certificate</t>
  </si>
  <si>
    <t>4212</t>
  </si>
  <si>
    <t>Total Classified Salaries</t>
  </si>
  <si>
    <t xml:space="preserve">Other Salaries </t>
  </si>
  <si>
    <t>3160</t>
  </si>
  <si>
    <t>Supplemental Contracts</t>
  </si>
  <si>
    <t>3150</t>
  </si>
  <si>
    <t>Sabbatical Leave</t>
  </si>
  <si>
    <t>3140</t>
  </si>
  <si>
    <t>Extra Time</t>
  </si>
  <si>
    <t>3130</t>
  </si>
  <si>
    <t>Salaries of Temporary EEs &amp; Subs</t>
  </si>
  <si>
    <t>3120</t>
  </si>
  <si>
    <t>Salaries of Regular Employee</t>
  </si>
  <si>
    <t>3110</t>
  </si>
  <si>
    <t>Total Certificated Salaries</t>
  </si>
  <si>
    <t>Other Salaries NBCT</t>
  </si>
  <si>
    <t>2170</t>
  </si>
  <si>
    <t>2160</t>
  </si>
  <si>
    <t>2150</t>
  </si>
  <si>
    <t>2140</t>
  </si>
  <si>
    <t xml:space="preserve">Non contracted Salaries </t>
  </si>
  <si>
    <t>2130</t>
  </si>
  <si>
    <t>2120</t>
  </si>
  <si>
    <t>2110</t>
  </si>
  <si>
    <t>Total District Expenditures</t>
  </si>
  <si>
    <t>Per Pupil</t>
  </si>
  <si>
    <t>Percent</t>
  </si>
  <si>
    <t>Expenditures</t>
  </si>
  <si>
    <t>Expenditure by NCES Code</t>
  </si>
  <si>
    <r>
      <rPr>
        <i/>
        <u/>
        <sz val="11"/>
        <rFont val="Calibri"/>
        <family val="2"/>
      </rPr>
      <t>Other Enrollment</t>
    </r>
    <r>
      <rPr>
        <i/>
        <sz val="11"/>
        <rFont val="Calibri"/>
        <family val="2"/>
      </rPr>
      <t xml:space="preserve"> includes 3-5 SPED and Institution Ed programs.</t>
    </r>
  </si>
  <si>
    <t>CCDDD</t>
  </si>
  <si>
    <t>District</t>
  </si>
  <si>
    <t>Total Full Enrollment</t>
  </si>
  <si>
    <t>K-12 Enrollment</t>
  </si>
  <si>
    <t>Other Enrollment</t>
  </si>
  <si>
    <t>14005</t>
  </si>
  <si>
    <t>Aberdeen</t>
  </si>
  <si>
    <t>21226</t>
  </si>
  <si>
    <t>Adna</t>
  </si>
  <si>
    <t>22017</t>
  </si>
  <si>
    <t>Almira</t>
  </si>
  <si>
    <t>29103</t>
  </si>
  <si>
    <t>Anacortes</t>
  </si>
  <si>
    <t>31016</t>
  </si>
  <si>
    <t>Arlington</t>
  </si>
  <si>
    <t>02420</t>
  </si>
  <si>
    <t>Asotin-Anatone</t>
  </si>
  <si>
    <t>17408</t>
  </si>
  <si>
    <t>Auburn</t>
  </si>
  <si>
    <t>18303</t>
  </si>
  <si>
    <t>Bainbridge</t>
  </si>
  <si>
    <t>06119</t>
  </si>
  <si>
    <t>Battle Ground</t>
  </si>
  <si>
    <t>17405</t>
  </si>
  <si>
    <t>Bellevue</t>
  </si>
  <si>
    <t>37501</t>
  </si>
  <si>
    <t>Bellingham</t>
  </si>
  <si>
    <t>01122</t>
  </si>
  <si>
    <t>Benge</t>
  </si>
  <si>
    <t>27403</t>
  </si>
  <si>
    <t>Bethel</t>
  </si>
  <si>
    <t>20203</t>
  </si>
  <si>
    <t>Bickleton</t>
  </si>
  <si>
    <t>37503</t>
  </si>
  <si>
    <t>Blaine</t>
  </si>
  <si>
    <t>21234</t>
  </si>
  <si>
    <t>Boistfort</t>
  </si>
  <si>
    <t>18100</t>
  </si>
  <si>
    <t>Bremerton</t>
  </si>
  <si>
    <t>24111</t>
  </si>
  <si>
    <t>Brewster</t>
  </si>
  <si>
    <t>09075</t>
  </si>
  <si>
    <t>Bridgeport</t>
  </si>
  <si>
    <t>16046</t>
  </si>
  <si>
    <t>Brinnon</t>
  </si>
  <si>
    <t>29100</t>
  </si>
  <si>
    <t>Burlington Edison</t>
  </si>
  <si>
    <t>06117</t>
  </si>
  <si>
    <t>Camas</t>
  </si>
  <si>
    <t>05401</t>
  </si>
  <si>
    <t>Cape Flattery</t>
  </si>
  <si>
    <t>27019</t>
  </si>
  <si>
    <t>Carbonado</t>
  </si>
  <si>
    <t>04228</t>
  </si>
  <si>
    <t>Cascade</t>
  </si>
  <si>
    <t>04222</t>
  </si>
  <si>
    <t>Cashmere</t>
  </si>
  <si>
    <t>08401</t>
  </si>
  <si>
    <t>Castle Rock</t>
  </si>
  <si>
    <t>18901</t>
  </si>
  <si>
    <t>Catalyst Charter</t>
  </si>
  <si>
    <t>20215</t>
  </si>
  <si>
    <t>Centerville</t>
  </si>
  <si>
    <t>18401</t>
  </si>
  <si>
    <t>Central Kitsap</t>
  </si>
  <si>
    <t>32356</t>
  </si>
  <si>
    <t>Central Valley</t>
  </si>
  <si>
    <t>21401</t>
  </si>
  <si>
    <t>Centralia</t>
  </si>
  <si>
    <t>21302</t>
  </si>
  <si>
    <t>Chehalis</t>
  </si>
  <si>
    <t>32360</t>
  </si>
  <si>
    <t>Cheney</t>
  </si>
  <si>
    <t>33036</t>
  </si>
  <si>
    <t>Chewelah</t>
  </si>
  <si>
    <t>27901</t>
  </si>
  <si>
    <t>Chief Leschi Tribal</t>
  </si>
  <si>
    <t>16049</t>
  </si>
  <si>
    <t>Chimacum</t>
  </si>
  <si>
    <t>02250</t>
  </si>
  <si>
    <t>Clarkston</t>
  </si>
  <si>
    <t>19404</t>
  </si>
  <si>
    <t>Cle Elum-Roslyn</t>
  </si>
  <si>
    <t>27400</t>
  </si>
  <si>
    <t>Clover Park</t>
  </si>
  <si>
    <t>38300</t>
  </si>
  <si>
    <t>Colfax</t>
  </si>
  <si>
    <t>36250</t>
  </si>
  <si>
    <t>College Place</t>
  </si>
  <si>
    <t>38306</t>
  </si>
  <si>
    <t>Colton</t>
  </si>
  <si>
    <t>33206</t>
  </si>
  <si>
    <t>Columbia (Stev)</t>
  </si>
  <si>
    <t>36400</t>
  </si>
  <si>
    <t>Columbia (Walla)</t>
  </si>
  <si>
    <t>33115</t>
  </si>
  <si>
    <t>Colville</t>
  </si>
  <si>
    <t>29011</t>
  </si>
  <si>
    <t>Concrete</t>
  </si>
  <si>
    <t>29317</t>
  </si>
  <si>
    <t>Conway</t>
  </si>
  <si>
    <t>14099</t>
  </si>
  <si>
    <t>Cosmopolis</t>
  </si>
  <si>
    <t>13151</t>
  </si>
  <si>
    <t>Coulee/Hartline</t>
  </si>
  <si>
    <t>15204</t>
  </si>
  <si>
    <t>Coupeville</t>
  </si>
  <si>
    <t>05313</t>
  </si>
  <si>
    <t>Crescent</t>
  </si>
  <si>
    <t>22073</t>
  </si>
  <si>
    <t>Creston</t>
  </si>
  <si>
    <t>10050</t>
  </si>
  <si>
    <t>Curlew</t>
  </si>
  <si>
    <t>26059</t>
  </si>
  <si>
    <t>Cusick</t>
  </si>
  <si>
    <t>19007</t>
  </si>
  <si>
    <t>Damman</t>
  </si>
  <si>
    <t>31330</t>
  </si>
  <si>
    <t>Darrington</t>
  </si>
  <si>
    <t>22207</t>
  </si>
  <si>
    <t>Davenport</t>
  </si>
  <si>
    <t>07002</t>
  </si>
  <si>
    <t>Dayton</t>
  </si>
  <si>
    <t>32414</t>
  </si>
  <si>
    <t>Deer Park</t>
  </si>
  <si>
    <t>27343</t>
  </si>
  <si>
    <t>Dieringer</t>
  </si>
  <si>
    <t>36101</t>
  </si>
  <si>
    <t>Dixie</t>
  </si>
  <si>
    <t>32361</t>
  </si>
  <si>
    <t>East Valley (Spok</t>
  </si>
  <si>
    <t>39090</t>
  </si>
  <si>
    <t>East Valley (Yak)</t>
  </si>
  <si>
    <t>09206</t>
  </si>
  <si>
    <t>Eastmont</t>
  </si>
  <si>
    <t>19028</t>
  </si>
  <si>
    <t>Easton</t>
  </si>
  <si>
    <t>27404</t>
  </si>
  <si>
    <t>Eatonville</t>
  </si>
  <si>
    <t>31015</t>
  </si>
  <si>
    <t>Edmonds</t>
  </si>
  <si>
    <t>19401</t>
  </si>
  <si>
    <t>Ellensburg</t>
  </si>
  <si>
    <t>14068</t>
  </si>
  <si>
    <t>Elma</t>
  </si>
  <si>
    <t>38308</t>
  </si>
  <si>
    <t>Endicott</t>
  </si>
  <si>
    <t>04127</t>
  </si>
  <si>
    <t>Entiat</t>
  </si>
  <si>
    <t>17216</t>
  </si>
  <si>
    <t>Enumclaw</t>
  </si>
  <si>
    <t>13165</t>
  </si>
  <si>
    <t>Ephrata</t>
  </si>
  <si>
    <t>21036</t>
  </si>
  <si>
    <t>Evaline</t>
  </si>
  <si>
    <t>31002</t>
  </si>
  <si>
    <t>Everett</t>
  </si>
  <si>
    <t>06114</t>
  </si>
  <si>
    <t>Evergreen (Clark)</t>
  </si>
  <si>
    <t>33205</t>
  </si>
  <si>
    <t>Evergreen (Stev)</t>
  </si>
  <si>
    <t>17210</t>
  </si>
  <si>
    <t>Federal Way</t>
  </si>
  <si>
    <t>37502</t>
  </si>
  <si>
    <t>Ferndale</t>
  </si>
  <si>
    <t>27417</t>
  </si>
  <si>
    <t>Fife</t>
  </si>
  <si>
    <t>03053</t>
  </si>
  <si>
    <t>Finley</t>
  </si>
  <si>
    <t>27402</t>
  </si>
  <si>
    <t>Franklin Pierce</t>
  </si>
  <si>
    <t>32358</t>
  </si>
  <si>
    <t>Freeman</t>
  </si>
  <si>
    <t>38302</t>
  </si>
  <si>
    <t>Garfield</t>
  </si>
  <si>
    <t>20401</t>
  </si>
  <si>
    <t>Glenwood</t>
  </si>
  <si>
    <t>20404</t>
  </si>
  <si>
    <t>Goldendale</t>
  </si>
  <si>
    <t>13301</t>
  </si>
  <si>
    <t>Grand Coulee Dam</t>
  </si>
  <si>
    <t>39200</t>
  </si>
  <si>
    <t>Grandview</t>
  </si>
  <si>
    <t>39204</t>
  </si>
  <si>
    <t>Granger</t>
  </si>
  <si>
    <t>31332</t>
  </si>
  <si>
    <t>Granite Falls</t>
  </si>
  <si>
    <t>23054</t>
  </si>
  <si>
    <t>Grapeview</t>
  </si>
  <si>
    <t>32312</t>
  </si>
  <si>
    <t>Great Northern</t>
  </si>
  <si>
    <t>17910</t>
  </si>
  <si>
    <t>Green Dot Seattle Charter</t>
  </si>
  <si>
    <t>06103</t>
  </si>
  <si>
    <t>Green Mountain</t>
  </si>
  <si>
    <t>34324</t>
  </si>
  <si>
    <t>Griffin</t>
  </si>
  <si>
    <t>22204</t>
  </si>
  <si>
    <t>Harrington</t>
  </si>
  <si>
    <t>39203</t>
  </si>
  <si>
    <t>Highland</t>
  </si>
  <si>
    <t>17401</t>
  </si>
  <si>
    <t>Highline</t>
  </si>
  <si>
    <t>06098</t>
  </si>
  <si>
    <t>Hockinson</t>
  </si>
  <si>
    <t>23404</t>
  </si>
  <si>
    <t>Hood Canal</t>
  </si>
  <si>
    <t>14028</t>
  </si>
  <si>
    <t>Hoquiam</t>
  </si>
  <si>
    <t>27902</t>
  </si>
  <si>
    <t>Impact CB Charter</t>
  </si>
  <si>
    <t>17911</t>
  </si>
  <si>
    <t>Impact Charter</t>
  </si>
  <si>
    <t>17916</t>
  </si>
  <si>
    <t>Impact Salish Sea Charter</t>
  </si>
  <si>
    <t>10070</t>
  </si>
  <si>
    <t>Inchelium</t>
  </si>
  <si>
    <t>31063</t>
  </si>
  <si>
    <t>Index</t>
  </si>
  <si>
    <t>17411</t>
  </si>
  <si>
    <t>Issaquah</t>
  </si>
  <si>
    <t>11056</t>
  </si>
  <si>
    <t>Kahlotus</t>
  </si>
  <si>
    <t>08402</t>
  </si>
  <si>
    <t>Kalama</t>
  </si>
  <si>
    <t>10003</t>
  </si>
  <si>
    <t>Keller</t>
  </si>
  <si>
    <t>08458</t>
  </si>
  <si>
    <t>Kelso</t>
  </si>
  <si>
    <t>03017</t>
  </si>
  <si>
    <t>Kennewick</t>
  </si>
  <si>
    <t>17415</t>
  </si>
  <si>
    <t>Kent</t>
  </si>
  <si>
    <t>33212</t>
  </si>
  <si>
    <t>Kettle Falls</t>
  </si>
  <si>
    <t>03052</t>
  </si>
  <si>
    <t>Kiona Benton</t>
  </si>
  <si>
    <t>19403</t>
  </si>
  <si>
    <t>Kittitas</t>
  </si>
  <si>
    <t>20402</t>
  </si>
  <si>
    <t>Klickitat</t>
  </si>
  <si>
    <t>29311</t>
  </si>
  <si>
    <t>La Conner</t>
  </si>
  <si>
    <t>06101</t>
  </si>
  <si>
    <t>Lacenter</t>
  </si>
  <si>
    <t>38126</t>
  </si>
  <si>
    <t>Lacrosse Joint</t>
  </si>
  <si>
    <t>04129</t>
  </si>
  <si>
    <t>Lake Chelan</t>
  </si>
  <si>
    <t>31004</t>
  </si>
  <si>
    <t>Lake Stevens</t>
  </si>
  <si>
    <t>17414</t>
  </si>
  <si>
    <t>Lake Washington</t>
  </si>
  <si>
    <t>31306</t>
  </si>
  <si>
    <t>Lakewood</t>
  </si>
  <si>
    <t>38264</t>
  </si>
  <si>
    <t>Lamont</t>
  </si>
  <si>
    <t>32362</t>
  </si>
  <si>
    <t>Liberty</t>
  </si>
  <si>
    <t>01158</t>
  </si>
  <si>
    <t>Lind</t>
  </si>
  <si>
    <t>08122</t>
  </si>
  <si>
    <t>Longview</t>
  </si>
  <si>
    <t>33183</t>
  </si>
  <si>
    <t>Loon Lake</t>
  </si>
  <si>
    <t>28144</t>
  </si>
  <si>
    <t>Lopez</t>
  </si>
  <si>
    <t>32903</t>
  </si>
  <si>
    <t>Lumen Charter</t>
  </si>
  <si>
    <t>37903</t>
  </si>
  <si>
    <t>Lummi Tribal</t>
  </si>
  <si>
    <t>20406</t>
  </si>
  <si>
    <t>Lyle</t>
  </si>
  <si>
    <t>37504</t>
  </si>
  <si>
    <t>Lynden</t>
  </si>
  <si>
    <t>39120</t>
  </si>
  <si>
    <t>Mabton</t>
  </si>
  <si>
    <t>09207</t>
  </si>
  <si>
    <t>Mansfield</t>
  </si>
  <si>
    <t>04019</t>
  </si>
  <si>
    <t>Manson</t>
  </si>
  <si>
    <t>23311</t>
  </si>
  <si>
    <t>Mary M Knight</t>
  </si>
  <si>
    <t>33207</t>
  </si>
  <si>
    <t>Mary Walker</t>
  </si>
  <si>
    <t>31025</t>
  </si>
  <si>
    <t>Marysville</t>
  </si>
  <si>
    <t>14065</t>
  </si>
  <si>
    <t>Mc Cleary</t>
  </si>
  <si>
    <t>32354</t>
  </si>
  <si>
    <t>Mead</t>
  </si>
  <si>
    <t>32326</t>
  </si>
  <si>
    <t>Medical Lake</t>
  </si>
  <si>
    <t>17400</t>
  </si>
  <si>
    <t>Mercer Island</t>
  </si>
  <si>
    <t>37505</t>
  </si>
  <si>
    <t>Meridian</t>
  </si>
  <si>
    <t>24350</t>
  </si>
  <si>
    <t>Methow Valley</t>
  </si>
  <si>
    <t>30031</t>
  </si>
  <si>
    <t>Mill A</t>
  </si>
  <si>
    <t>31103</t>
  </si>
  <si>
    <t>Monroe</t>
  </si>
  <si>
    <t>14066</t>
  </si>
  <si>
    <t>Montesano</t>
  </si>
  <si>
    <t>21214</t>
  </si>
  <si>
    <t>Morton</t>
  </si>
  <si>
    <t>13161</t>
  </si>
  <si>
    <t>Moses Lake</t>
  </si>
  <si>
    <t>21206</t>
  </si>
  <si>
    <t>Mossyrock</t>
  </si>
  <si>
    <t>39209</t>
  </si>
  <si>
    <t>Mount Adams</t>
  </si>
  <si>
    <t>37507</t>
  </si>
  <si>
    <t>Mount Baker</t>
  </si>
  <si>
    <t>30029</t>
  </si>
  <si>
    <t>Mount Pleasant</t>
  </si>
  <si>
    <t>29320</t>
  </si>
  <si>
    <t>Mt Vernon</t>
  </si>
  <si>
    <t>17903</t>
  </si>
  <si>
    <t>Muckleshoot Tribal</t>
  </si>
  <si>
    <t>31006</t>
  </si>
  <si>
    <t>Mukilteo</t>
  </si>
  <si>
    <t>39003</t>
  </si>
  <si>
    <t>Naches Valley</t>
  </si>
  <si>
    <t>21014</t>
  </si>
  <si>
    <t>Napavine</t>
  </si>
  <si>
    <t>25155</t>
  </si>
  <si>
    <t>Naselle Grays Riv</t>
  </si>
  <si>
    <t>24014</t>
  </si>
  <si>
    <t>Nespelem</t>
  </si>
  <si>
    <t>26056</t>
  </si>
  <si>
    <t>Newport</t>
  </si>
  <si>
    <t>32325</t>
  </si>
  <si>
    <t>Nine Mile Falls</t>
  </si>
  <si>
    <t>37506</t>
  </si>
  <si>
    <t>Nooksack Valley</t>
  </si>
  <si>
    <t>14064</t>
  </si>
  <si>
    <t>North Beach</t>
  </si>
  <si>
    <t>11051</t>
  </si>
  <si>
    <t>North Franklin</t>
  </si>
  <si>
    <t>18400</t>
  </si>
  <si>
    <t>North Kitsap</t>
  </si>
  <si>
    <t>23403</t>
  </si>
  <si>
    <t>North Mason</t>
  </si>
  <si>
    <t>25200</t>
  </si>
  <si>
    <t>North River</t>
  </si>
  <si>
    <t>34003</t>
  </si>
  <si>
    <t>North Thurston</t>
  </si>
  <si>
    <t>33211</t>
  </si>
  <si>
    <t>Northport</t>
  </si>
  <si>
    <t>17417</t>
  </si>
  <si>
    <t>Northshore</t>
  </si>
  <si>
    <t>15201</t>
  </si>
  <si>
    <t>Oak Harbor</t>
  </si>
  <si>
    <t>38324</t>
  </si>
  <si>
    <t>Oakesdale</t>
  </si>
  <si>
    <t>14400</t>
  </si>
  <si>
    <t>Oakville</t>
  </si>
  <si>
    <t>25101</t>
  </si>
  <si>
    <t>Ocean Beach</t>
  </si>
  <si>
    <t>14172</t>
  </si>
  <si>
    <t>Ocosta</t>
  </si>
  <si>
    <t>22105</t>
  </si>
  <si>
    <t>Odessa</t>
  </si>
  <si>
    <t>24105</t>
  </si>
  <si>
    <t>Okanogan</t>
  </si>
  <si>
    <t>34111</t>
  </si>
  <si>
    <t>Olympia</t>
  </si>
  <si>
    <t>24019</t>
  </si>
  <si>
    <t>Omak</t>
  </si>
  <si>
    <t>21300</t>
  </si>
  <si>
    <t>Onalaska</t>
  </si>
  <si>
    <t>33030</t>
  </si>
  <si>
    <t>Onion Creek</t>
  </si>
  <si>
    <t>28137</t>
  </si>
  <si>
    <t>Orcas</t>
  </si>
  <si>
    <t>32123</t>
  </si>
  <si>
    <t>Orchard Prairie</t>
  </si>
  <si>
    <t>10065</t>
  </si>
  <si>
    <t>Orient</t>
  </si>
  <si>
    <t>09013</t>
  </si>
  <si>
    <t>Orondo</t>
  </si>
  <si>
    <t>24410</t>
  </si>
  <si>
    <t>Oroville</t>
  </si>
  <si>
    <t>27344</t>
  </si>
  <si>
    <t>Orting</t>
  </si>
  <si>
    <t>01147</t>
  </si>
  <si>
    <t>Othello</t>
  </si>
  <si>
    <t>09102</t>
  </si>
  <si>
    <t>Palisades</t>
  </si>
  <si>
    <t>38301</t>
  </si>
  <si>
    <t>Palouse</t>
  </si>
  <si>
    <t>11001</t>
  </si>
  <si>
    <t>Pasco</t>
  </si>
  <si>
    <t>24122</t>
  </si>
  <si>
    <t>Pateros</t>
  </si>
  <si>
    <t>03050</t>
  </si>
  <si>
    <t>Paterson</t>
  </si>
  <si>
    <t>21301</t>
  </si>
  <si>
    <t>Pe Ell</t>
  </si>
  <si>
    <t>27401</t>
  </si>
  <si>
    <t>Peninsula</t>
  </si>
  <si>
    <t>04901</t>
  </si>
  <si>
    <t>Pinnacle Prep Charter</t>
  </si>
  <si>
    <t>23402</t>
  </si>
  <si>
    <t>Pioneer</t>
  </si>
  <si>
    <t>12110</t>
  </si>
  <si>
    <t>Pomeroy</t>
  </si>
  <si>
    <t>05121</t>
  </si>
  <si>
    <t>Port Angeles</t>
  </si>
  <si>
    <t>16050</t>
  </si>
  <si>
    <t>Port Townsend</t>
  </si>
  <si>
    <t>36402</t>
  </si>
  <si>
    <t>Prescott</t>
  </si>
  <si>
    <t>32907</t>
  </si>
  <si>
    <t>Pride Prep Charter</t>
  </si>
  <si>
    <t>03116</t>
  </si>
  <si>
    <t>Prosser</t>
  </si>
  <si>
    <t>38267</t>
  </si>
  <si>
    <t>Pullman</t>
  </si>
  <si>
    <t>38901</t>
  </si>
  <si>
    <t>Pullman Com Monte Charter</t>
  </si>
  <si>
    <t>27003</t>
  </si>
  <si>
    <t>Puyallup</t>
  </si>
  <si>
    <t>16020</t>
  </si>
  <si>
    <t>Queets-Clearwater</t>
  </si>
  <si>
    <t>16048</t>
  </si>
  <si>
    <t>Quilcene</t>
  </si>
  <si>
    <t>05903</t>
  </si>
  <si>
    <t>Quileute Tribal</t>
  </si>
  <si>
    <t>05402</t>
  </si>
  <si>
    <t>Quillayute Valley</t>
  </si>
  <si>
    <t>14097</t>
  </si>
  <si>
    <t>Quinault</t>
  </si>
  <si>
    <t>13144</t>
  </si>
  <si>
    <t>Quincy</t>
  </si>
  <si>
    <t>34307</t>
  </si>
  <si>
    <t>Rainier</t>
  </si>
  <si>
    <t>17908</t>
  </si>
  <si>
    <t>Rainier Prep Charter</t>
  </si>
  <si>
    <t>25116</t>
  </si>
  <si>
    <t>Raymond</t>
  </si>
  <si>
    <t>22009</t>
  </si>
  <si>
    <t>Reardan</t>
  </si>
  <si>
    <t>17403</t>
  </si>
  <si>
    <t>Renton</t>
  </si>
  <si>
    <t>10309</t>
  </si>
  <si>
    <t>Republic</t>
  </si>
  <si>
    <t>03400</t>
  </si>
  <si>
    <t>Richland</t>
  </si>
  <si>
    <t>06122</t>
  </si>
  <si>
    <t>Ridgefield</t>
  </si>
  <si>
    <t>01160</t>
  </si>
  <si>
    <t>Ritzville</t>
  </si>
  <si>
    <t>32416</t>
  </si>
  <si>
    <t>Riverside</t>
  </si>
  <si>
    <t>17407</t>
  </si>
  <si>
    <t>Riverview</t>
  </si>
  <si>
    <t>34401</t>
  </si>
  <si>
    <t>Rochester</t>
  </si>
  <si>
    <t>20403</t>
  </si>
  <si>
    <t>Roosevelt</t>
  </si>
  <si>
    <t>38320</t>
  </si>
  <si>
    <t>Rosalia</t>
  </si>
  <si>
    <t>13160</t>
  </si>
  <si>
    <t>Royal</t>
  </si>
  <si>
    <t>28149</t>
  </si>
  <si>
    <t>San Juan</t>
  </si>
  <si>
    <t>14104</t>
  </si>
  <si>
    <t>Satsop</t>
  </si>
  <si>
    <t>17001</t>
  </si>
  <si>
    <t>Seattle</t>
  </si>
  <si>
    <t>29101</t>
  </si>
  <si>
    <t>Sedro Woolley</t>
  </si>
  <si>
    <t>39119</t>
  </si>
  <si>
    <t>Selah</t>
  </si>
  <si>
    <t>26070</t>
  </si>
  <si>
    <t>Selkirk</t>
  </si>
  <si>
    <t>05323</t>
  </si>
  <si>
    <t>Sequim</t>
  </si>
  <si>
    <t>28010</t>
  </si>
  <si>
    <t>Shaw</t>
  </si>
  <si>
    <t>23309</t>
  </si>
  <si>
    <t>Shelton</t>
  </si>
  <si>
    <t>17412</t>
  </si>
  <si>
    <t>Shoreline</t>
  </si>
  <si>
    <t>30002</t>
  </si>
  <si>
    <t>Skamania</t>
  </si>
  <si>
    <t>17404</t>
  </si>
  <si>
    <t>Skykomish</t>
  </si>
  <si>
    <t>31201</t>
  </si>
  <si>
    <t>Snohomish</t>
  </si>
  <si>
    <t>17410</t>
  </si>
  <si>
    <t>Snoqualmie Valley</t>
  </si>
  <si>
    <t>13156</t>
  </si>
  <si>
    <t>Soap Lake</t>
  </si>
  <si>
    <t>25118</t>
  </si>
  <si>
    <t>South Bend</t>
  </si>
  <si>
    <t>18402</t>
  </si>
  <si>
    <t>South Kitsap</t>
  </si>
  <si>
    <t>15206</t>
  </si>
  <si>
    <t>South Whidbey</t>
  </si>
  <si>
    <t>23042</t>
  </si>
  <si>
    <t>Southside</t>
  </si>
  <si>
    <t>32081</t>
  </si>
  <si>
    <t>Spokane</t>
  </si>
  <si>
    <t>32901</t>
  </si>
  <si>
    <t>Spokane Int'l Charter</t>
  </si>
  <si>
    <t>22008</t>
  </si>
  <si>
    <t>Sprague</t>
  </si>
  <si>
    <t>38322</t>
  </si>
  <si>
    <t>St John</t>
  </si>
  <si>
    <t>31401</t>
  </si>
  <si>
    <t>Stanwood</t>
  </si>
  <si>
    <t>11054</t>
  </si>
  <si>
    <t>Star</t>
  </si>
  <si>
    <t>07035</t>
  </si>
  <si>
    <t>Starbuck</t>
  </si>
  <si>
    <t>04069</t>
  </si>
  <si>
    <t>Stehekin</t>
  </si>
  <si>
    <t>27001</t>
  </si>
  <si>
    <t>Steilacoom Hist.</t>
  </si>
  <si>
    <t>38304</t>
  </si>
  <si>
    <t>Steptoe</t>
  </si>
  <si>
    <t>30303</t>
  </si>
  <si>
    <t>Stevenson-Carson</t>
  </si>
  <si>
    <t>31311</t>
  </si>
  <si>
    <t>Sultan</t>
  </si>
  <si>
    <t>17905</t>
  </si>
  <si>
    <t>Summit Atlas Charter</t>
  </si>
  <si>
    <t>27905</t>
  </si>
  <si>
    <t>Summit Olympus Charter</t>
  </si>
  <si>
    <t>17902</t>
  </si>
  <si>
    <t>Summit Sierra Charter</t>
  </si>
  <si>
    <t>33202</t>
  </si>
  <si>
    <t>Summit Valley</t>
  </si>
  <si>
    <t>27320</t>
  </si>
  <si>
    <t>Sumner</t>
  </si>
  <si>
    <t>39201</t>
  </si>
  <si>
    <t>Sunnyside</t>
  </si>
  <si>
    <t>18902</t>
  </si>
  <si>
    <t>Suquamish Tribal</t>
  </si>
  <si>
    <t>27010</t>
  </si>
  <si>
    <t>Tacoma</t>
  </si>
  <si>
    <t>14077</t>
  </si>
  <si>
    <t>Taholah</t>
  </si>
  <si>
    <t>17409</t>
  </si>
  <si>
    <t>Tahoma</t>
  </si>
  <si>
    <t>38265</t>
  </si>
  <si>
    <t>Tekoa</t>
  </si>
  <si>
    <t>34402</t>
  </si>
  <si>
    <t>Tenino</t>
  </si>
  <si>
    <t>19400</t>
  </si>
  <si>
    <t>Thorp</t>
  </si>
  <si>
    <t>21237</t>
  </si>
  <si>
    <t>Toledo</t>
  </si>
  <si>
    <t>24404</t>
  </si>
  <si>
    <t>Tonasket</t>
  </si>
  <si>
    <t>39202</t>
  </si>
  <si>
    <t>Toppenish</t>
  </si>
  <si>
    <t>36300</t>
  </si>
  <si>
    <t>Touchet</t>
  </si>
  <si>
    <t>08130</t>
  </si>
  <si>
    <t>Toutle Lake</t>
  </si>
  <si>
    <t>20400</t>
  </si>
  <si>
    <t>Trout Lake</t>
  </si>
  <si>
    <t>17406</t>
  </si>
  <si>
    <t>Tukwila</t>
  </si>
  <si>
    <t>34033</t>
  </si>
  <si>
    <t>Tumwater</t>
  </si>
  <si>
    <t>39002</t>
  </si>
  <si>
    <t>Union Gap</t>
  </si>
  <si>
    <t>27083</t>
  </si>
  <si>
    <t>University Place</t>
  </si>
  <si>
    <t>33070</t>
  </si>
  <si>
    <t>Valley</t>
  </si>
  <si>
    <t>06037</t>
  </si>
  <si>
    <t>Vancouver</t>
  </si>
  <si>
    <t>17402</t>
  </si>
  <si>
    <t>Vashon Island</t>
  </si>
  <si>
    <t>34901</t>
  </si>
  <si>
    <t>Wa He Lut Tribal</t>
  </si>
  <si>
    <t>35200</t>
  </si>
  <si>
    <t>Wahkiakum</t>
  </si>
  <si>
    <t>13073</t>
  </si>
  <si>
    <t>Wahluke</t>
  </si>
  <si>
    <t>36401</t>
  </si>
  <si>
    <t>Waitsburg</t>
  </si>
  <si>
    <t>36140</t>
  </si>
  <si>
    <t>Walla Walla</t>
  </si>
  <si>
    <t>39207</t>
  </si>
  <si>
    <t>Wapato</t>
  </si>
  <si>
    <t>13146</t>
  </si>
  <si>
    <t>Warden</t>
  </si>
  <si>
    <t>06112</t>
  </si>
  <si>
    <t>Washougal</t>
  </si>
  <si>
    <t>01109</t>
  </si>
  <si>
    <t>Washtucna</t>
  </si>
  <si>
    <t>09209</t>
  </si>
  <si>
    <t>Waterville</t>
  </si>
  <si>
    <t>33049</t>
  </si>
  <si>
    <t>Wellpinit</t>
  </si>
  <si>
    <t>04246</t>
  </si>
  <si>
    <t>Wenatchee</t>
  </si>
  <si>
    <t>32363</t>
  </si>
  <si>
    <t>West Valley (Spok</t>
  </si>
  <si>
    <t>39208</t>
  </si>
  <si>
    <t>West Valley (Yak)</t>
  </si>
  <si>
    <t>37902</t>
  </si>
  <si>
    <t>Whatcom Interg'l Charter</t>
  </si>
  <si>
    <t>21303</t>
  </si>
  <si>
    <t>White Pass</t>
  </si>
  <si>
    <t>27416</t>
  </si>
  <si>
    <t>White River</t>
  </si>
  <si>
    <t>20405</t>
  </si>
  <si>
    <t>White Salmon</t>
  </si>
  <si>
    <t>17917</t>
  </si>
  <si>
    <t>Why Not You Charter</t>
  </si>
  <si>
    <t>22200</t>
  </si>
  <si>
    <t>Wilbur</t>
  </si>
  <si>
    <t>25160</t>
  </si>
  <si>
    <t>Willapa Valley</t>
  </si>
  <si>
    <t>13167</t>
  </si>
  <si>
    <t>Wilson Creek</t>
  </si>
  <si>
    <t>21232</t>
  </si>
  <si>
    <t>Winlock</t>
  </si>
  <si>
    <t>14117</t>
  </si>
  <si>
    <t>Wishkah Valley</t>
  </si>
  <si>
    <t>20094</t>
  </si>
  <si>
    <t>Wishram</t>
  </si>
  <si>
    <t>08404</t>
  </si>
  <si>
    <t>Woodland</t>
  </si>
  <si>
    <t>39901</t>
  </si>
  <si>
    <t>Yakama Nation Tribal</t>
  </si>
  <si>
    <t>39007</t>
  </si>
  <si>
    <t>Yakima</t>
  </si>
  <si>
    <t>34002</t>
  </si>
  <si>
    <t>Yelm</t>
  </si>
  <si>
    <t>39205</t>
  </si>
  <si>
    <t>Zillah</t>
  </si>
  <si>
    <t>Annual Finacial Report</t>
  </si>
  <si>
    <t>(Select the District from the pull-down list above)</t>
  </si>
  <si>
    <t>Total District Enrollment</t>
  </si>
  <si>
    <t>West Valley (Yakima)</t>
  </si>
  <si>
    <t>East Valley (Yakima)</t>
  </si>
  <si>
    <t>Pullman Mont Charter</t>
  </si>
  <si>
    <t>Whatcom Int'g Charter</t>
  </si>
  <si>
    <t>Columbia (Stevenson)</t>
  </si>
  <si>
    <t>Evergreen (Stevevenson)</t>
  </si>
  <si>
    <t>West Valley (Spokane)</t>
  </si>
  <si>
    <t>East Valley (Spokane)</t>
  </si>
  <si>
    <t>Impact Comm Bay Charter</t>
  </si>
  <si>
    <t>Suquamish (Chief Kitsap) Tribal</t>
  </si>
  <si>
    <t>Impact Puget Sound Charter</t>
  </si>
  <si>
    <t>RVLA Charter</t>
  </si>
  <si>
    <t>Grand Total</t>
  </si>
  <si>
    <t>Technology Software</t>
  </si>
  <si>
    <t>Technology - Related Hardware</t>
  </si>
  <si>
    <t>Travel, Meals and Lodging</t>
  </si>
  <si>
    <t>Registration and Entrance Fees</t>
  </si>
  <si>
    <t>Debt - Interest on Short Term Debt</t>
  </si>
  <si>
    <t>Debt - Bond Issuance and Other Debt-Related Costs</t>
  </si>
  <si>
    <t>Debt - Interest on Long Term Debt</t>
  </si>
  <si>
    <t>Debt - Redemption of Principal</t>
  </si>
  <si>
    <t>Settlements and Judgements Against the District</t>
  </si>
  <si>
    <t>Energy - Oil</t>
  </si>
  <si>
    <t>Energy - Bottled Gas</t>
  </si>
  <si>
    <t>Energy - Electricity</t>
  </si>
  <si>
    <t>Energy - Natural Gas</t>
  </si>
  <si>
    <t>Services Purchased Fron Another LEA or SEA Out-of-State</t>
  </si>
  <si>
    <t>Services From Another District or ESD</t>
  </si>
  <si>
    <t>Food Service Management</t>
  </si>
  <si>
    <t>Student Tuition - Other</t>
  </si>
  <si>
    <t>Student Tuition paid to Postsecondary Schools</t>
  </si>
  <si>
    <t>Insurance Premiums</t>
  </si>
  <si>
    <t>Student Transportation Purchased from Another Source</t>
  </si>
  <si>
    <t>Student Transportation Purchased from Another District</t>
  </si>
  <si>
    <t>Other Purchased Property Services</t>
  </si>
  <si>
    <t>Contractor Services</t>
  </si>
  <si>
    <t>Rental of Equipment and Vehicles</t>
  </si>
  <si>
    <t>Rental of Lands and Buildings</t>
  </si>
  <si>
    <t>Technology Related Repairs and Maintenance</t>
  </si>
  <si>
    <t>Non-Technology Related Repairs and Maintained</t>
  </si>
  <si>
    <t>Cleaning Services</t>
  </si>
  <si>
    <t>Other Legal Fees</t>
  </si>
  <si>
    <t>Legal Services for District Support</t>
  </si>
  <si>
    <t>Other Professional Services</t>
  </si>
  <si>
    <t>Employee Training and Development</t>
  </si>
  <si>
    <t>Professional Edcuational Services</t>
  </si>
  <si>
    <t>Supplies - Technology Related</t>
  </si>
  <si>
    <t>Food (Programs 89 and 90 only)</t>
  </si>
  <si>
    <t>Motor Vehicle Fuels</t>
  </si>
  <si>
    <t>General Supplies: Instructional and Non-Instructional Resources</t>
  </si>
  <si>
    <t>Other Benefits - Classified</t>
  </si>
  <si>
    <t>Other Benefits - Certificated</t>
  </si>
  <si>
    <t>Health Benefits - Classified</t>
  </si>
  <si>
    <t>Health Benefits - Certificated</t>
  </si>
  <si>
    <t>Worker's Compensation - Classified</t>
  </si>
  <si>
    <t>Worker's Compensation - Certificated</t>
  </si>
  <si>
    <t>Unemployment Compensation - Classified</t>
  </si>
  <si>
    <t>Unemployment Compensation - Certificated</t>
  </si>
  <si>
    <t>Tuition Reimbursement - Classified</t>
  </si>
  <si>
    <t>Tuition Reimbursement - Certificated</t>
  </si>
  <si>
    <t>On-Behalf Payments - Classified</t>
  </si>
  <si>
    <t>On-Behalf Payments - Certificated</t>
  </si>
  <si>
    <t>Retirement Contribution - Classified</t>
  </si>
  <si>
    <t>Retirement Contribution - Certificated</t>
  </si>
  <si>
    <t>Federally Mandated Insurance - Classified</t>
  </si>
  <si>
    <t>Federally Mandated Insurance - Certificated</t>
  </si>
  <si>
    <t>Group Insurance - Classified</t>
  </si>
  <si>
    <t>Group Insurance - Certificated</t>
  </si>
  <si>
    <t>Other Salaries</t>
  </si>
  <si>
    <t>Time outside the Workday and Overtime</t>
  </si>
  <si>
    <t>Temporary Employees and Substitutes</t>
  </si>
  <si>
    <t>Regular Employees</t>
  </si>
  <si>
    <t>National Board Certificated Teacher</t>
  </si>
  <si>
    <t>District Name</t>
  </si>
  <si>
    <t>County District Code</t>
  </si>
  <si>
    <t>960</t>
  </si>
  <si>
    <t>739</t>
  </si>
  <si>
    <t>735</t>
  </si>
  <si>
    <t>734</t>
  </si>
  <si>
    <t>733</t>
  </si>
  <si>
    <t>732</t>
  </si>
  <si>
    <t>731</t>
  </si>
  <si>
    <t>720</t>
  </si>
  <si>
    <t>710</t>
  </si>
  <si>
    <t>580</t>
  </si>
  <si>
    <t>950</t>
  </si>
  <si>
    <t>835</t>
  </si>
  <si>
    <t>833</t>
  </si>
  <si>
    <t>832</t>
  </si>
  <si>
    <t>831</t>
  </si>
  <si>
    <t>820</t>
  </si>
  <si>
    <t>810</t>
  </si>
  <si>
    <t>629</t>
  </si>
  <si>
    <t>624</t>
  </si>
  <si>
    <t>623</t>
  </si>
  <si>
    <t>622</t>
  </si>
  <si>
    <t>621</t>
  </si>
  <si>
    <t>592</t>
  </si>
  <si>
    <t>591</t>
  </si>
  <si>
    <t>570</t>
  </si>
  <si>
    <t>569</t>
  </si>
  <si>
    <t>565</t>
  </si>
  <si>
    <t>550</t>
  </si>
  <si>
    <t>540</t>
  </si>
  <si>
    <t>530</t>
  </si>
  <si>
    <t>520</t>
  </si>
  <si>
    <t>519</t>
  </si>
  <si>
    <t>511</t>
  </si>
  <si>
    <t>490</t>
  </si>
  <si>
    <t>450</t>
  </si>
  <si>
    <t>443</t>
  </si>
  <si>
    <t>442</t>
  </si>
  <si>
    <t>441</t>
  </si>
  <si>
    <t>432</t>
  </si>
  <si>
    <t>431</t>
  </si>
  <si>
    <t>420</t>
  </si>
  <si>
    <t>410</t>
  </si>
  <si>
    <t>352</t>
  </si>
  <si>
    <t>351</t>
  </si>
  <si>
    <t>350</t>
  </si>
  <si>
    <t>343</t>
  </si>
  <si>
    <t>342</t>
  </si>
  <si>
    <t>341</t>
  </si>
  <si>
    <t>340</t>
  </si>
  <si>
    <t>330</t>
  </si>
  <si>
    <t>322</t>
  </si>
  <si>
    <t>321</t>
  </si>
  <si>
    <t>320</t>
  </si>
  <si>
    <t>311</t>
  </si>
  <si>
    <t>310</t>
  </si>
  <si>
    <t>650</t>
  </si>
  <si>
    <t>640</t>
  </si>
  <si>
    <t>630</t>
  </si>
  <si>
    <t>626</t>
  </si>
  <si>
    <t>610</t>
  </si>
  <si>
    <t>293</t>
  </si>
  <si>
    <t>292</t>
  </si>
  <si>
    <t>283</t>
  </si>
  <si>
    <t>282</t>
  </si>
  <si>
    <t>273</t>
  </si>
  <si>
    <t>272</t>
  </si>
  <si>
    <t>263</t>
  </si>
  <si>
    <t>262</t>
  </si>
  <si>
    <t>253</t>
  </si>
  <si>
    <t>252</t>
  </si>
  <si>
    <t>243</t>
  </si>
  <si>
    <t>242</t>
  </si>
  <si>
    <t>233</t>
  </si>
  <si>
    <t>232</t>
  </si>
  <si>
    <t>223</t>
  </si>
  <si>
    <t>222</t>
  </si>
  <si>
    <t>213</t>
  </si>
  <si>
    <t>212</t>
  </si>
  <si>
    <t>160</t>
  </si>
  <si>
    <t>150</t>
  </si>
  <si>
    <t>140</t>
  </si>
  <si>
    <t>130</t>
  </si>
  <si>
    <t>120</t>
  </si>
  <si>
    <t>110</t>
  </si>
  <si>
    <t>170</t>
  </si>
  <si>
    <t>9</t>
  </si>
  <si>
    <t>8</t>
  </si>
  <si>
    <t>7</t>
  </si>
  <si>
    <t>5</t>
  </si>
  <si>
    <t>4</t>
  </si>
  <si>
    <t>3</t>
  </si>
  <si>
    <t>2</t>
  </si>
  <si>
    <t>Object Code  /  NCES Code  /  Description (NCES)</t>
  </si>
  <si>
    <t>State Summary</t>
  </si>
  <si>
    <t>OSPI</t>
  </si>
  <si>
    <t>2023-24 F-196 NCES Code Comparison Tool</t>
  </si>
  <si>
    <t>06901</t>
  </si>
  <si>
    <t>Rooted Schools Charter</t>
  </si>
  <si>
    <t>17919</t>
  </si>
  <si>
    <t>Impact Black River Charter</t>
  </si>
  <si>
    <t>24915</t>
  </si>
  <si>
    <t>Paschal Sherman Tribal</t>
  </si>
  <si>
    <t>Innovation Spokane (Pride) Charter</t>
  </si>
  <si>
    <t>2023-24 Full Enrollment By Serving District</t>
  </si>
  <si>
    <r>
      <rPr>
        <i/>
        <u/>
        <sz val="11"/>
        <rFont val="Calibri"/>
        <family val="2"/>
      </rPr>
      <t>Districts</t>
    </r>
    <r>
      <rPr>
        <i/>
        <sz val="11"/>
        <rFont val="Calibri"/>
        <family val="2"/>
      </rPr>
      <t xml:space="preserve"> include  Tribal Compact and Charter Schools. Excludes DFTC and ESA/ESD</t>
    </r>
  </si>
  <si>
    <r>
      <rPr>
        <i/>
        <u/>
        <sz val="11"/>
        <rFont val="Calibri"/>
        <family val="2"/>
      </rPr>
      <t>K-12 Enrollment</t>
    </r>
    <r>
      <rPr>
        <i/>
        <sz val="11"/>
        <rFont val="Calibri"/>
        <family val="2"/>
      </rPr>
      <t xml:space="preserve"> includes TK, RS, Open Doors, Ancillary, and Nonstandard SY.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</si>
</sst>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_)"/>
    <numFmt numFmtId="165" formatCode="_(* #,##0_);_(* \(#,##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i/>
      <u/>
      <sz val="11"/>
      <name val="Calibri"/>
      <family val="2"/>
    </font>
    <font>
      <sz val="11"/>
      <name val="Calibri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333333"/>
      <name val="Arial"/>
      <family val="2"/>
    </font>
    <font>
      <sz val="9"/>
      <color theme="0" tint="-0.499984740745262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3" fillId="0" borderId="0"/>
  </cellStyleXfs>
  <cellXfs count="115">
    <xf numFmtId="0" fontId="0" fillId="0" borderId="0" xfId="0"/>
    <xf numFmtId="0" fontId="4" fillId="0" borderId="0" xfId="0" applyFont="1"/>
    <xf numFmtId="0" fontId="5" fillId="0" borderId="0" xfId="0" applyFont="1"/>
    <xf numFmtId="49" fontId="0" fillId="0" borderId="0" xfId="0" applyNumberFormat="1"/>
    <xf numFmtId="0" fontId="6" fillId="0" borderId="0" xfId="0" applyFont="1" applyAlignment="1">
      <alignment readingOrder="1"/>
    </xf>
    <xf numFmtId="0" fontId="6" fillId="0" borderId="0" xfId="0" applyFont="1" applyAlignment="1">
      <alignment vertical="top" wrapText="1" readingOrder="1"/>
    </xf>
    <xf numFmtId="0" fontId="6" fillId="0" borderId="1" xfId="0" applyFont="1" applyBorder="1" applyAlignment="1">
      <alignment readingOrder="1"/>
    </xf>
    <xf numFmtId="0" fontId="6" fillId="0" borderId="1" xfId="0" applyFont="1" applyBorder="1" applyAlignment="1">
      <alignment vertical="top" wrapText="1" readingOrder="1"/>
    </xf>
    <xf numFmtId="0" fontId="7" fillId="0" borderId="0" xfId="0" applyFont="1" applyAlignment="1">
      <alignment vertical="top" readingOrder="1"/>
    </xf>
    <xf numFmtId="41" fontId="8" fillId="0" borderId="0" xfId="2" applyNumberFormat="1" applyFont="1" applyBorder="1"/>
    <xf numFmtId="41" fontId="9" fillId="0" borderId="0" xfId="2" applyNumberFormat="1" applyFont="1" applyBorder="1"/>
    <xf numFmtId="0" fontId="7" fillId="0" borderId="1" xfId="0" applyFont="1" applyBorder="1" applyAlignment="1">
      <alignment vertical="top" readingOrder="1"/>
    </xf>
    <xf numFmtId="41" fontId="6" fillId="0" borderId="0" xfId="2" applyNumberFormat="1" applyFont="1" applyBorder="1" applyAlignment="1">
      <alignment horizontal="center" wrapText="1" readingOrder="1"/>
    </xf>
    <xf numFmtId="0" fontId="6" fillId="0" borderId="0" xfId="0" applyFont="1" applyAlignment="1">
      <alignment vertical="top" readingOrder="1"/>
    </xf>
    <xf numFmtId="0" fontId="6" fillId="0" borderId="1" xfId="0" applyFont="1" applyBorder="1" applyAlignment="1">
      <alignment vertical="top" readingOrder="1"/>
    </xf>
    <xf numFmtId="41" fontId="8" fillId="0" borderId="0" xfId="2" applyNumberFormat="1" applyFont="1" applyFill="1" applyBorder="1"/>
    <xf numFmtId="0" fontId="2" fillId="0" borderId="0" xfId="4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0" borderId="0" xfId="0" applyFont="1"/>
    <xf numFmtId="10" fontId="3" fillId="4" borderId="0" xfId="3" applyNumberFormat="1" applyFont="1" applyFill="1" applyAlignment="1">
      <alignment horizontal="center"/>
    </xf>
    <xf numFmtId="0" fontId="0" fillId="5" borderId="0" xfId="0" applyFill="1"/>
    <xf numFmtId="0" fontId="3" fillId="5" borderId="0" xfId="0" applyFont="1" applyFill="1"/>
    <xf numFmtId="0" fontId="10" fillId="0" borderId="0" xfId="0" applyFont="1"/>
    <xf numFmtId="0" fontId="12" fillId="7" borderId="0" xfId="0" applyFont="1" applyFill="1" applyAlignment="1" applyProtection="1">
      <alignment horizontal="center" vertical="center"/>
      <protection locked="0"/>
    </xf>
    <xf numFmtId="49" fontId="11" fillId="7" borderId="0" xfId="0" applyNumberFormat="1" applyFont="1" applyFill="1"/>
    <xf numFmtId="0" fontId="13" fillId="0" borderId="0" xfId="5"/>
    <xf numFmtId="0" fontId="9" fillId="0" borderId="0" xfId="5" applyFont="1"/>
    <xf numFmtId="164" fontId="13" fillId="0" borderId="0" xfId="5" applyNumberFormat="1"/>
    <xf numFmtId="0" fontId="18" fillId="0" borderId="0" xfId="0" applyFont="1"/>
    <xf numFmtId="49" fontId="19" fillId="5" borderId="0" xfId="0" applyNumberFormat="1" applyFont="1" applyFill="1"/>
    <xf numFmtId="0" fontId="18" fillId="5" borderId="0" xfId="0" applyFont="1" applyFill="1"/>
    <xf numFmtId="49" fontId="0" fillId="9" borderId="0" xfId="0" applyNumberFormat="1" applyFill="1"/>
    <xf numFmtId="0" fontId="21" fillId="9" borderId="0" xfId="0" applyFont="1" applyFill="1" applyAlignment="1">
      <alignment horizontal="left"/>
    </xf>
    <xf numFmtId="165" fontId="3" fillId="3" borderId="1" xfId="1" applyNumberFormat="1" applyFont="1" applyFill="1" applyBorder="1"/>
    <xf numFmtId="165" fontId="0" fillId="0" borderId="0" xfId="1" applyNumberFormat="1" applyFont="1"/>
    <xf numFmtId="165" fontId="3" fillId="4" borderId="0" xfId="1" applyNumberFormat="1" applyFont="1" applyFill="1" applyAlignment="1">
      <alignment horizontal="center"/>
    </xf>
    <xf numFmtId="165" fontId="3" fillId="0" borderId="1" xfId="1" applyNumberFormat="1" applyFont="1" applyBorder="1"/>
    <xf numFmtId="10" fontId="3" fillId="3" borderId="1" xfId="0" applyNumberFormat="1" applyFont="1" applyFill="1" applyBorder="1" applyAlignment="1">
      <alignment horizontal="right"/>
    </xf>
    <xf numFmtId="10" fontId="0" fillId="0" borderId="0" xfId="3" applyNumberFormat="1" applyFont="1" applyAlignment="1">
      <alignment horizontal="right"/>
    </xf>
    <xf numFmtId="10" fontId="3" fillId="3" borderId="1" xfId="3" applyNumberFormat="1" applyFont="1" applyFill="1" applyBorder="1" applyAlignment="1">
      <alignment horizontal="right"/>
    </xf>
    <xf numFmtId="10" fontId="10" fillId="6" borderId="0" xfId="3" applyNumberFormat="1" applyFont="1" applyFill="1" applyAlignment="1">
      <alignment horizontal="right"/>
    </xf>
    <xf numFmtId="10" fontId="3" fillId="0" borderId="1" xfId="3" applyNumberFormat="1" applyFont="1" applyBorder="1" applyAlignment="1">
      <alignment horizontal="right"/>
    </xf>
    <xf numFmtId="10" fontId="4" fillId="0" borderId="0" xfId="0" applyNumberFormat="1" applyFont="1" applyAlignment="1">
      <alignment horizontal="right"/>
    </xf>
    <xf numFmtId="165" fontId="10" fillId="6" borderId="0" xfId="1" applyNumberFormat="1" applyFont="1" applyFill="1"/>
    <xf numFmtId="165" fontId="3" fillId="3" borderId="1" xfId="0" applyNumberFormat="1" applyFont="1" applyFill="1" applyBorder="1" applyAlignment="1">
      <alignment horizontal="left"/>
    </xf>
    <xf numFmtId="165" fontId="4" fillId="0" borderId="0" xfId="0" applyNumberFormat="1" applyFont="1"/>
    <xf numFmtId="41" fontId="0" fillId="0" borderId="0" xfId="1" applyNumberFormat="1" applyFont="1"/>
    <xf numFmtId="41" fontId="3" fillId="3" borderId="1" xfId="1" applyNumberFormat="1" applyFont="1" applyFill="1" applyBorder="1"/>
    <xf numFmtId="41" fontId="11" fillId="6" borderId="0" xfId="1" applyNumberFormat="1" applyFont="1" applyFill="1"/>
    <xf numFmtId="41" fontId="3" fillId="4" borderId="0" xfId="1" applyNumberFormat="1" applyFont="1" applyFill="1" applyAlignment="1">
      <alignment horizontal="center"/>
    </xf>
    <xf numFmtId="41" fontId="3" fillId="3" borderId="1" xfId="1" applyNumberFormat="1" applyFont="1" applyFill="1" applyBorder="1" applyAlignment="1">
      <alignment horizontal="left"/>
    </xf>
    <xf numFmtId="41" fontId="0" fillId="0" borderId="0" xfId="3" applyNumberFormat="1" applyFont="1" applyAlignment="1">
      <alignment horizontal="right"/>
    </xf>
    <xf numFmtId="41" fontId="3" fillId="0" borderId="1" xfId="1" applyNumberFormat="1" applyFont="1" applyBorder="1"/>
    <xf numFmtId="41" fontId="5" fillId="0" borderId="0" xfId="0" applyNumberFormat="1" applyFont="1"/>
    <xf numFmtId="41" fontId="11" fillId="8" borderId="0" xfId="1" applyNumberFormat="1" applyFont="1" applyFill="1"/>
    <xf numFmtId="10" fontId="10" fillId="8" borderId="0" xfId="3" applyNumberFormat="1" applyFont="1" applyFill="1" applyAlignment="1">
      <alignment horizontal="right"/>
    </xf>
    <xf numFmtId="165" fontId="10" fillId="8" borderId="0" xfId="1" applyNumberFormat="1" applyFont="1" applyFill="1"/>
    <xf numFmtId="41" fontId="3" fillId="11" borderId="0" xfId="1" applyNumberFormat="1" applyFont="1" applyFill="1" applyAlignment="1">
      <alignment horizontal="center"/>
    </xf>
    <xf numFmtId="10" fontId="3" fillId="11" borderId="0" xfId="3" applyNumberFormat="1" applyFont="1" applyFill="1" applyAlignment="1">
      <alignment horizontal="center"/>
    </xf>
    <xf numFmtId="165" fontId="3" fillId="11" borderId="0" xfId="1" applyNumberFormat="1" applyFont="1" applyFill="1" applyAlignment="1">
      <alignment horizontal="center"/>
    </xf>
    <xf numFmtId="41" fontId="11" fillId="12" borderId="0" xfId="1" applyNumberFormat="1" applyFont="1" applyFill="1"/>
    <xf numFmtId="10" fontId="10" fillId="12" borderId="0" xfId="3" applyNumberFormat="1" applyFont="1" applyFill="1" applyAlignment="1">
      <alignment horizontal="right"/>
    </xf>
    <xf numFmtId="165" fontId="10" fillId="12" borderId="0" xfId="1" applyNumberFormat="1" applyFont="1" applyFill="1"/>
    <xf numFmtId="41" fontId="3" fillId="13" borderId="0" xfId="1" applyNumberFormat="1" applyFont="1" applyFill="1" applyAlignment="1">
      <alignment horizontal="center"/>
    </xf>
    <xf numFmtId="10" fontId="3" fillId="13" borderId="0" xfId="3" applyNumberFormat="1" applyFont="1" applyFill="1" applyAlignment="1">
      <alignment horizontal="center"/>
    </xf>
    <xf numFmtId="165" fontId="3" fillId="13" borderId="0" xfId="1" applyNumberFormat="1" applyFont="1" applyFill="1" applyAlignment="1">
      <alignment horizontal="center"/>
    </xf>
    <xf numFmtId="0" fontId="22" fillId="0" borderId="0" xfId="0" quotePrefix="1" applyFont="1" applyAlignment="1">
      <alignment vertical="center"/>
    </xf>
    <xf numFmtId="0" fontId="14" fillId="0" borderId="0" xfId="0" quotePrefix="1" applyFont="1"/>
    <xf numFmtId="43" fontId="14" fillId="0" borderId="0" xfId="0" applyNumberFormat="1" applyFont="1" applyAlignment="1">
      <alignment horizontal="center"/>
    </xf>
    <xf numFmtId="0" fontId="9" fillId="0" borderId="0" xfId="0" applyFont="1"/>
    <xf numFmtId="43" fontId="9" fillId="0" borderId="0" xfId="0" applyNumberFormat="1" applyFont="1"/>
    <xf numFmtId="0" fontId="9" fillId="0" borderId="0" xfId="0" quotePrefix="1" applyFont="1" applyAlignment="1">
      <alignment horizontal="left"/>
    </xf>
    <xf numFmtId="0" fontId="17" fillId="0" borderId="0" xfId="0" applyFont="1" applyAlignment="1">
      <alignment horizontal="left"/>
    </xf>
    <xf numFmtId="0" fontId="9" fillId="0" borderId="0" xfId="0" quotePrefix="1" applyFont="1"/>
    <xf numFmtId="0" fontId="17" fillId="0" borderId="0" xfId="0" quotePrefix="1" applyFont="1" applyAlignment="1">
      <alignment horizontal="left"/>
    </xf>
    <xf numFmtId="49" fontId="17" fillId="0" borderId="0" xfId="0" applyNumberFormat="1" applyFont="1" applyAlignment="1">
      <alignment horizontal="left"/>
    </xf>
    <xf numFmtId="49" fontId="9" fillId="0" borderId="0" xfId="0" applyNumberFormat="1" applyFont="1"/>
    <xf numFmtId="41" fontId="21" fillId="10" borderId="0" xfId="1" applyNumberFormat="1" applyFont="1" applyFill="1" applyAlignment="1">
      <alignment horizontal="left"/>
    </xf>
    <xf numFmtId="10" fontId="9" fillId="10" borderId="0" xfId="3" applyNumberFormat="1" applyFont="1" applyFill="1" applyAlignment="1">
      <alignment horizontal="right"/>
    </xf>
    <xf numFmtId="165" fontId="9" fillId="10" borderId="0" xfId="1" applyNumberFormat="1" applyFont="1" applyFill="1"/>
    <xf numFmtId="10" fontId="9" fillId="0" borderId="0" xfId="3" applyNumberFormat="1" applyFont="1" applyFill="1" applyAlignment="1">
      <alignment horizontal="right"/>
    </xf>
    <xf numFmtId="165" fontId="9" fillId="0" borderId="0" xfId="1" applyNumberFormat="1" applyFont="1" applyAlignment="1">
      <alignment horizontal="right"/>
    </xf>
    <xf numFmtId="43" fontId="23" fillId="0" borderId="0" xfId="1" quotePrefix="1" applyFont="1" applyAlignment="1">
      <alignment vertical="top"/>
    </xf>
    <xf numFmtId="43" fontId="23" fillId="0" borderId="0" xfId="1" applyFont="1"/>
    <xf numFmtId="43" fontId="23" fillId="0" borderId="0" xfId="1" applyFont="1" applyAlignment="1">
      <alignment vertical="center"/>
    </xf>
    <xf numFmtId="43" fontId="23" fillId="0" borderId="0" xfId="1" quotePrefix="1" applyFont="1" applyAlignment="1">
      <alignment horizontal="left" vertical="top"/>
    </xf>
    <xf numFmtId="43" fontId="0" fillId="0" borderId="0" xfId="1" applyFont="1"/>
    <xf numFmtId="43" fontId="14" fillId="0" borderId="0" xfId="1" quotePrefix="1" applyFont="1"/>
    <xf numFmtId="43" fontId="22" fillId="0" borderId="0" xfId="1" quotePrefix="1" applyFont="1" applyAlignment="1">
      <alignment horizontal="left"/>
    </xf>
    <xf numFmtId="0" fontId="0" fillId="0" borderId="0" xfId="0" applyAlignment="1">
      <alignment horizontal="center" vertical="center" wrapText="1"/>
    </xf>
    <xf numFmtId="0" fontId="9" fillId="4" borderId="0" xfId="0" applyFont="1" applyFill="1"/>
    <xf numFmtId="0" fontId="24" fillId="4" borderId="0" xfId="0" quotePrefix="1" applyFont="1" applyFill="1"/>
    <xf numFmtId="0" fontId="24" fillId="4" borderId="0" xfId="0" quotePrefix="1" applyFont="1" applyFill="1" applyAlignment="1">
      <alignment horizontal="center"/>
    </xf>
    <xf numFmtId="0" fontId="24" fillId="4" borderId="0" xfId="0" quotePrefix="1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20" fillId="6" borderId="5" xfId="0" applyFont="1" applyFill="1" applyBorder="1" applyAlignment="1" applyProtection="1">
      <alignment horizontal="center" vertical="center"/>
      <protection locked="0"/>
    </xf>
    <xf numFmtId="0" fontId="20" fillId="6" borderId="1" xfId="0" applyFont="1" applyFill="1" applyBorder="1" applyAlignment="1" applyProtection="1">
      <alignment horizontal="center" vertical="center"/>
      <protection locked="0"/>
    </xf>
    <xf numFmtId="0" fontId="20" fillId="6" borderId="6" xfId="0" applyFont="1" applyFill="1" applyBorder="1" applyAlignment="1" applyProtection="1">
      <alignment horizontal="center" vertical="center"/>
      <protection locked="0"/>
    </xf>
    <xf numFmtId="0" fontId="20" fillId="8" borderId="5" xfId="0" applyFont="1" applyFill="1" applyBorder="1" applyAlignment="1" applyProtection="1">
      <alignment horizontal="center" vertical="center"/>
      <protection locked="0"/>
    </xf>
    <xf numFmtId="0" fontId="20" fillId="8" borderId="1" xfId="0" applyFont="1" applyFill="1" applyBorder="1" applyAlignment="1" applyProtection="1">
      <alignment horizontal="center" vertical="center"/>
      <protection locked="0"/>
    </xf>
    <xf numFmtId="0" fontId="20" fillId="8" borderId="6" xfId="0" applyFont="1" applyFill="1" applyBorder="1" applyAlignment="1" applyProtection="1">
      <alignment horizontal="center" vertical="center"/>
      <protection locked="0"/>
    </xf>
    <xf numFmtId="0" fontId="20" fillId="12" borderId="5" xfId="0" applyFont="1" applyFill="1" applyBorder="1" applyAlignment="1" applyProtection="1">
      <alignment horizontal="center" vertical="center"/>
      <protection locked="0"/>
    </xf>
    <xf numFmtId="0" fontId="20" fillId="12" borderId="1" xfId="0" applyFont="1" applyFill="1" applyBorder="1" applyAlignment="1" applyProtection="1">
      <alignment horizontal="center" vertical="center"/>
      <protection locked="0"/>
    </xf>
    <xf numFmtId="0" fontId="20" fillId="12" borderId="6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4" fillId="0" borderId="2" xfId="0" applyFont="1" applyBorder="1"/>
    <xf numFmtId="0" fontId="14" fillId="0" borderId="3" xfId="0" applyFont="1" applyBorder="1"/>
    <xf numFmtId="0" fontId="14" fillId="0" borderId="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0" fillId="0" borderId="0" xfId="0" quotePrefix="1"/>
    <xf numFmtId="49" fontId="13" fillId="0" borderId="0" xfId="5" applyNumberFormat="1"/>
  </cellXfs>
  <cellStyles count="6">
    <cellStyle name="Comma" xfId="1" builtinId="3"/>
    <cellStyle name="Currency" xfId="2" builtinId="4"/>
    <cellStyle name="Good" xfId="4" builtinId="26"/>
    <cellStyle name="Normal" xfId="0" builtinId="0"/>
    <cellStyle name="Normal 2" xfId="5" xr:uid="{1810A252-2B63-4EAE-9456-B45D5F550C29}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Apportionment_NEW\Enrollment\Extracts\23-24\New%20Schools%20and%20Rosetta\Rosetta%202024-25.xlsx" TargetMode="External"/><Relationship Id="rId1" Type="http://schemas.openxmlformats.org/officeDocument/2006/relationships/externalLinkPath" Target="/Apportionment_NEW/Enrollment/Extracts/23-24/New%20Schools%20and%20Rosetta/Rosetta%202024-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unty"/>
      <sheetName val="CCDDD - CEDARS - ESD"/>
      <sheetName val="Sheet1"/>
      <sheetName val="Schools"/>
      <sheetName val="Non Instructional Locations"/>
    </sheetNames>
    <sheetDataSet>
      <sheetData sheetId="0"/>
      <sheetData sheetId="1">
        <row r="2">
          <cell r="C2" t="str">
            <v>14005</v>
          </cell>
          <cell r="D2" t="str">
            <v>Aberdeen</v>
          </cell>
        </row>
        <row r="3">
          <cell r="C3" t="str">
            <v>21226</v>
          </cell>
          <cell r="D3" t="str">
            <v>Adna</v>
          </cell>
        </row>
        <row r="4">
          <cell r="C4" t="str">
            <v>22017</v>
          </cell>
          <cell r="D4" t="str">
            <v>Almira</v>
          </cell>
        </row>
        <row r="5">
          <cell r="C5" t="str">
            <v>29103</v>
          </cell>
          <cell r="D5" t="str">
            <v>Anacortes</v>
          </cell>
        </row>
        <row r="6">
          <cell r="C6" t="str">
            <v>31016</v>
          </cell>
          <cell r="D6" t="str">
            <v>Arlington</v>
          </cell>
        </row>
        <row r="7">
          <cell r="C7" t="str">
            <v>02420</v>
          </cell>
          <cell r="D7" t="str">
            <v>Asotin-Anatone</v>
          </cell>
        </row>
        <row r="8">
          <cell r="C8" t="str">
            <v>17408</v>
          </cell>
          <cell r="D8" t="str">
            <v>Auburn</v>
          </cell>
        </row>
        <row r="9">
          <cell r="C9" t="str">
            <v>18303</v>
          </cell>
          <cell r="D9" t="str">
            <v>Bainbridge</v>
          </cell>
        </row>
        <row r="10">
          <cell r="C10" t="str">
            <v>06119</v>
          </cell>
          <cell r="D10" t="str">
            <v>Battle Ground</v>
          </cell>
        </row>
        <row r="11">
          <cell r="C11" t="str">
            <v>17405</v>
          </cell>
          <cell r="D11" t="str">
            <v>Bellevue</v>
          </cell>
        </row>
        <row r="12">
          <cell r="C12" t="str">
            <v>37501</v>
          </cell>
          <cell r="D12" t="str">
            <v>Bellingham</v>
          </cell>
        </row>
        <row r="13">
          <cell r="C13" t="str">
            <v>01122</v>
          </cell>
          <cell r="D13" t="str">
            <v>Benge</v>
          </cell>
        </row>
        <row r="14">
          <cell r="C14" t="str">
            <v>27403</v>
          </cell>
          <cell r="D14" t="str">
            <v>Bethel</v>
          </cell>
        </row>
        <row r="15">
          <cell r="C15" t="str">
            <v>20203</v>
          </cell>
          <cell r="D15" t="str">
            <v>Bickleton</v>
          </cell>
        </row>
        <row r="16">
          <cell r="C16" t="str">
            <v>37503</v>
          </cell>
          <cell r="D16" t="str">
            <v>Blaine</v>
          </cell>
        </row>
        <row r="17">
          <cell r="C17" t="str">
            <v>21234</v>
          </cell>
          <cell r="D17" t="str">
            <v>Boistfort</v>
          </cell>
        </row>
        <row r="18">
          <cell r="C18" t="str">
            <v>18100</v>
          </cell>
          <cell r="D18" t="str">
            <v>Bremerton</v>
          </cell>
        </row>
        <row r="19">
          <cell r="C19" t="str">
            <v>24111</v>
          </cell>
          <cell r="D19" t="str">
            <v>Brewster</v>
          </cell>
        </row>
        <row r="20">
          <cell r="C20" t="str">
            <v>09075</v>
          </cell>
          <cell r="D20" t="str">
            <v>Bridgeport</v>
          </cell>
        </row>
        <row r="21">
          <cell r="C21" t="str">
            <v>16046</v>
          </cell>
          <cell r="D21" t="str">
            <v>Brinnon</v>
          </cell>
        </row>
        <row r="22">
          <cell r="C22" t="str">
            <v>29100</v>
          </cell>
          <cell r="D22" t="str">
            <v>Burlington Edison</v>
          </cell>
        </row>
        <row r="23">
          <cell r="C23" t="str">
            <v>06117</v>
          </cell>
          <cell r="D23" t="str">
            <v>Camas</v>
          </cell>
        </row>
        <row r="24">
          <cell r="C24" t="str">
            <v>05401</v>
          </cell>
          <cell r="D24" t="str">
            <v>Cape Flattery</v>
          </cell>
        </row>
        <row r="25">
          <cell r="C25" t="str">
            <v>27019</v>
          </cell>
          <cell r="D25" t="str">
            <v>Carbonado</v>
          </cell>
        </row>
        <row r="26">
          <cell r="C26" t="str">
            <v>04228</v>
          </cell>
          <cell r="D26" t="str">
            <v>Cascade</v>
          </cell>
        </row>
        <row r="27">
          <cell r="C27" t="str">
            <v>04222</v>
          </cell>
          <cell r="D27" t="str">
            <v>Cashmere</v>
          </cell>
        </row>
        <row r="28">
          <cell r="C28" t="str">
            <v>08401</v>
          </cell>
          <cell r="D28" t="str">
            <v>Castle Rock</v>
          </cell>
        </row>
        <row r="29">
          <cell r="C29" t="str">
            <v>20215</v>
          </cell>
          <cell r="D29" t="str">
            <v>Centerville</v>
          </cell>
        </row>
        <row r="30">
          <cell r="C30" t="str">
            <v>18401</v>
          </cell>
          <cell r="D30" t="str">
            <v>Central Kitsap</v>
          </cell>
        </row>
        <row r="31">
          <cell r="C31" t="str">
            <v>32356</v>
          </cell>
          <cell r="D31" t="str">
            <v>Central Valley</v>
          </cell>
        </row>
        <row r="32">
          <cell r="C32" t="str">
            <v>21401</v>
          </cell>
          <cell r="D32" t="str">
            <v>Centralia</v>
          </cell>
        </row>
        <row r="33">
          <cell r="C33" t="str">
            <v>21302</v>
          </cell>
          <cell r="D33" t="str">
            <v>Chehalis</v>
          </cell>
        </row>
        <row r="34">
          <cell r="C34" t="str">
            <v>32360</v>
          </cell>
          <cell r="D34" t="str">
            <v>Cheney</v>
          </cell>
        </row>
        <row r="35">
          <cell r="C35" t="str">
            <v>33036</v>
          </cell>
          <cell r="D35" t="str">
            <v>Chewelah</v>
          </cell>
        </row>
        <row r="36">
          <cell r="C36" t="str">
            <v>16049</v>
          </cell>
          <cell r="D36" t="str">
            <v>Chimacum</v>
          </cell>
        </row>
        <row r="37">
          <cell r="C37" t="str">
            <v>02250</v>
          </cell>
          <cell r="D37" t="str">
            <v>Clarkston</v>
          </cell>
        </row>
        <row r="38">
          <cell r="C38" t="str">
            <v>19404</v>
          </cell>
          <cell r="D38" t="str">
            <v>Cle Elum-Roslyn</v>
          </cell>
        </row>
        <row r="39">
          <cell r="C39" t="str">
            <v>27400</v>
          </cell>
          <cell r="D39" t="str">
            <v>Clover Park</v>
          </cell>
        </row>
        <row r="40">
          <cell r="C40" t="str">
            <v>38300</v>
          </cell>
          <cell r="D40" t="str">
            <v>Colfax</v>
          </cell>
        </row>
        <row r="41">
          <cell r="C41" t="str">
            <v>36250</v>
          </cell>
          <cell r="D41" t="str">
            <v>College Place</v>
          </cell>
        </row>
        <row r="42">
          <cell r="C42" t="str">
            <v>38306</v>
          </cell>
          <cell r="D42" t="str">
            <v>Colton</v>
          </cell>
        </row>
        <row r="43">
          <cell r="C43" t="str">
            <v>33206</v>
          </cell>
          <cell r="D43" t="str">
            <v>Columbia (Stev)</v>
          </cell>
        </row>
        <row r="44">
          <cell r="C44" t="str">
            <v>36400</v>
          </cell>
          <cell r="D44" t="str">
            <v>Columbia (Walla)</v>
          </cell>
        </row>
        <row r="45">
          <cell r="C45" t="str">
            <v>33115</v>
          </cell>
          <cell r="D45" t="str">
            <v>Colville</v>
          </cell>
        </row>
        <row r="46">
          <cell r="C46" t="str">
            <v>29011</v>
          </cell>
          <cell r="D46" t="str">
            <v>Concrete</v>
          </cell>
        </row>
        <row r="47">
          <cell r="C47" t="str">
            <v>29317</v>
          </cell>
          <cell r="D47" t="str">
            <v>Conway</v>
          </cell>
        </row>
        <row r="48">
          <cell r="C48" t="str">
            <v>14099</v>
          </cell>
          <cell r="D48" t="str">
            <v>Cosmopolis</v>
          </cell>
        </row>
        <row r="49">
          <cell r="C49" t="str">
            <v>13151</v>
          </cell>
          <cell r="D49" t="str">
            <v>Coulee/Hartline</v>
          </cell>
        </row>
        <row r="50">
          <cell r="C50" t="str">
            <v>15204</v>
          </cell>
          <cell r="D50" t="str">
            <v>Coupeville</v>
          </cell>
        </row>
        <row r="51">
          <cell r="C51" t="str">
            <v>05313</v>
          </cell>
          <cell r="D51" t="str">
            <v>Crescent</v>
          </cell>
        </row>
        <row r="52">
          <cell r="C52" t="str">
            <v>22073</v>
          </cell>
          <cell r="D52" t="str">
            <v>Creston</v>
          </cell>
        </row>
        <row r="53">
          <cell r="C53" t="str">
            <v>10050</v>
          </cell>
          <cell r="D53" t="str">
            <v>Curlew</v>
          </cell>
        </row>
        <row r="54">
          <cell r="C54" t="str">
            <v>26059</v>
          </cell>
          <cell r="D54" t="str">
            <v>Cusick</v>
          </cell>
        </row>
        <row r="55">
          <cell r="C55" t="str">
            <v>19007</v>
          </cell>
          <cell r="D55" t="str">
            <v>Damman</v>
          </cell>
        </row>
        <row r="56">
          <cell r="C56" t="str">
            <v>31330</v>
          </cell>
          <cell r="D56" t="str">
            <v>Darrington</v>
          </cell>
        </row>
        <row r="57">
          <cell r="C57" t="str">
            <v>22207</v>
          </cell>
          <cell r="D57" t="str">
            <v>Davenport</v>
          </cell>
        </row>
        <row r="58">
          <cell r="C58" t="str">
            <v>07002</v>
          </cell>
          <cell r="D58" t="str">
            <v>Dayton</v>
          </cell>
        </row>
        <row r="59">
          <cell r="C59" t="str">
            <v>32414</v>
          </cell>
          <cell r="D59" t="str">
            <v>Deer Park</v>
          </cell>
        </row>
        <row r="60">
          <cell r="C60" t="str">
            <v>27343</v>
          </cell>
          <cell r="D60" t="str">
            <v>Dieringer</v>
          </cell>
        </row>
        <row r="61">
          <cell r="C61" t="str">
            <v>36101</v>
          </cell>
          <cell r="D61" t="str">
            <v>Dixie</v>
          </cell>
        </row>
        <row r="62">
          <cell r="C62" t="str">
            <v>32361</v>
          </cell>
          <cell r="D62" t="str">
            <v>East Valley (Spok</v>
          </cell>
        </row>
        <row r="63">
          <cell r="C63" t="str">
            <v>39090</v>
          </cell>
          <cell r="D63" t="str">
            <v>East Valley (Yak)</v>
          </cell>
        </row>
        <row r="64">
          <cell r="C64" t="str">
            <v>09206</v>
          </cell>
          <cell r="D64" t="str">
            <v>Eastmont</v>
          </cell>
        </row>
        <row r="65">
          <cell r="C65" t="str">
            <v>19028</v>
          </cell>
          <cell r="D65" t="str">
            <v>Easton</v>
          </cell>
        </row>
        <row r="66">
          <cell r="C66" t="str">
            <v>27404</v>
          </cell>
          <cell r="D66" t="str">
            <v>Eatonville</v>
          </cell>
        </row>
        <row r="67">
          <cell r="C67" t="str">
            <v>31015</v>
          </cell>
          <cell r="D67" t="str">
            <v>Edmonds</v>
          </cell>
        </row>
        <row r="68">
          <cell r="C68" t="str">
            <v>19401</v>
          </cell>
          <cell r="D68" t="str">
            <v>Ellensburg</v>
          </cell>
        </row>
        <row r="69">
          <cell r="C69" t="str">
            <v>14068</v>
          </cell>
          <cell r="D69" t="str">
            <v>Elma</v>
          </cell>
        </row>
        <row r="70">
          <cell r="C70" t="str">
            <v>38308</v>
          </cell>
          <cell r="D70" t="str">
            <v>Endicott</v>
          </cell>
        </row>
        <row r="71">
          <cell r="C71" t="str">
            <v>04127</v>
          </cell>
          <cell r="D71" t="str">
            <v>Entiat</v>
          </cell>
        </row>
        <row r="72">
          <cell r="C72" t="str">
            <v>17216</v>
          </cell>
          <cell r="D72" t="str">
            <v>Enumclaw</v>
          </cell>
        </row>
        <row r="73">
          <cell r="C73" t="str">
            <v>13165</v>
          </cell>
          <cell r="D73" t="str">
            <v>Ephrata</v>
          </cell>
        </row>
        <row r="74">
          <cell r="C74" t="str">
            <v>21036</v>
          </cell>
          <cell r="D74" t="str">
            <v>Evaline</v>
          </cell>
        </row>
        <row r="75">
          <cell r="C75" t="str">
            <v>31002</v>
          </cell>
          <cell r="D75" t="str">
            <v>Everett</v>
          </cell>
        </row>
        <row r="76">
          <cell r="C76" t="str">
            <v>06114</v>
          </cell>
          <cell r="D76" t="str">
            <v>Evergreen (Clark)</v>
          </cell>
        </row>
        <row r="77">
          <cell r="C77" t="str">
            <v>33205</v>
          </cell>
          <cell r="D77" t="str">
            <v>Evergreen (Stev)</v>
          </cell>
        </row>
        <row r="78">
          <cell r="C78" t="str">
            <v>17210</v>
          </cell>
          <cell r="D78" t="str">
            <v>Federal Way</v>
          </cell>
        </row>
        <row r="79">
          <cell r="C79" t="str">
            <v>37502</v>
          </cell>
          <cell r="D79" t="str">
            <v>Ferndale</v>
          </cell>
        </row>
        <row r="80">
          <cell r="C80" t="str">
            <v>27417</v>
          </cell>
          <cell r="D80" t="str">
            <v>Fife</v>
          </cell>
        </row>
        <row r="81">
          <cell r="C81" t="str">
            <v>03053</v>
          </cell>
          <cell r="D81" t="str">
            <v>Finley</v>
          </cell>
        </row>
        <row r="82">
          <cell r="C82" t="str">
            <v>27402</v>
          </cell>
          <cell r="D82" t="str">
            <v>Franklin Pierce</v>
          </cell>
        </row>
        <row r="83">
          <cell r="C83" t="str">
            <v>32358</v>
          </cell>
          <cell r="D83" t="str">
            <v>Freeman</v>
          </cell>
        </row>
        <row r="84">
          <cell r="C84" t="str">
            <v>38302</v>
          </cell>
          <cell r="D84" t="str">
            <v>Garfield</v>
          </cell>
        </row>
        <row r="85">
          <cell r="C85" t="str">
            <v>20401</v>
          </cell>
          <cell r="D85" t="str">
            <v>Glenwood</v>
          </cell>
        </row>
        <row r="86">
          <cell r="C86" t="str">
            <v>20404</v>
          </cell>
          <cell r="D86" t="str">
            <v>Goldendale</v>
          </cell>
        </row>
        <row r="87">
          <cell r="C87" t="str">
            <v>13301</v>
          </cell>
          <cell r="D87" t="str">
            <v>Grand Coulee Dam</v>
          </cell>
        </row>
        <row r="88">
          <cell r="C88" t="str">
            <v>39200</v>
          </cell>
          <cell r="D88" t="str">
            <v>Grandview</v>
          </cell>
        </row>
        <row r="89">
          <cell r="C89" t="str">
            <v>39204</v>
          </cell>
          <cell r="D89" t="str">
            <v>Granger</v>
          </cell>
        </row>
        <row r="90">
          <cell r="C90" t="str">
            <v>31332</v>
          </cell>
          <cell r="D90" t="str">
            <v>Granite Falls</v>
          </cell>
        </row>
        <row r="91">
          <cell r="C91" t="str">
            <v>23054</v>
          </cell>
          <cell r="D91" t="str">
            <v>Grapeview</v>
          </cell>
        </row>
        <row r="92">
          <cell r="C92" t="str">
            <v>32312</v>
          </cell>
          <cell r="D92" t="str">
            <v>Great Northern</v>
          </cell>
        </row>
        <row r="93">
          <cell r="C93" t="str">
            <v>06103</v>
          </cell>
          <cell r="D93" t="str">
            <v>Green Mountain</v>
          </cell>
        </row>
        <row r="94">
          <cell r="C94" t="str">
            <v>34324</v>
          </cell>
          <cell r="D94" t="str">
            <v>Griffin</v>
          </cell>
        </row>
        <row r="95">
          <cell r="C95" t="str">
            <v>22204</v>
          </cell>
          <cell r="D95" t="str">
            <v>Harrington</v>
          </cell>
        </row>
        <row r="96">
          <cell r="C96" t="str">
            <v>39203</v>
          </cell>
          <cell r="D96" t="str">
            <v>Highland</v>
          </cell>
        </row>
        <row r="97">
          <cell r="C97" t="str">
            <v>17401</v>
          </cell>
          <cell r="D97" t="str">
            <v>Highline</v>
          </cell>
        </row>
        <row r="98">
          <cell r="C98" t="str">
            <v>06098</v>
          </cell>
          <cell r="D98" t="str">
            <v>Hockinson</v>
          </cell>
        </row>
        <row r="99">
          <cell r="C99" t="str">
            <v>23404</v>
          </cell>
          <cell r="D99" t="str">
            <v>Hood Canal</v>
          </cell>
        </row>
        <row r="100">
          <cell r="C100" t="str">
            <v>14028</v>
          </cell>
          <cell r="D100" t="str">
            <v>Hoquiam</v>
          </cell>
        </row>
        <row r="101">
          <cell r="C101" t="str">
            <v>10070</v>
          </cell>
          <cell r="D101" t="str">
            <v>Inchelium</v>
          </cell>
        </row>
        <row r="102">
          <cell r="C102" t="str">
            <v>31063</v>
          </cell>
          <cell r="D102" t="str">
            <v>Index</v>
          </cell>
        </row>
        <row r="103">
          <cell r="C103" t="str">
            <v>17411</v>
          </cell>
          <cell r="D103" t="str">
            <v>Issaquah</v>
          </cell>
        </row>
        <row r="104">
          <cell r="C104" t="str">
            <v>11056</v>
          </cell>
          <cell r="D104" t="str">
            <v>Kahlotus</v>
          </cell>
        </row>
        <row r="105">
          <cell r="C105" t="str">
            <v>08402</v>
          </cell>
          <cell r="D105" t="str">
            <v>Kalama</v>
          </cell>
        </row>
        <row r="106">
          <cell r="C106" t="str">
            <v>10003</v>
          </cell>
          <cell r="D106" t="str">
            <v>Keller</v>
          </cell>
        </row>
        <row r="107">
          <cell r="C107" t="str">
            <v>08458</v>
          </cell>
          <cell r="D107" t="str">
            <v>Kelso</v>
          </cell>
        </row>
        <row r="108">
          <cell r="C108" t="str">
            <v>03017</v>
          </cell>
          <cell r="D108" t="str">
            <v>Kennewick</v>
          </cell>
        </row>
        <row r="109">
          <cell r="C109" t="str">
            <v>17415</v>
          </cell>
          <cell r="D109" t="str">
            <v>Kent</v>
          </cell>
        </row>
        <row r="110">
          <cell r="C110" t="str">
            <v>33212</v>
          </cell>
          <cell r="D110" t="str">
            <v>Kettle Falls</v>
          </cell>
        </row>
        <row r="111">
          <cell r="C111" t="str">
            <v>03052</v>
          </cell>
          <cell r="D111" t="str">
            <v>Kiona Benton</v>
          </cell>
        </row>
        <row r="112">
          <cell r="C112" t="str">
            <v>19403</v>
          </cell>
          <cell r="D112" t="str">
            <v>Kittitas</v>
          </cell>
        </row>
        <row r="113">
          <cell r="C113" t="str">
            <v>20402</v>
          </cell>
          <cell r="D113" t="str">
            <v>Klickitat</v>
          </cell>
        </row>
        <row r="114">
          <cell r="C114" t="str">
            <v>06101</v>
          </cell>
          <cell r="D114" t="str">
            <v>Lacenter</v>
          </cell>
        </row>
        <row r="115">
          <cell r="C115" t="str">
            <v>29311</v>
          </cell>
          <cell r="D115" t="str">
            <v>La Conner</v>
          </cell>
        </row>
        <row r="116">
          <cell r="C116" t="str">
            <v>38126</v>
          </cell>
          <cell r="D116" t="str">
            <v>Lacrosse Joint</v>
          </cell>
        </row>
        <row r="117">
          <cell r="C117" t="str">
            <v>04129</v>
          </cell>
          <cell r="D117" t="str">
            <v>Lake Chelan</v>
          </cell>
        </row>
        <row r="118">
          <cell r="C118" t="str">
            <v>14097</v>
          </cell>
          <cell r="D118" t="str">
            <v>Quinault</v>
          </cell>
        </row>
        <row r="119">
          <cell r="C119" t="str">
            <v>31004</v>
          </cell>
          <cell r="D119" t="str">
            <v>Lake Stevens</v>
          </cell>
        </row>
        <row r="120">
          <cell r="C120" t="str">
            <v>17414</v>
          </cell>
          <cell r="D120" t="str">
            <v>Lake Washington</v>
          </cell>
        </row>
        <row r="121">
          <cell r="C121" t="str">
            <v>31306</v>
          </cell>
          <cell r="D121" t="str">
            <v>Lakewood</v>
          </cell>
        </row>
        <row r="122">
          <cell r="C122" t="str">
            <v>38264</v>
          </cell>
          <cell r="D122" t="str">
            <v>Lamont</v>
          </cell>
        </row>
        <row r="123">
          <cell r="C123" t="str">
            <v>32362</v>
          </cell>
          <cell r="D123" t="str">
            <v>Liberty</v>
          </cell>
        </row>
        <row r="124">
          <cell r="C124" t="str">
            <v>01158</v>
          </cell>
          <cell r="D124" t="str">
            <v>Lind</v>
          </cell>
        </row>
        <row r="125">
          <cell r="C125" t="str">
            <v>08122</v>
          </cell>
          <cell r="D125" t="str">
            <v>Longview</v>
          </cell>
        </row>
        <row r="126">
          <cell r="C126" t="str">
            <v>33183</v>
          </cell>
          <cell r="D126" t="str">
            <v>Loon Lake</v>
          </cell>
        </row>
        <row r="127">
          <cell r="C127" t="str">
            <v>28144</v>
          </cell>
          <cell r="D127" t="str">
            <v>Lopez</v>
          </cell>
        </row>
        <row r="128">
          <cell r="C128" t="str">
            <v>20406</v>
          </cell>
          <cell r="D128" t="str">
            <v>Lyle</v>
          </cell>
        </row>
        <row r="129">
          <cell r="C129" t="str">
            <v>37504</v>
          </cell>
          <cell r="D129" t="str">
            <v>Lynden</v>
          </cell>
        </row>
        <row r="130">
          <cell r="C130" t="str">
            <v>39120</v>
          </cell>
          <cell r="D130" t="str">
            <v>Mabton</v>
          </cell>
        </row>
        <row r="131">
          <cell r="C131" t="str">
            <v>09207</v>
          </cell>
          <cell r="D131" t="str">
            <v>Mansfield</v>
          </cell>
        </row>
        <row r="132">
          <cell r="C132" t="str">
            <v>04019</v>
          </cell>
          <cell r="D132" t="str">
            <v>Manson</v>
          </cell>
        </row>
        <row r="133">
          <cell r="C133" t="str">
            <v>23311</v>
          </cell>
          <cell r="D133" t="str">
            <v>Mary M Knight</v>
          </cell>
        </row>
        <row r="134">
          <cell r="C134" t="str">
            <v>33207</v>
          </cell>
          <cell r="D134" t="str">
            <v>Mary Walker</v>
          </cell>
        </row>
        <row r="135">
          <cell r="C135" t="str">
            <v>31025</v>
          </cell>
          <cell r="D135" t="str">
            <v>Marysville</v>
          </cell>
        </row>
        <row r="136">
          <cell r="C136" t="str">
            <v>14065</v>
          </cell>
          <cell r="D136" t="str">
            <v>Mc Cleary</v>
          </cell>
        </row>
        <row r="137">
          <cell r="C137" t="str">
            <v>32354</v>
          </cell>
          <cell r="D137" t="str">
            <v>Mead</v>
          </cell>
        </row>
        <row r="138">
          <cell r="C138" t="str">
            <v>32326</v>
          </cell>
          <cell r="D138" t="str">
            <v>Medical Lake</v>
          </cell>
        </row>
        <row r="139">
          <cell r="C139" t="str">
            <v>17400</v>
          </cell>
          <cell r="D139" t="str">
            <v>Mercer Island</v>
          </cell>
        </row>
        <row r="140">
          <cell r="C140" t="str">
            <v>37505</v>
          </cell>
          <cell r="D140" t="str">
            <v>Meridian</v>
          </cell>
        </row>
        <row r="141">
          <cell r="C141" t="str">
            <v>24350</v>
          </cell>
          <cell r="D141" t="str">
            <v>Methow Valley</v>
          </cell>
        </row>
        <row r="142">
          <cell r="C142" t="str">
            <v>30031</v>
          </cell>
          <cell r="D142" t="str">
            <v>Mill A</v>
          </cell>
        </row>
        <row r="143">
          <cell r="C143" t="str">
            <v>31103</v>
          </cell>
          <cell r="D143" t="str">
            <v>Monroe</v>
          </cell>
        </row>
        <row r="144">
          <cell r="C144" t="str">
            <v>14066</v>
          </cell>
          <cell r="D144" t="str">
            <v>Montesano</v>
          </cell>
        </row>
        <row r="145">
          <cell r="C145" t="str">
            <v>21214</v>
          </cell>
          <cell r="D145" t="str">
            <v>Morton</v>
          </cell>
        </row>
        <row r="146">
          <cell r="C146" t="str">
            <v>13161</v>
          </cell>
          <cell r="D146" t="str">
            <v>Moses Lake</v>
          </cell>
        </row>
        <row r="147">
          <cell r="C147" t="str">
            <v>21206</v>
          </cell>
          <cell r="D147" t="str">
            <v>Mossyrock</v>
          </cell>
        </row>
        <row r="148">
          <cell r="C148" t="str">
            <v>39209</v>
          </cell>
          <cell r="D148" t="str">
            <v>Mount Adams</v>
          </cell>
        </row>
        <row r="149">
          <cell r="C149" t="str">
            <v>37507</v>
          </cell>
          <cell r="D149" t="str">
            <v>Mount Baker</v>
          </cell>
        </row>
        <row r="150">
          <cell r="C150" t="str">
            <v>30029</v>
          </cell>
          <cell r="D150" t="str">
            <v>Mount Pleasant</v>
          </cell>
        </row>
        <row r="151">
          <cell r="C151" t="str">
            <v>29320</v>
          </cell>
          <cell r="D151" t="str">
            <v>Mt Vernon</v>
          </cell>
        </row>
        <row r="152">
          <cell r="C152" t="str">
            <v>31006</v>
          </cell>
          <cell r="D152" t="str">
            <v>Mukilteo</v>
          </cell>
        </row>
        <row r="153">
          <cell r="C153" t="str">
            <v>39003</v>
          </cell>
          <cell r="D153" t="str">
            <v>Naches Valley</v>
          </cell>
        </row>
        <row r="154">
          <cell r="C154" t="str">
            <v>21014</v>
          </cell>
          <cell r="D154" t="str">
            <v>Napavine</v>
          </cell>
        </row>
        <row r="155">
          <cell r="C155" t="str">
            <v>25155</v>
          </cell>
          <cell r="D155" t="str">
            <v>Naselle Grays Riv</v>
          </cell>
        </row>
        <row r="156">
          <cell r="C156" t="str">
            <v>24014</v>
          </cell>
          <cell r="D156" t="str">
            <v>Nespelem</v>
          </cell>
        </row>
        <row r="157">
          <cell r="C157" t="str">
            <v>26056</v>
          </cell>
          <cell r="D157" t="str">
            <v>Newport</v>
          </cell>
        </row>
        <row r="158">
          <cell r="C158" t="str">
            <v>32325</v>
          </cell>
          <cell r="D158" t="str">
            <v>Nine Mile Falls</v>
          </cell>
        </row>
        <row r="159">
          <cell r="C159" t="str">
            <v>37506</v>
          </cell>
          <cell r="D159" t="str">
            <v>Nooksack Valley</v>
          </cell>
        </row>
        <row r="160">
          <cell r="C160" t="str">
            <v>14064</v>
          </cell>
          <cell r="D160" t="str">
            <v>North Beach</v>
          </cell>
        </row>
        <row r="161">
          <cell r="C161" t="str">
            <v>11051</v>
          </cell>
          <cell r="D161" t="str">
            <v>North Franklin</v>
          </cell>
        </row>
        <row r="162">
          <cell r="C162" t="str">
            <v>18400</v>
          </cell>
          <cell r="D162" t="str">
            <v>North Kitsap</v>
          </cell>
        </row>
        <row r="163">
          <cell r="C163" t="str">
            <v>23403</v>
          </cell>
          <cell r="D163" t="str">
            <v>North Mason</v>
          </cell>
        </row>
        <row r="164">
          <cell r="C164" t="str">
            <v>25200</v>
          </cell>
          <cell r="D164" t="str">
            <v>North River</v>
          </cell>
        </row>
        <row r="165">
          <cell r="C165" t="str">
            <v>34003</v>
          </cell>
          <cell r="D165" t="str">
            <v>North Thurston</v>
          </cell>
        </row>
        <row r="166">
          <cell r="C166" t="str">
            <v>33211</v>
          </cell>
          <cell r="D166" t="str">
            <v>Northport</v>
          </cell>
        </row>
        <row r="167">
          <cell r="C167" t="str">
            <v>17417</v>
          </cell>
          <cell r="D167" t="str">
            <v>Northshore</v>
          </cell>
        </row>
        <row r="168">
          <cell r="C168" t="str">
            <v>15201</v>
          </cell>
          <cell r="D168" t="str">
            <v>Oak Harbor</v>
          </cell>
        </row>
        <row r="169">
          <cell r="C169" t="str">
            <v>38324</v>
          </cell>
          <cell r="D169" t="str">
            <v>Oakesdale</v>
          </cell>
        </row>
        <row r="170">
          <cell r="C170" t="str">
            <v>14400</v>
          </cell>
          <cell r="D170" t="str">
            <v>Oakville</v>
          </cell>
        </row>
        <row r="171">
          <cell r="C171" t="str">
            <v>25101</v>
          </cell>
          <cell r="D171" t="str">
            <v>Ocean Beach</v>
          </cell>
        </row>
        <row r="172">
          <cell r="C172" t="str">
            <v>14172</v>
          </cell>
          <cell r="D172" t="str">
            <v>Ocosta</v>
          </cell>
        </row>
        <row r="173">
          <cell r="C173" t="str">
            <v>22105</v>
          </cell>
          <cell r="D173" t="str">
            <v>Odessa</v>
          </cell>
        </row>
        <row r="174">
          <cell r="C174" t="str">
            <v>24105</v>
          </cell>
          <cell r="D174" t="str">
            <v>Okanogan</v>
          </cell>
        </row>
        <row r="175">
          <cell r="C175" t="str">
            <v>34111</v>
          </cell>
          <cell r="D175" t="str">
            <v>Olympia</v>
          </cell>
        </row>
        <row r="176">
          <cell r="C176" t="str">
            <v>24019</v>
          </cell>
          <cell r="D176" t="str">
            <v>Omak</v>
          </cell>
        </row>
        <row r="177">
          <cell r="C177" t="str">
            <v>21300</v>
          </cell>
          <cell r="D177" t="str">
            <v>Onalaska</v>
          </cell>
        </row>
        <row r="178">
          <cell r="C178" t="str">
            <v>33030</v>
          </cell>
          <cell r="D178" t="str">
            <v>Onion Creek</v>
          </cell>
        </row>
        <row r="179">
          <cell r="C179" t="str">
            <v>28137</v>
          </cell>
          <cell r="D179" t="str">
            <v>Orcas</v>
          </cell>
        </row>
        <row r="180">
          <cell r="C180" t="str">
            <v>32123</v>
          </cell>
          <cell r="D180" t="str">
            <v>Orchard Prairie</v>
          </cell>
        </row>
        <row r="181">
          <cell r="C181" t="str">
            <v>10065</v>
          </cell>
          <cell r="D181" t="str">
            <v>Orient</v>
          </cell>
        </row>
        <row r="182">
          <cell r="C182" t="str">
            <v>09013</v>
          </cell>
          <cell r="D182" t="str">
            <v>Orondo</v>
          </cell>
        </row>
        <row r="183">
          <cell r="C183" t="str">
            <v>24410</v>
          </cell>
          <cell r="D183" t="str">
            <v>Oroville</v>
          </cell>
        </row>
        <row r="184">
          <cell r="C184" t="str">
            <v>27344</v>
          </cell>
          <cell r="D184" t="str">
            <v>Orting</v>
          </cell>
        </row>
        <row r="185">
          <cell r="C185" t="str">
            <v>01147</v>
          </cell>
          <cell r="D185" t="str">
            <v>Othello</v>
          </cell>
        </row>
        <row r="186">
          <cell r="C186" t="str">
            <v>09102</v>
          </cell>
          <cell r="D186" t="str">
            <v>Palisades</v>
          </cell>
        </row>
        <row r="187">
          <cell r="C187" t="str">
            <v>38301</v>
          </cell>
          <cell r="D187" t="str">
            <v>Palouse</v>
          </cell>
        </row>
        <row r="188">
          <cell r="C188" t="str">
            <v>11001</v>
          </cell>
          <cell r="D188" t="str">
            <v>Pasco</v>
          </cell>
        </row>
        <row r="189">
          <cell r="C189" t="str">
            <v>24122</v>
          </cell>
          <cell r="D189" t="str">
            <v>Pateros</v>
          </cell>
        </row>
        <row r="190">
          <cell r="C190" t="str">
            <v>03050</v>
          </cell>
          <cell r="D190" t="str">
            <v>Paterson</v>
          </cell>
        </row>
        <row r="191">
          <cell r="C191" t="str">
            <v>21301</v>
          </cell>
          <cell r="D191" t="str">
            <v>Pe Ell</v>
          </cell>
        </row>
        <row r="192">
          <cell r="C192" t="str">
            <v>27401</v>
          </cell>
          <cell r="D192" t="str">
            <v>Peninsula</v>
          </cell>
        </row>
        <row r="193">
          <cell r="C193" t="str">
            <v>23402</v>
          </cell>
          <cell r="D193" t="str">
            <v>Pioneer</v>
          </cell>
        </row>
        <row r="194">
          <cell r="C194" t="str">
            <v>12110</v>
          </cell>
          <cell r="D194" t="str">
            <v>Pomeroy</v>
          </cell>
        </row>
        <row r="195">
          <cell r="C195" t="str">
            <v>05121</v>
          </cell>
          <cell r="D195" t="str">
            <v>Port Angeles</v>
          </cell>
        </row>
        <row r="196">
          <cell r="C196" t="str">
            <v>16050</v>
          </cell>
          <cell r="D196" t="str">
            <v>Port Townsend</v>
          </cell>
        </row>
        <row r="197">
          <cell r="C197" t="str">
            <v>36402</v>
          </cell>
          <cell r="D197" t="str">
            <v>Prescott</v>
          </cell>
        </row>
        <row r="198">
          <cell r="C198" t="str">
            <v>03116</v>
          </cell>
          <cell r="D198" t="str">
            <v>Prosser</v>
          </cell>
        </row>
        <row r="199">
          <cell r="C199" t="str">
            <v>38267</v>
          </cell>
          <cell r="D199" t="str">
            <v>Pullman</v>
          </cell>
        </row>
        <row r="200">
          <cell r="C200" t="str">
            <v>27003</v>
          </cell>
          <cell r="D200" t="str">
            <v>Puyallup</v>
          </cell>
        </row>
        <row r="201">
          <cell r="C201" t="str">
            <v>16020</v>
          </cell>
          <cell r="D201" t="str">
            <v>Queets-Clearwater</v>
          </cell>
        </row>
        <row r="202">
          <cell r="C202" t="str">
            <v>16048</v>
          </cell>
          <cell r="D202" t="str">
            <v>Quilcene</v>
          </cell>
        </row>
        <row r="203">
          <cell r="C203" t="str">
            <v>05402</v>
          </cell>
          <cell r="D203" t="str">
            <v>Quillayute Valley</v>
          </cell>
        </row>
        <row r="204">
          <cell r="C204" t="str">
            <v>13144</v>
          </cell>
          <cell r="D204" t="str">
            <v>Quincy</v>
          </cell>
        </row>
        <row r="205">
          <cell r="C205" t="str">
            <v>34307</v>
          </cell>
          <cell r="D205" t="str">
            <v>Rainier</v>
          </cell>
        </row>
        <row r="206">
          <cell r="C206" t="str">
            <v>25116</v>
          </cell>
          <cell r="D206" t="str">
            <v>Raymond</v>
          </cell>
        </row>
        <row r="207">
          <cell r="C207" t="str">
            <v>22009</v>
          </cell>
          <cell r="D207" t="str">
            <v>Reardan</v>
          </cell>
        </row>
        <row r="208">
          <cell r="C208" t="str">
            <v>17403</v>
          </cell>
          <cell r="D208" t="str">
            <v>Renton</v>
          </cell>
        </row>
        <row r="209">
          <cell r="C209" t="str">
            <v>10309</v>
          </cell>
          <cell r="D209" t="str">
            <v>Republic</v>
          </cell>
        </row>
        <row r="210">
          <cell r="C210" t="str">
            <v>03400</v>
          </cell>
          <cell r="D210" t="str">
            <v>Richland</v>
          </cell>
        </row>
        <row r="211">
          <cell r="C211" t="str">
            <v>06122</v>
          </cell>
          <cell r="D211" t="str">
            <v>Ridgefield</v>
          </cell>
        </row>
        <row r="212">
          <cell r="C212" t="str">
            <v>01160</v>
          </cell>
          <cell r="D212" t="str">
            <v>Ritzville</v>
          </cell>
        </row>
        <row r="213">
          <cell r="C213" t="str">
            <v>32416</v>
          </cell>
          <cell r="D213" t="str">
            <v>Riverside</v>
          </cell>
        </row>
        <row r="214">
          <cell r="C214" t="str">
            <v>17407</v>
          </cell>
          <cell r="D214" t="str">
            <v>Riverview</v>
          </cell>
        </row>
        <row r="215">
          <cell r="C215" t="str">
            <v>34401</v>
          </cell>
          <cell r="D215" t="str">
            <v>Rochester</v>
          </cell>
        </row>
        <row r="216">
          <cell r="C216" t="str">
            <v>20403</v>
          </cell>
          <cell r="D216" t="str">
            <v>Roosevelt</v>
          </cell>
        </row>
        <row r="217">
          <cell r="C217" t="str">
            <v>38320</v>
          </cell>
          <cell r="D217" t="str">
            <v>Rosalia</v>
          </cell>
        </row>
        <row r="218">
          <cell r="C218" t="str">
            <v>13160</v>
          </cell>
          <cell r="D218" t="str">
            <v>Royal</v>
          </cell>
        </row>
        <row r="219">
          <cell r="C219" t="str">
            <v>28149</v>
          </cell>
          <cell r="D219" t="str">
            <v>San Juan</v>
          </cell>
        </row>
        <row r="220">
          <cell r="C220" t="str">
            <v>14104</v>
          </cell>
          <cell r="D220" t="str">
            <v>Satsop</v>
          </cell>
        </row>
        <row r="221">
          <cell r="C221" t="str">
            <v>17001</v>
          </cell>
          <cell r="D221" t="str">
            <v>Seattle</v>
          </cell>
        </row>
        <row r="222">
          <cell r="C222" t="str">
            <v>29101</v>
          </cell>
          <cell r="D222" t="str">
            <v>Sedro Woolley</v>
          </cell>
        </row>
        <row r="223">
          <cell r="C223" t="str">
            <v>39119</v>
          </cell>
          <cell r="D223" t="str">
            <v>Selah</v>
          </cell>
        </row>
        <row r="224">
          <cell r="C224" t="str">
            <v>26070</v>
          </cell>
          <cell r="D224" t="str">
            <v>Selkirk</v>
          </cell>
        </row>
        <row r="225">
          <cell r="C225" t="str">
            <v>05323</v>
          </cell>
          <cell r="D225" t="str">
            <v>Sequim</v>
          </cell>
        </row>
        <row r="226">
          <cell r="C226" t="str">
            <v>28010</v>
          </cell>
          <cell r="D226" t="str">
            <v>Shaw</v>
          </cell>
        </row>
        <row r="227">
          <cell r="C227" t="str">
            <v>23309</v>
          </cell>
          <cell r="D227" t="str">
            <v>Shelton</v>
          </cell>
        </row>
        <row r="228">
          <cell r="C228" t="str">
            <v>17412</v>
          </cell>
          <cell r="D228" t="str">
            <v>Shoreline</v>
          </cell>
        </row>
        <row r="229">
          <cell r="C229" t="str">
            <v>30002</v>
          </cell>
          <cell r="D229" t="str">
            <v>Skamania</v>
          </cell>
        </row>
        <row r="230">
          <cell r="C230" t="str">
            <v>17404</v>
          </cell>
          <cell r="D230" t="str">
            <v>Skykomish</v>
          </cell>
        </row>
        <row r="231">
          <cell r="C231" t="str">
            <v>31201</v>
          </cell>
          <cell r="D231" t="str">
            <v>Snohomish</v>
          </cell>
        </row>
        <row r="232">
          <cell r="C232" t="str">
            <v>17410</v>
          </cell>
          <cell r="D232" t="str">
            <v>Snoqualmie Valley</v>
          </cell>
        </row>
        <row r="233">
          <cell r="C233" t="str">
            <v>13156</v>
          </cell>
          <cell r="D233" t="str">
            <v>Soap Lake</v>
          </cell>
        </row>
        <row r="234">
          <cell r="C234" t="str">
            <v>25118</v>
          </cell>
          <cell r="D234" t="str">
            <v>South Bend</v>
          </cell>
        </row>
        <row r="235">
          <cell r="C235" t="str">
            <v>18402</v>
          </cell>
          <cell r="D235" t="str">
            <v>South Kitsap</v>
          </cell>
        </row>
        <row r="236">
          <cell r="C236" t="str">
            <v>15206</v>
          </cell>
          <cell r="D236" t="str">
            <v>South Whidbey</v>
          </cell>
        </row>
        <row r="237">
          <cell r="C237" t="str">
            <v>23042</v>
          </cell>
          <cell r="D237" t="str">
            <v>Southside</v>
          </cell>
        </row>
        <row r="238">
          <cell r="C238" t="str">
            <v>32081</v>
          </cell>
          <cell r="D238" t="str">
            <v>Spokane</v>
          </cell>
        </row>
        <row r="239">
          <cell r="C239" t="str">
            <v>22008</v>
          </cell>
          <cell r="D239" t="str">
            <v>Sprague</v>
          </cell>
        </row>
        <row r="240">
          <cell r="C240" t="str">
            <v>38322</v>
          </cell>
          <cell r="D240" t="str">
            <v>St John</v>
          </cell>
        </row>
        <row r="241">
          <cell r="C241" t="str">
            <v>31401</v>
          </cell>
          <cell r="D241" t="str">
            <v>Stanwood</v>
          </cell>
        </row>
        <row r="242">
          <cell r="C242" t="str">
            <v>11054</v>
          </cell>
          <cell r="D242" t="str">
            <v>Star</v>
          </cell>
        </row>
        <row r="243">
          <cell r="C243" t="str">
            <v>07035</v>
          </cell>
          <cell r="D243" t="str">
            <v>Starbuck</v>
          </cell>
        </row>
        <row r="244">
          <cell r="C244" t="str">
            <v>04069</v>
          </cell>
          <cell r="D244" t="str">
            <v>Stehekin</v>
          </cell>
        </row>
        <row r="245">
          <cell r="C245" t="str">
            <v>27001</v>
          </cell>
          <cell r="D245" t="str">
            <v>Steilacoom Hist.</v>
          </cell>
        </row>
        <row r="246">
          <cell r="C246" t="str">
            <v>38304</v>
          </cell>
          <cell r="D246" t="str">
            <v>Steptoe</v>
          </cell>
        </row>
        <row r="247">
          <cell r="C247" t="str">
            <v>30303</v>
          </cell>
          <cell r="D247" t="str">
            <v>Stevenson-Carson</v>
          </cell>
        </row>
        <row r="248">
          <cell r="C248" t="str">
            <v>31311</v>
          </cell>
          <cell r="D248" t="str">
            <v>Sultan</v>
          </cell>
        </row>
        <row r="249">
          <cell r="C249" t="str">
            <v>33202</v>
          </cell>
          <cell r="D249" t="str">
            <v>Summit Valley</v>
          </cell>
        </row>
        <row r="250">
          <cell r="C250" t="str">
            <v>27320</v>
          </cell>
          <cell r="D250" t="str">
            <v>Sumner</v>
          </cell>
        </row>
        <row r="251">
          <cell r="C251" t="str">
            <v>39201</v>
          </cell>
          <cell r="D251" t="str">
            <v>Sunnyside</v>
          </cell>
        </row>
        <row r="252">
          <cell r="C252" t="str">
            <v>27010</v>
          </cell>
          <cell r="D252" t="str">
            <v>Tacoma</v>
          </cell>
        </row>
        <row r="253">
          <cell r="C253" t="str">
            <v>14077</v>
          </cell>
          <cell r="D253" t="str">
            <v>Taholah</v>
          </cell>
        </row>
        <row r="254">
          <cell r="C254" t="str">
            <v>17409</v>
          </cell>
          <cell r="D254" t="str">
            <v>Tahoma</v>
          </cell>
        </row>
        <row r="255">
          <cell r="C255" t="str">
            <v>38265</v>
          </cell>
          <cell r="D255" t="str">
            <v>Tekoa</v>
          </cell>
        </row>
        <row r="256">
          <cell r="C256" t="str">
            <v>34402</v>
          </cell>
          <cell r="D256" t="str">
            <v>Tenino</v>
          </cell>
        </row>
        <row r="257">
          <cell r="C257" t="str">
            <v>19400</v>
          </cell>
          <cell r="D257" t="str">
            <v>Thorp</v>
          </cell>
        </row>
        <row r="258">
          <cell r="C258" t="str">
            <v>21237</v>
          </cell>
          <cell r="D258" t="str">
            <v>Toledo</v>
          </cell>
        </row>
        <row r="259">
          <cell r="C259" t="str">
            <v>24404</v>
          </cell>
          <cell r="D259" t="str">
            <v>Tonasket</v>
          </cell>
        </row>
        <row r="260">
          <cell r="C260" t="str">
            <v>39202</v>
          </cell>
          <cell r="D260" t="str">
            <v>Toppenish</v>
          </cell>
        </row>
        <row r="261">
          <cell r="C261" t="str">
            <v>36300</v>
          </cell>
          <cell r="D261" t="str">
            <v>Touchet</v>
          </cell>
        </row>
        <row r="262">
          <cell r="C262" t="str">
            <v>08130</v>
          </cell>
          <cell r="D262" t="str">
            <v>Toutle Lake</v>
          </cell>
        </row>
        <row r="263">
          <cell r="C263" t="str">
            <v>20400</v>
          </cell>
          <cell r="D263" t="str">
            <v>Trout Lake</v>
          </cell>
        </row>
        <row r="264">
          <cell r="C264" t="str">
            <v>17406</v>
          </cell>
          <cell r="D264" t="str">
            <v>Tukwila</v>
          </cell>
        </row>
        <row r="265">
          <cell r="C265" t="str">
            <v>34033</v>
          </cell>
          <cell r="D265" t="str">
            <v>Tumwater</v>
          </cell>
        </row>
        <row r="266">
          <cell r="C266" t="str">
            <v>39002</v>
          </cell>
          <cell r="D266" t="str">
            <v>Union Gap</v>
          </cell>
        </row>
        <row r="267">
          <cell r="C267" t="str">
            <v>27083</v>
          </cell>
          <cell r="D267" t="str">
            <v>University Place</v>
          </cell>
        </row>
        <row r="268">
          <cell r="C268" t="str">
            <v>33070</v>
          </cell>
          <cell r="D268" t="str">
            <v>Valley</v>
          </cell>
        </row>
        <row r="269">
          <cell r="C269" t="str">
            <v>06037</v>
          </cell>
          <cell r="D269" t="str">
            <v>Vancouver</v>
          </cell>
        </row>
        <row r="270">
          <cell r="C270" t="str">
            <v>17402</v>
          </cell>
          <cell r="D270" t="str">
            <v>Vashon Island</v>
          </cell>
        </row>
        <row r="271">
          <cell r="C271" t="str">
            <v>35200</v>
          </cell>
          <cell r="D271" t="str">
            <v>Wahkiakum</v>
          </cell>
        </row>
        <row r="272">
          <cell r="C272" t="str">
            <v>13073</v>
          </cell>
          <cell r="D272" t="str">
            <v>Wahluke</v>
          </cell>
        </row>
        <row r="273">
          <cell r="C273" t="str">
            <v>36401</v>
          </cell>
          <cell r="D273" t="str">
            <v>Waitsburg</v>
          </cell>
        </row>
        <row r="274">
          <cell r="C274" t="str">
            <v>36140</v>
          </cell>
          <cell r="D274" t="str">
            <v>Walla Walla</v>
          </cell>
        </row>
        <row r="275">
          <cell r="C275" t="str">
            <v>39207</v>
          </cell>
          <cell r="D275" t="str">
            <v>Wapato</v>
          </cell>
        </row>
        <row r="276">
          <cell r="C276" t="str">
            <v>13146</v>
          </cell>
          <cell r="D276" t="str">
            <v>Warden</v>
          </cell>
        </row>
        <row r="277">
          <cell r="C277" t="str">
            <v>06112</v>
          </cell>
          <cell r="D277" t="str">
            <v>Washougal</v>
          </cell>
        </row>
        <row r="278">
          <cell r="C278" t="str">
            <v>01109</v>
          </cell>
          <cell r="D278" t="str">
            <v>Washtucna</v>
          </cell>
        </row>
        <row r="279">
          <cell r="C279" t="str">
            <v>09209</v>
          </cell>
          <cell r="D279" t="str">
            <v>Waterville</v>
          </cell>
        </row>
        <row r="280">
          <cell r="C280" t="str">
            <v>33049</v>
          </cell>
          <cell r="D280" t="str">
            <v>Wellpinit</v>
          </cell>
        </row>
        <row r="281">
          <cell r="C281" t="str">
            <v>04246</v>
          </cell>
          <cell r="D281" t="str">
            <v>Wenatchee</v>
          </cell>
        </row>
        <row r="282">
          <cell r="C282" t="str">
            <v>32363</v>
          </cell>
          <cell r="D282" t="str">
            <v>West Valley (Spok</v>
          </cell>
        </row>
        <row r="283">
          <cell r="C283" t="str">
            <v>39208</v>
          </cell>
          <cell r="D283" t="str">
            <v>West Valley (Yak)</v>
          </cell>
        </row>
        <row r="284">
          <cell r="C284" t="str">
            <v>21303</v>
          </cell>
          <cell r="D284" t="str">
            <v>White Pass</v>
          </cell>
        </row>
        <row r="285">
          <cell r="C285" t="str">
            <v>27416</v>
          </cell>
          <cell r="D285" t="str">
            <v>White River</v>
          </cell>
        </row>
        <row r="286">
          <cell r="C286" t="str">
            <v>20405</v>
          </cell>
          <cell r="D286" t="str">
            <v>White Salmon</v>
          </cell>
        </row>
        <row r="287">
          <cell r="C287" t="str">
            <v>22200</v>
          </cell>
          <cell r="D287" t="str">
            <v>Wilbur</v>
          </cell>
        </row>
        <row r="288">
          <cell r="C288" t="str">
            <v>25160</v>
          </cell>
          <cell r="D288" t="str">
            <v>Willapa Valley</v>
          </cell>
        </row>
        <row r="289">
          <cell r="C289" t="str">
            <v>13167</v>
          </cell>
          <cell r="D289" t="str">
            <v>Wilson Creek</v>
          </cell>
        </row>
        <row r="290">
          <cell r="C290" t="str">
            <v>21232</v>
          </cell>
          <cell r="D290" t="str">
            <v>Winlock</v>
          </cell>
        </row>
        <row r="291">
          <cell r="C291" t="str">
            <v>14117</v>
          </cell>
          <cell r="D291" t="str">
            <v>Wishkah Valley</v>
          </cell>
        </row>
        <row r="292">
          <cell r="C292" t="str">
            <v>20094</v>
          </cell>
          <cell r="D292" t="str">
            <v>Wishram</v>
          </cell>
        </row>
        <row r="293">
          <cell r="C293" t="str">
            <v>08404</v>
          </cell>
          <cell r="D293" t="str">
            <v>Woodland</v>
          </cell>
        </row>
        <row r="294">
          <cell r="C294" t="str">
            <v>39007</v>
          </cell>
          <cell r="D294" t="str">
            <v>Yakima</v>
          </cell>
        </row>
        <row r="295">
          <cell r="C295" t="str">
            <v>34002</v>
          </cell>
          <cell r="D295" t="str">
            <v>Yelm</v>
          </cell>
        </row>
        <row r="296">
          <cell r="C296" t="str">
            <v>39205</v>
          </cell>
          <cell r="D296" t="str">
            <v>Zillah</v>
          </cell>
        </row>
        <row r="297">
          <cell r="C297" t="str">
            <v>27931</v>
          </cell>
          <cell r="D297" t="str">
            <v>Bates TC</v>
          </cell>
        </row>
        <row r="298">
          <cell r="C298" t="str">
            <v>27932</v>
          </cell>
          <cell r="D298" t="str">
            <v>Clover Park TC</v>
          </cell>
        </row>
        <row r="299">
          <cell r="C299" t="str">
            <v>17937</v>
          </cell>
          <cell r="D299" t="str">
            <v>Lake Wa Inst Tech</v>
          </cell>
        </row>
        <row r="300">
          <cell r="C300" t="str">
            <v>17941</v>
          </cell>
          <cell r="D300" t="str">
            <v>Renton TC</v>
          </cell>
        </row>
        <row r="301">
          <cell r="C301" t="str">
            <v>27901</v>
          </cell>
          <cell r="D301" t="str">
            <v>Chief Leschi Tribal</v>
          </cell>
        </row>
        <row r="302">
          <cell r="C302" t="str">
            <v>37903</v>
          </cell>
          <cell r="D302" t="str">
            <v>Lummi Tribal</v>
          </cell>
        </row>
        <row r="303">
          <cell r="C303" t="str">
            <v>17903</v>
          </cell>
          <cell r="D303" t="str">
            <v>Muckleshoot Tribal</v>
          </cell>
        </row>
        <row r="304">
          <cell r="C304" t="str">
            <v>24915</v>
          </cell>
          <cell r="D304" t="str">
            <v>Paschal Sherman Tribal</v>
          </cell>
        </row>
        <row r="305">
          <cell r="C305" t="str">
            <v>05903</v>
          </cell>
          <cell r="D305" t="str">
            <v>Quileute Tribal</v>
          </cell>
        </row>
        <row r="306">
          <cell r="C306" t="str">
            <v>18902</v>
          </cell>
          <cell r="D306" t="str">
            <v>Suquamish Tribal</v>
          </cell>
        </row>
        <row r="307">
          <cell r="C307" t="str">
            <v>34901</v>
          </cell>
          <cell r="D307" t="str">
            <v>Wa He Lut Tribal</v>
          </cell>
        </row>
        <row r="308">
          <cell r="C308" t="str">
            <v>39901</v>
          </cell>
          <cell r="D308" t="str">
            <v>Yakama Nation Tribal</v>
          </cell>
        </row>
        <row r="309">
          <cell r="C309" t="str">
            <v>06701</v>
          </cell>
          <cell r="D309" t="str">
            <v>ESA 112</v>
          </cell>
        </row>
        <row r="310">
          <cell r="C310" t="str">
            <v>18901</v>
          </cell>
          <cell r="D310" t="str">
            <v>Catalyst Charter</v>
          </cell>
        </row>
        <row r="311">
          <cell r="C311" t="str">
            <v>17919</v>
          </cell>
          <cell r="D311" t="str">
            <v>Impact Black River Charter</v>
          </cell>
        </row>
        <row r="312">
          <cell r="C312" t="str">
            <v>27902</v>
          </cell>
          <cell r="D312" t="str">
            <v>Impact Com Bay Charter</v>
          </cell>
        </row>
        <row r="313">
          <cell r="C313" t="str">
            <v>17916</v>
          </cell>
          <cell r="D313" t="str">
            <v>Impact Salish Sea Charter</v>
          </cell>
        </row>
        <row r="314">
          <cell r="C314" t="str">
            <v>17911</v>
          </cell>
          <cell r="D314" t="str">
            <v>Impact Puget Sound Charter</v>
          </cell>
        </row>
        <row r="315">
          <cell r="C315" t="str">
            <v>32903</v>
          </cell>
          <cell r="D315" t="str">
            <v>Lumen Charter</v>
          </cell>
        </row>
        <row r="316">
          <cell r="C316" t="str">
            <v>04901</v>
          </cell>
          <cell r="D316" t="str">
            <v>Pinnacle Prep Charter</v>
          </cell>
        </row>
        <row r="317">
          <cell r="C317" t="str">
            <v>32907</v>
          </cell>
          <cell r="D317" t="str">
            <v>Innovation Spokane Charter</v>
          </cell>
        </row>
        <row r="318">
          <cell r="C318" t="str">
            <v>17908</v>
          </cell>
          <cell r="D318" t="str">
            <v>Rainier Prep Charter</v>
          </cell>
        </row>
        <row r="319">
          <cell r="C319" t="str">
            <v>17910</v>
          </cell>
          <cell r="D319" t="str">
            <v>Rainier Valley Charter</v>
          </cell>
        </row>
        <row r="320">
          <cell r="C320" t="str">
            <v>06901</v>
          </cell>
          <cell r="D320" t="str">
            <v>Rooted Schools Charter</v>
          </cell>
        </row>
        <row r="321">
          <cell r="C321" t="str">
            <v>32901</v>
          </cell>
          <cell r="D321" t="str">
            <v>Spokane Int'l Charter</v>
          </cell>
        </row>
        <row r="322">
          <cell r="C322" t="str">
            <v>17905</v>
          </cell>
          <cell r="D322" t="str">
            <v>Summit Atlas Charter</v>
          </cell>
        </row>
        <row r="323">
          <cell r="C323" t="str">
            <v>27905</v>
          </cell>
          <cell r="D323" t="str">
            <v>Summit Olympus Charter</v>
          </cell>
        </row>
        <row r="324">
          <cell r="C324" t="str">
            <v>17902</v>
          </cell>
          <cell r="D324" t="str">
            <v>Summit Sierra Charter</v>
          </cell>
        </row>
        <row r="325">
          <cell r="C325" t="str">
            <v>37902</v>
          </cell>
          <cell r="D325" t="str">
            <v>Whatcom Interg'l Charter</v>
          </cell>
        </row>
        <row r="326">
          <cell r="C326" t="str">
            <v>17917</v>
          </cell>
          <cell r="D326" t="str">
            <v>Why Not You Charter</v>
          </cell>
        </row>
        <row r="327">
          <cell r="C327" t="str">
            <v>17901</v>
          </cell>
          <cell r="D327" t="str">
            <v>First Place Charter</v>
          </cell>
        </row>
        <row r="328">
          <cell r="C328" t="str">
            <v>27904</v>
          </cell>
          <cell r="D328" t="str">
            <v>Green Dot Destiny Charter</v>
          </cell>
        </row>
        <row r="329">
          <cell r="C329" t="str">
            <v>17906</v>
          </cell>
          <cell r="D329" t="str">
            <v>Green Dot Excel Charter</v>
          </cell>
        </row>
        <row r="330">
          <cell r="C330" t="str">
            <v>27909</v>
          </cell>
          <cell r="D330" t="str">
            <v>SOAR Charter</v>
          </cell>
        </row>
        <row r="331">
          <cell r="C331" t="str">
            <v>17915</v>
          </cell>
          <cell r="D331" t="str">
            <v>Ashe Prep Charter</v>
          </cell>
        </row>
        <row r="332">
          <cell r="C332" t="str">
            <v>36901</v>
          </cell>
          <cell r="D332" t="str">
            <v>Innovation Charter</v>
          </cell>
        </row>
        <row r="333">
          <cell r="C333" t="str">
            <v>38901</v>
          </cell>
          <cell r="D333" t="str">
            <v>Pullman Com Monte Charter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A0080-935F-4145-A0FF-63252FAC5CA5}">
  <sheetPr>
    <tabColor theme="9" tint="0.79998168889431442"/>
  </sheetPr>
  <dimension ref="A1:O121"/>
  <sheetViews>
    <sheetView tabSelected="1" workbookViewId="0">
      <selection activeCell="E2" sqref="E2:G2"/>
    </sheetView>
  </sheetViews>
  <sheetFormatPr defaultColWidth="8.85546875" defaultRowHeight="12.75" x14ac:dyDescent="0.2"/>
  <cols>
    <col min="1" max="1" width="8.85546875" style="2"/>
    <col min="2" max="2" width="9.42578125" style="2" customWidth="1"/>
    <col min="3" max="3" width="59" style="2" bestFit="1" customWidth="1"/>
    <col min="4" max="4" width="8.85546875" style="2"/>
    <col min="5" max="5" width="19.42578125" style="53" customWidth="1"/>
    <col min="6" max="6" width="14" style="42" customWidth="1"/>
    <col min="7" max="7" width="14" style="45" customWidth="1"/>
    <col min="8" max="8" width="8.85546875" style="1"/>
    <col min="9" max="9" width="19.42578125" style="53" customWidth="1"/>
    <col min="10" max="10" width="14" style="42" customWidth="1"/>
    <col min="11" max="11" width="14" style="45" customWidth="1"/>
    <col min="12" max="12" width="8.85546875" style="1"/>
    <col min="13" max="13" width="19.42578125" style="53" customWidth="1"/>
    <col min="14" max="14" width="14" style="42" customWidth="1"/>
    <col min="15" max="15" width="14" style="45" customWidth="1"/>
    <col min="16" max="16384" width="8.85546875" style="1"/>
  </cols>
  <sheetData>
    <row r="1" spans="2:15" customFormat="1" ht="15" x14ac:dyDescent="0.25">
      <c r="B1" s="3"/>
      <c r="E1" s="46"/>
      <c r="F1" s="38"/>
      <c r="G1" s="34"/>
      <c r="I1" s="46"/>
      <c r="J1" s="38"/>
      <c r="K1" s="34"/>
      <c r="M1" s="46"/>
      <c r="N1" s="38"/>
      <c r="O1" s="34"/>
    </row>
    <row r="2" spans="2:15" s="28" customFormat="1" ht="21" x14ac:dyDescent="0.35">
      <c r="B2" s="29" t="s">
        <v>1013</v>
      </c>
      <c r="C2" s="30"/>
      <c r="E2" s="95" t="s">
        <v>1011</v>
      </c>
      <c r="F2" s="96"/>
      <c r="G2" s="97"/>
      <c r="I2" s="98" t="s">
        <v>1011</v>
      </c>
      <c r="J2" s="99"/>
      <c r="K2" s="100"/>
      <c r="M2" s="101" t="s">
        <v>1011</v>
      </c>
      <c r="N2" s="102"/>
      <c r="O2" s="103"/>
    </row>
    <row r="3" spans="2:15" customFormat="1" ht="15" x14ac:dyDescent="0.25">
      <c r="B3" s="31"/>
      <c r="C3" s="32" t="s">
        <v>840</v>
      </c>
      <c r="E3" s="77" t="s">
        <v>841</v>
      </c>
      <c r="F3" s="78"/>
      <c r="G3" s="79"/>
      <c r="H3" s="69"/>
      <c r="I3" s="77" t="s">
        <v>841</v>
      </c>
      <c r="J3" s="78"/>
      <c r="K3" s="79"/>
      <c r="L3" s="69"/>
      <c r="M3" s="77" t="s">
        <v>841</v>
      </c>
      <c r="N3" s="78"/>
      <c r="O3" s="79"/>
    </row>
    <row r="4" spans="2:15" customFormat="1" ht="15" x14ac:dyDescent="0.25">
      <c r="B4" s="3"/>
      <c r="E4" s="46"/>
      <c r="F4" s="80" t="s">
        <v>199</v>
      </c>
      <c r="G4" s="81" t="str">
        <f>VLOOKUP(E2,Enrollment!$C$7:$G$330,5,0)</f>
        <v>OSPI</v>
      </c>
      <c r="I4" s="46"/>
      <c r="J4" s="80" t="s">
        <v>199</v>
      </c>
      <c r="K4" s="81" t="str">
        <f>VLOOKUP(I2,Enrollment!$C$7:$G$326,5,0)</f>
        <v>OSPI</v>
      </c>
      <c r="M4" s="46"/>
      <c r="N4" s="80" t="s">
        <v>199</v>
      </c>
      <c r="O4" s="81" t="str">
        <f>VLOOKUP(M2,Enrollment!$C$7:$G$326,5,0)</f>
        <v>OSPI</v>
      </c>
    </row>
    <row r="5" spans="2:15" customFormat="1" ht="15" x14ac:dyDescent="0.25">
      <c r="B5" s="17"/>
      <c r="C5" s="17" t="s">
        <v>842</v>
      </c>
      <c r="E5" s="47">
        <f>VLOOKUP(G4,Enrollment!$B$7:$D$330,3,0)</f>
        <v>1085189.9599999993</v>
      </c>
      <c r="F5" s="39"/>
      <c r="G5" s="33"/>
      <c r="I5" s="47">
        <f>VLOOKUP(K4,Enrollment!$B$7:$D$330,3,0)</f>
        <v>1085189.9599999993</v>
      </c>
      <c r="J5" s="39"/>
      <c r="K5" s="33"/>
      <c r="M5" s="47">
        <f>VLOOKUP(O4,Enrollment!$B$7:$D$330,3,0)</f>
        <v>1085189.9599999993</v>
      </c>
      <c r="N5" s="39"/>
      <c r="O5" s="33"/>
    </row>
    <row r="6" spans="2:15" customFormat="1" ht="15" x14ac:dyDescent="0.25">
      <c r="B6" s="3"/>
      <c r="E6" s="46"/>
      <c r="F6" s="38"/>
      <c r="G6" s="34"/>
      <c r="I6" s="46"/>
      <c r="J6" s="38"/>
      <c r="K6" s="34"/>
      <c r="M6" s="46"/>
      <c r="N6" s="38"/>
      <c r="O6" s="34"/>
    </row>
    <row r="7" spans="2:15" s="22" customFormat="1" ht="18.75" x14ac:dyDescent="0.3">
      <c r="B7" s="24" t="s">
        <v>197</v>
      </c>
      <c r="C7" s="23"/>
      <c r="E7" s="48" t="str">
        <f>E2</f>
        <v>State Summary</v>
      </c>
      <c r="F7" s="40"/>
      <c r="G7" s="43"/>
      <c r="I7" s="54" t="str">
        <f>I2</f>
        <v>State Summary</v>
      </c>
      <c r="J7" s="55"/>
      <c r="K7" s="56"/>
      <c r="M7" s="60" t="str">
        <f>M2</f>
        <v>State Summary</v>
      </c>
      <c r="N7" s="61"/>
      <c r="O7" s="62"/>
    </row>
    <row r="8" spans="2:15" customFormat="1" ht="15" x14ac:dyDescent="0.25">
      <c r="B8" s="21"/>
      <c r="C8" s="20"/>
      <c r="D8" s="10"/>
      <c r="E8" s="49" t="s">
        <v>196</v>
      </c>
      <c r="F8" s="19" t="s">
        <v>195</v>
      </c>
      <c r="G8" s="35" t="s">
        <v>194</v>
      </c>
      <c r="H8" s="10"/>
      <c r="I8" s="57" t="s">
        <v>196</v>
      </c>
      <c r="J8" s="58" t="s">
        <v>195</v>
      </c>
      <c r="K8" s="59" t="s">
        <v>194</v>
      </c>
      <c r="M8" s="63" t="s">
        <v>196</v>
      </c>
      <c r="N8" s="64" t="s">
        <v>195</v>
      </c>
      <c r="O8" s="65" t="s">
        <v>194</v>
      </c>
    </row>
    <row r="9" spans="2:15" customFormat="1" ht="15" x14ac:dyDescent="0.25">
      <c r="B9" s="18"/>
      <c r="D9" s="10"/>
      <c r="E9" s="46"/>
      <c r="F9" s="38"/>
      <c r="G9" s="34"/>
      <c r="H9" s="10"/>
      <c r="I9" s="46"/>
      <c r="J9" s="38"/>
      <c r="K9" s="34"/>
      <c r="M9" s="46"/>
      <c r="N9" s="38"/>
      <c r="O9" s="34"/>
    </row>
    <row r="10" spans="2:15" customFormat="1" ht="15" x14ac:dyDescent="0.25">
      <c r="B10" s="17"/>
      <c r="C10" s="17" t="s">
        <v>193</v>
      </c>
      <c r="D10" s="10"/>
      <c r="E10" s="50">
        <f>IFERROR(VLOOKUP(G$4,DATA!$B$6:$CT$330,3,0),0)</f>
        <v>20272431869.020004</v>
      </c>
      <c r="F10" s="37">
        <f>E10/E$10</f>
        <v>1</v>
      </c>
      <c r="G10" s="44">
        <f>E10/E$5</f>
        <v>18680.998365502772</v>
      </c>
      <c r="H10" s="10"/>
      <c r="I10" s="50">
        <f>IFERROR(VLOOKUP(K$4,DATA!$B$6:$CT$330,3,0),0)</f>
        <v>20272431869.020004</v>
      </c>
      <c r="J10" s="37">
        <f>I10/I$10</f>
        <v>1</v>
      </c>
      <c r="K10" s="44">
        <f>I10/I$5</f>
        <v>18680.998365502772</v>
      </c>
      <c r="M10" s="50">
        <f>IFERROR(VLOOKUP(O$4,DATA!$B$6:$CT$330,3,0),0)</f>
        <v>20272431869.020004</v>
      </c>
      <c r="N10" s="37">
        <f>M10/M$10</f>
        <v>1</v>
      </c>
      <c r="O10" s="44">
        <f>M10/M$5</f>
        <v>18680.998365502772</v>
      </c>
    </row>
    <row r="11" spans="2:15" customFormat="1" ht="15" x14ac:dyDescent="0.25">
      <c r="B11" s="16"/>
      <c r="D11" s="10"/>
      <c r="E11" s="46"/>
      <c r="F11" s="38"/>
      <c r="G11" s="34"/>
      <c r="H11" s="10"/>
      <c r="I11" s="46"/>
      <c r="J11" s="38"/>
      <c r="K11" s="34"/>
      <c r="M11" s="46"/>
      <c r="N11" s="38"/>
      <c r="O11" s="34"/>
    </row>
    <row r="12" spans="2:15" customFormat="1" ht="15" x14ac:dyDescent="0.25">
      <c r="B12" s="5" t="s">
        <v>192</v>
      </c>
      <c r="C12" s="8" t="s">
        <v>181</v>
      </c>
      <c r="D12" s="10"/>
      <c r="E12" s="51">
        <f>IFERROR(VLOOKUP(G$4,DATA!$B$6:$CT$330,4,0),0)</f>
        <v>7675302342.9699955</v>
      </c>
      <c r="F12" s="38"/>
      <c r="G12" s="34"/>
      <c r="H12" s="10"/>
      <c r="I12" s="51">
        <f>IFERROR(VLOOKUP(K$4,DATA!$B$6:$CT$330,4,0),0)</f>
        <v>7675302342.9699955</v>
      </c>
      <c r="J12" s="38"/>
      <c r="K12" s="34"/>
      <c r="M12" s="51">
        <f>IFERROR(VLOOKUP(O$4,DATA!$B$6:$CT$330,4,0),0)</f>
        <v>7675302342.9699955</v>
      </c>
      <c r="N12" s="38"/>
      <c r="O12" s="34"/>
    </row>
    <row r="13" spans="2:15" customFormat="1" ht="15" x14ac:dyDescent="0.25">
      <c r="B13" s="5" t="s">
        <v>191</v>
      </c>
      <c r="C13" s="8" t="s">
        <v>179</v>
      </c>
      <c r="D13" s="10"/>
      <c r="E13" s="51">
        <f>IFERROR(VLOOKUP(G$4,DATA!$B$6:$CT$330,5,0),0)</f>
        <v>247180501.32000002</v>
      </c>
      <c r="F13" s="38"/>
      <c r="G13" s="34"/>
      <c r="H13" s="10"/>
      <c r="I13" s="51">
        <f>IFERROR(VLOOKUP(K$4,DATA!$B$6:$CT$330,5,0),0)</f>
        <v>247180501.32000002</v>
      </c>
      <c r="J13" s="38"/>
      <c r="K13" s="34"/>
      <c r="M13" s="51">
        <f>IFERROR(VLOOKUP(O$4,DATA!$B$6:$CT$330,5,0),0)</f>
        <v>247180501.32000002</v>
      </c>
      <c r="N13" s="38"/>
      <c r="O13" s="34"/>
    </row>
    <row r="14" spans="2:15" customFormat="1" ht="15" x14ac:dyDescent="0.25">
      <c r="B14" s="5" t="s">
        <v>190</v>
      </c>
      <c r="C14" s="8" t="s">
        <v>189</v>
      </c>
      <c r="D14" s="15"/>
      <c r="E14" s="51">
        <f>IFERROR(VLOOKUP(G$4,DATA!$B$6:$CT$330,6,0),0)</f>
        <v>210712816.70000011</v>
      </c>
      <c r="F14" s="38"/>
      <c r="G14" s="34"/>
      <c r="H14" s="15"/>
      <c r="I14" s="51">
        <f>IFERROR(VLOOKUP(K$4,DATA!$B$6:$CT$330,6,0),0)</f>
        <v>210712816.70000011</v>
      </c>
      <c r="J14" s="38"/>
      <c r="K14" s="34"/>
      <c r="M14" s="51">
        <f>IFERROR(VLOOKUP(O$4,DATA!$B$6:$CT$330,6,0),0)</f>
        <v>210712816.70000011</v>
      </c>
      <c r="N14" s="38"/>
      <c r="O14" s="34"/>
    </row>
    <row r="15" spans="2:15" customFormat="1" ht="15" x14ac:dyDescent="0.25">
      <c r="B15" s="5" t="s">
        <v>188</v>
      </c>
      <c r="C15" s="8" t="s">
        <v>175</v>
      </c>
      <c r="D15" s="9"/>
      <c r="E15" s="51">
        <f>IFERROR(VLOOKUP(G$4,DATA!$B$6:$CT$330,7,0),0)</f>
        <v>264449.75000000006</v>
      </c>
      <c r="F15" s="38"/>
      <c r="G15" s="34"/>
      <c r="H15" s="9"/>
      <c r="I15" s="51">
        <f>IFERROR(VLOOKUP(K$4,DATA!$B$6:$CT$330,7,0),0)</f>
        <v>264449.75000000006</v>
      </c>
      <c r="J15" s="38"/>
      <c r="K15" s="34"/>
      <c r="M15" s="51">
        <f>IFERROR(VLOOKUP(O$4,DATA!$B$6:$CT$330,7,0),0)</f>
        <v>264449.75000000006</v>
      </c>
      <c r="N15" s="38"/>
      <c r="O15" s="34"/>
    </row>
    <row r="16" spans="2:15" customFormat="1" ht="15" x14ac:dyDescent="0.25">
      <c r="B16" s="5" t="s">
        <v>187</v>
      </c>
      <c r="C16" s="8" t="s">
        <v>173</v>
      </c>
      <c r="D16" s="10"/>
      <c r="E16" s="51">
        <f>IFERROR(VLOOKUP(G$4,DATA!$B$6:$CT$330,8,0),0)</f>
        <v>710260018.8100003</v>
      </c>
      <c r="F16" s="38"/>
      <c r="G16" s="34"/>
      <c r="H16" s="10"/>
      <c r="I16" s="51">
        <f>IFERROR(VLOOKUP(K$4,DATA!$B$6:$CT$330,8,0),0)</f>
        <v>710260018.8100003</v>
      </c>
      <c r="J16" s="38"/>
      <c r="K16" s="34"/>
      <c r="M16" s="51">
        <f>IFERROR(VLOOKUP(O$4,DATA!$B$6:$CT$330,8,0),0)</f>
        <v>710260018.8100003</v>
      </c>
      <c r="N16" s="38"/>
      <c r="O16" s="34"/>
    </row>
    <row r="17" spans="2:15" customFormat="1" ht="15" x14ac:dyDescent="0.25">
      <c r="B17" s="5" t="s">
        <v>186</v>
      </c>
      <c r="C17" s="8" t="s">
        <v>171</v>
      </c>
      <c r="D17" s="10"/>
      <c r="E17" s="51">
        <f>IFERROR(VLOOKUP(G$4,DATA!$B$6:$CT$330,9,0),0)</f>
        <v>107172283.26000001</v>
      </c>
      <c r="F17" s="38"/>
      <c r="G17" s="34"/>
      <c r="H17" s="10"/>
      <c r="I17" s="51">
        <f>IFERROR(VLOOKUP(K$4,DATA!$B$6:$CT$330,9,0),0)</f>
        <v>107172283.26000001</v>
      </c>
      <c r="J17" s="38"/>
      <c r="K17" s="34"/>
      <c r="M17" s="51">
        <f>IFERROR(VLOOKUP(O$4,DATA!$B$6:$CT$330,9,0),0)</f>
        <v>107172283.26000001</v>
      </c>
      <c r="N17" s="38"/>
      <c r="O17" s="34"/>
    </row>
    <row r="18" spans="2:15" customFormat="1" ht="15" x14ac:dyDescent="0.25">
      <c r="B18" s="5" t="s">
        <v>185</v>
      </c>
      <c r="C18" s="8" t="s">
        <v>184</v>
      </c>
      <c r="D18" s="10"/>
      <c r="E18" s="51">
        <f>IFERROR(VLOOKUP(G$4,DATA!$B$6:$CT$330,10,0),0)</f>
        <v>41998830.530000024</v>
      </c>
      <c r="F18" s="38"/>
      <c r="G18" s="34"/>
      <c r="H18" s="10"/>
      <c r="I18" s="51">
        <f>IFERROR(VLOOKUP(K$4,DATA!$B$6:$CT$330,10,0),0)</f>
        <v>41998830.530000024</v>
      </c>
      <c r="J18" s="38"/>
      <c r="K18" s="34"/>
      <c r="M18" s="51">
        <f>IFERROR(VLOOKUP(O$4,DATA!$B$6:$CT$330,10,0),0)</f>
        <v>41998830.530000024</v>
      </c>
      <c r="N18" s="38"/>
      <c r="O18" s="34"/>
    </row>
    <row r="19" spans="2:15" customFormat="1" ht="15" x14ac:dyDescent="0.25">
      <c r="B19" s="7"/>
      <c r="C19" s="14" t="s">
        <v>183</v>
      </c>
      <c r="D19" s="10"/>
      <c r="E19" s="52">
        <f>SUM(E12:E18)</f>
        <v>8992891243.3399963</v>
      </c>
      <c r="F19" s="41">
        <f>E19/E$10</f>
        <v>0.44360199612177681</v>
      </c>
      <c r="G19" s="36">
        <f>E19/E$5</f>
        <v>8286.9281644846797</v>
      </c>
      <c r="H19" s="10"/>
      <c r="I19" s="52">
        <f>SUM(I12:I18)</f>
        <v>8992891243.3399963</v>
      </c>
      <c r="J19" s="41">
        <f>I19/I$10</f>
        <v>0.44360199612177681</v>
      </c>
      <c r="K19" s="36">
        <f>I19/I$5</f>
        <v>8286.9281644846797</v>
      </c>
      <c r="M19" s="52">
        <f>SUM(M12:M18)</f>
        <v>8992891243.3399963</v>
      </c>
      <c r="N19" s="41">
        <f>M19/M$10</f>
        <v>0.44360199612177681</v>
      </c>
      <c r="O19" s="36">
        <f>M19/M$5</f>
        <v>8286.9281644846797</v>
      </c>
    </row>
    <row r="20" spans="2:15" customFormat="1" ht="15" x14ac:dyDescent="0.25">
      <c r="B20" s="5"/>
      <c r="C20" s="13"/>
      <c r="D20" s="10"/>
      <c r="E20" s="46"/>
      <c r="F20" s="38"/>
      <c r="G20" s="34"/>
      <c r="H20" s="10"/>
      <c r="I20" s="46"/>
      <c r="J20" s="38"/>
      <c r="K20" s="34"/>
      <c r="M20" s="46"/>
      <c r="N20" s="38"/>
      <c r="O20" s="34"/>
    </row>
    <row r="21" spans="2:15" customFormat="1" ht="15" x14ac:dyDescent="0.25">
      <c r="B21" s="5" t="s">
        <v>182</v>
      </c>
      <c r="C21" s="8" t="s">
        <v>181</v>
      </c>
      <c r="D21" s="10"/>
      <c r="E21" s="46">
        <f>IFERROR(VLOOKUP(G$4,DATA!$B$6:$CT$330,11,0),0)</f>
        <v>3013466782.4399986</v>
      </c>
      <c r="F21" s="38"/>
      <c r="G21" s="34"/>
      <c r="H21" s="10"/>
      <c r="I21" s="46">
        <f>IFERROR(VLOOKUP(K$4,DATA!$B$6:$CT$330,11,0),0)</f>
        <v>3013466782.4399986</v>
      </c>
      <c r="J21" s="38"/>
      <c r="K21" s="34"/>
      <c r="M21" s="46">
        <f>IFERROR(VLOOKUP(O$4,DATA!$B$6:$CT$330,11,0),0)</f>
        <v>3013466782.4399986</v>
      </c>
      <c r="N21" s="38"/>
      <c r="O21" s="34"/>
    </row>
    <row r="22" spans="2:15" customFormat="1" ht="15" x14ac:dyDescent="0.25">
      <c r="B22" s="5" t="s">
        <v>180</v>
      </c>
      <c r="C22" s="8" t="s">
        <v>179</v>
      </c>
      <c r="D22" s="9"/>
      <c r="E22" s="46">
        <f>IFERROR(VLOOKUP(G$4,DATA!$B$6:$CT$330,12,0),0)</f>
        <v>139815793.72999993</v>
      </c>
      <c r="F22" s="38"/>
      <c r="G22" s="34"/>
      <c r="H22" s="9"/>
      <c r="I22" s="46">
        <f>IFERROR(VLOOKUP(K$4,DATA!$B$6:$CT$330,12,0),0)</f>
        <v>139815793.72999993</v>
      </c>
      <c r="J22" s="38"/>
      <c r="K22" s="34"/>
      <c r="M22" s="46">
        <f>IFERROR(VLOOKUP(O$4,DATA!$B$6:$CT$330,12,0),0)</f>
        <v>139815793.72999993</v>
      </c>
      <c r="N22" s="38"/>
      <c r="O22" s="34"/>
    </row>
    <row r="23" spans="2:15" customFormat="1" ht="15" x14ac:dyDescent="0.25">
      <c r="B23" s="5" t="s">
        <v>178</v>
      </c>
      <c r="C23" s="8" t="s">
        <v>177</v>
      </c>
      <c r="D23" s="9"/>
      <c r="E23" s="46">
        <f>IFERROR(VLOOKUP(G$4,DATA!$B$6:$CT$330,13,0),0)</f>
        <v>133896018.89999999</v>
      </c>
      <c r="F23" s="38"/>
      <c r="G23" s="34"/>
      <c r="H23" s="9"/>
      <c r="I23" s="46">
        <f>IFERROR(VLOOKUP(K$4,DATA!$B$6:$CT$330,13,0),0)</f>
        <v>133896018.89999999</v>
      </c>
      <c r="J23" s="38"/>
      <c r="K23" s="34"/>
      <c r="M23" s="46">
        <f>IFERROR(VLOOKUP(O$4,DATA!$B$6:$CT$330,13,0),0)</f>
        <v>133896018.89999999</v>
      </c>
      <c r="N23" s="38"/>
      <c r="O23" s="34"/>
    </row>
    <row r="24" spans="2:15" customFormat="1" ht="15" x14ac:dyDescent="0.25">
      <c r="B24" s="5" t="s">
        <v>176</v>
      </c>
      <c r="C24" s="8" t="s">
        <v>175</v>
      </c>
      <c r="D24" s="10"/>
      <c r="E24" s="46">
        <f>IFERROR(VLOOKUP(G$4,DATA!$B$6:$CT$330,14,0),0)</f>
        <v>77448.37</v>
      </c>
      <c r="F24" s="38"/>
      <c r="G24" s="34"/>
      <c r="H24" s="10"/>
      <c r="I24" s="46">
        <f>IFERROR(VLOOKUP(K$4,DATA!$B$6:$CT$330,14,0),0)</f>
        <v>77448.37</v>
      </c>
      <c r="J24" s="38"/>
      <c r="K24" s="34"/>
      <c r="M24" s="46">
        <f>IFERROR(VLOOKUP(O$4,DATA!$B$6:$CT$330,14,0),0)</f>
        <v>77448.37</v>
      </c>
      <c r="N24" s="38"/>
      <c r="O24" s="34"/>
    </row>
    <row r="25" spans="2:15" customFormat="1" ht="15" x14ac:dyDescent="0.25">
      <c r="B25" s="5" t="s">
        <v>174</v>
      </c>
      <c r="C25" s="8" t="s">
        <v>173</v>
      </c>
      <c r="D25" s="10"/>
      <c r="E25" s="46">
        <f>IFERROR(VLOOKUP(G$4,DATA!$B$6:$CT$330,15,0),0)</f>
        <v>115484171.72000001</v>
      </c>
      <c r="F25" s="38"/>
      <c r="G25" s="34"/>
      <c r="H25" s="10"/>
      <c r="I25" s="46">
        <f>IFERROR(VLOOKUP(K$4,DATA!$B$6:$CT$330,15,0),0)</f>
        <v>115484171.72000001</v>
      </c>
      <c r="J25" s="38"/>
      <c r="K25" s="34"/>
      <c r="M25" s="46">
        <f>IFERROR(VLOOKUP(O$4,DATA!$B$6:$CT$330,15,0),0)</f>
        <v>115484171.72000001</v>
      </c>
      <c r="N25" s="38"/>
      <c r="O25" s="34"/>
    </row>
    <row r="26" spans="2:15" customFormat="1" ht="15" x14ac:dyDescent="0.25">
      <c r="B26" s="5" t="s">
        <v>172</v>
      </c>
      <c r="C26" s="8" t="s">
        <v>171</v>
      </c>
      <c r="D26" s="10"/>
      <c r="E26" s="46">
        <f>IFERROR(VLOOKUP(G$4,DATA!$B$6:$CT$330,16,0),0)</f>
        <v>58145527.86999999</v>
      </c>
      <c r="F26" s="38"/>
      <c r="G26" s="34"/>
      <c r="H26" s="10"/>
      <c r="I26" s="46">
        <f>IFERROR(VLOOKUP(K$4,DATA!$B$6:$CT$330,16,0),0)</f>
        <v>58145527.86999999</v>
      </c>
      <c r="J26" s="38"/>
      <c r="K26" s="34"/>
      <c r="M26" s="46">
        <f>IFERROR(VLOOKUP(O$4,DATA!$B$6:$CT$330,16,0),0)</f>
        <v>58145527.86999999</v>
      </c>
      <c r="N26" s="38"/>
      <c r="O26" s="34"/>
    </row>
    <row r="27" spans="2:15" customFormat="1" ht="15" x14ac:dyDescent="0.25">
      <c r="B27" s="7"/>
      <c r="C27" s="14" t="s">
        <v>170</v>
      </c>
      <c r="D27" s="10"/>
      <c r="E27" s="52">
        <f>SUM(E21:E26)</f>
        <v>3460885743.0299983</v>
      </c>
      <c r="F27" s="41">
        <f>E27/E$10</f>
        <v>0.17071882472664104</v>
      </c>
      <c r="G27" s="36">
        <f>E27/E$5</f>
        <v>3189.1980856789355</v>
      </c>
      <c r="H27" s="10"/>
      <c r="I27" s="52">
        <f>SUM(I21:I26)</f>
        <v>3460885743.0299983</v>
      </c>
      <c r="J27" s="41">
        <f>I27/I$10</f>
        <v>0.17071882472664104</v>
      </c>
      <c r="K27" s="36">
        <f>I27/I$5</f>
        <v>3189.1980856789355</v>
      </c>
      <c r="M27" s="52">
        <f>SUM(M21:M26)</f>
        <v>3460885743.0299983</v>
      </c>
      <c r="N27" s="41">
        <f>M27/M$10</f>
        <v>0.17071882472664104</v>
      </c>
      <c r="O27" s="36">
        <f>M27/M$5</f>
        <v>3189.1980856789355</v>
      </c>
    </row>
    <row r="28" spans="2:15" customFormat="1" ht="15" x14ac:dyDescent="0.25">
      <c r="B28" s="5"/>
      <c r="C28" s="13"/>
      <c r="D28" s="10"/>
      <c r="E28" s="46"/>
      <c r="F28" s="38"/>
      <c r="G28" s="34"/>
      <c r="H28" s="10"/>
      <c r="I28" s="46"/>
      <c r="J28" s="38"/>
      <c r="K28" s="34"/>
      <c r="M28" s="46"/>
      <c r="N28" s="38"/>
      <c r="O28" s="34"/>
    </row>
    <row r="29" spans="2:15" customFormat="1" ht="15" x14ac:dyDescent="0.25">
      <c r="B29" s="5" t="s">
        <v>169</v>
      </c>
      <c r="C29" s="8" t="s">
        <v>168</v>
      </c>
      <c r="D29" s="10"/>
      <c r="E29" s="46">
        <f>IFERROR(VLOOKUP(G$4,DATA!$B$6:$CT$330,17,0),0)</f>
        <v>12328000.190000001</v>
      </c>
      <c r="F29" s="38"/>
      <c r="G29" s="34"/>
      <c r="H29" s="10"/>
      <c r="I29" s="46">
        <f>IFERROR(VLOOKUP(K$4,DATA!$B$6:$CT$330,17,0),0)</f>
        <v>12328000.190000001</v>
      </c>
      <c r="J29" s="38"/>
      <c r="K29" s="34"/>
      <c r="M29" s="46">
        <f>IFERROR(VLOOKUP(O$4,DATA!$B$6:$CT$330,17,0),0)</f>
        <v>12328000.190000001</v>
      </c>
      <c r="N29" s="38"/>
      <c r="O29" s="34"/>
    </row>
    <row r="30" spans="2:15" customFormat="1" ht="15" x14ac:dyDescent="0.25">
      <c r="B30" s="5" t="s">
        <v>167</v>
      </c>
      <c r="C30" s="8" t="s">
        <v>166</v>
      </c>
      <c r="D30" s="10"/>
      <c r="E30" s="46">
        <f>IFERROR(VLOOKUP(G$4,DATA!$B$6:$CT$330,18,0),0)</f>
        <v>9895665.2799999993</v>
      </c>
      <c r="F30" s="38"/>
      <c r="G30" s="34"/>
      <c r="H30" s="10"/>
      <c r="I30" s="46">
        <f>IFERROR(VLOOKUP(K$4,DATA!$B$6:$CT$330,18,0),0)</f>
        <v>9895665.2799999993</v>
      </c>
      <c r="J30" s="38"/>
      <c r="K30" s="34"/>
      <c r="M30" s="46">
        <f>IFERROR(VLOOKUP(O$4,DATA!$B$6:$CT$330,18,0),0)</f>
        <v>9895665.2799999993</v>
      </c>
      <c r="N30" s="38"/>
      <c r="O30" s="34"/>
    </row>
    <row r="31" spans="2:15" customFormat="1" ht="15" x14ac:dyDescent="0.25">
      <c r="B31" s="5" t="s">
        <v>165</v>
      </c>
      <c r="C31" s="8" t="s">
        <v>164</v>
      </c>
      <c r="D31" s="10"/>
      <c r="E31" s="46">
        <f>IFERROR(VLOOKUP(G$4,DATA!$B$6:$CT$330,19,0),0)</f>
        <v>665831654.79999983</v>
      </c>
      <c r="F31" s="38"/>
      <c r="G31" s="34"/>
      <c r="H31" s="10"/>
      <c r="I31" s="46">
        <f>IFERROR(VLOOKUP(K$4,DATA!$B$6:$CT$330,19,0),0)</f>
        <v>665831654.79999983</v>
      </c>
      <c r="J31" s="38"/>
      <c r="K31" s="34"/>
      <c r="M31" s="46">
        <f>IFERROR(VLOOKUP(O$4,DATA!$B$6:$CT$330,19,0),0)</f>
        <v>665831654.79999983</v>
      </c>
      <c r="N31" s="38"/>
      <c r="O31" s="34"/>
    </row>
    <row r="32" spans="2:15" customFormat="1" ht="15" x14ac:dyDescent="0.25">
      <c r="B32" s="5" t="s">
        <v>163</v>
      </c>
      <c r="C32" s="8" t="s">
        <v>162</v>
      </c>
      <c r="D32" s="10"/>
      <c r="E32" s="46">
        <f>IFERROR(VLOOKUP(G$4,DATA!$B$6:$CT$330,20,0),0)</f>
        <v>253819708.19000009</v>
      </c>
      <c r="F32" s="38"/>
      <c r="G32" s="34"/>
      <c r="H32" s="10"/>
      <c r="I32" s="46">
        <f>IFERROR(VLOOKUP(K$4,DATA!$B$6:$CT$330,20,0),0)</f>
        <v>253819708.19000009</v>
      </c>
      <c r="J32" s="38"/>
      <c r="K32" s="34"/>
      <c r="M32" s="46">
        <f>IFERROR(VLOOKUP(O$4,DATA!$B$6:$CT$330,20,0),0)</f>
        <v>253819708.19000009</v>
      </c>
      <c r="N32" s="38"/>
      <c r="O32" s="34"/>
    </row>
    <row r="33" spans="2:15" customFormat="1" ht="15" x14ac:dyDescent="0.25">
      <c r="B33" s="5" t="s">
        <v>161</v>
      </c>
      <c r="C33" s="8" t="s">
        <v>160</v>
      </c>
      <c r="D33" s="10"/>
      <c r="E33" s="46">
        <f>IFERROR(VLOOKUP(G$4,DATA!$B$6:$CT$330,21,0),0)</f>
        <v>845626807.7299999</v>
      </c>
      <c r="F33" s="38"/>
      <c r="G33" s="34"/>
      <c r="H33" s="10"/>
      <c r="I33" s="46">
        <f>IFERROR(VLOOKUP(K$4,DATA!$B$6:$CT$330,21,0),0)</f>
        <v>845626807.7299999</v>
      </c>
      <c r="J33" s="38"/>
      <c r="K33" s="34"/>
      <c r="M33" s="46">
        <f>IFERROR(VLOOKUP(O$4,DATA!$B$6:$CT$330,21,0),0)</f>
        <v>845626807.7299999</v>
      </c>
      <c r="N33" s="38"/>
      <c r="O33" s="34"/>
    </row>
    <row r="34" spans="2:15" customFormat="1" ht="15" x14ac:dyDescent="0.25">
      <c r="B34" s="5" t="s">
        <v>159</v>
      </c>
      <c r="C34" s="8" t="s">
        <v>158</v>
      </c>
      <c r="D34" s="10"/>
      <c r="E34" s="46">
        <f>IFERROR(VLOOKUP(G$4,DATA!$B$6:$CT$330,22,0),0)</f>
        <v>344958502.01000011</v>
      </c>
      <c r="F34" s="38"/>
      <c r="G34" s="34"/>
      <c r="H34" s="10"/>
      <c r="I34" s="46">
        <f>IFERROR(VLOOKUP(K$4,DATA!$B$6:$CT$330,22,0),0)</f>
        <v>344958502.01000011</v>
      </c>
      <c r="J34" s="38"/>
      <c r="K34" s="34"/>
      <c r="M34" s="46">
        <f>IFERROR(VLOOKUP(O$4,DATA!$B$6:$CT$330,22,0),0)</f>
        <v>344958502.01000011</v>
      </c>
      <c r="N34" s="38"/>
      <c r="O34" s="34"/>
    </row>
    <row r="35" spans="2:15" customFormat="1" ht="15" x14ac:dyDescent="0.25">
      <c r="B35" s="5" t="s">
        <v>157</v>
      </c>
      <c r="C35" s="8" t="s">
        <v>156</v>
      </c>
      <c r="D35" s="10"/>
      <c r="E35" s="46">
        <f>IFERROR(VLOOKUP(G$4,DATA!$B$6:$CT$330,23,0),0)</f>
        <v>153687.9</v>
      </c>
      <c r="F35" s="38"/>
      <c r="G35" s="34"/>
      <c r="H35" s="10"/>
      <c r="I35" s="46">
        <f>IFERROR(VLOOKUP(K$4,DATA!$B$6:$CT$330,23,0),0)</f>
        <v>153687.9</v>
      </c>
      <c r="J35" s="38"/>
      <c r="K35" s="34"/>
      <c r="M35" s="46">
        <f>IFERROR(VLOOKUP(O$4,DATA!$B$6:$CT$330,23,0),0)</f>
        <v>153687.9</v>
      </c>
      <c r="N35" s="38"/>
      <c r="O35" s="34"/>
    </row>
    <row r="36" spans="2:15" customFormat="1" ht="15" x14ac:dyDescent="0.25">
      <c r="B36" s="5" t="s">
        <v>155</v>
      </c>
      <c r="C36" s="8" t="s">
        <v>154</v>
      </c>
      <c r="D36" s="10"/>
      <c r="E36" s="46">
        <f>IFERROR(VLOOKUP(G$4,DATA!$B$6:$CT$330,24,0),0)</f>
        <v>146839.9</v>
      </c>
      <c r="F36" s="38"/>
      <c r="G36" s="34"/>
      <c r="H36" s="10"/>
      <c r="I36" s="46">
        <f>IFERROR(VLOOKUP(K$4,DATA!$B$6:$CT$330,24,0),0)</f>
        <v>146839.9</v>
      </c>
      <c r="J36" s="38"/>
      <c r="K36" s="34"/>
      <c r="M36" s="46">
        <f>IFERROR(VLOOKUP(O$4,DATA!$B$6:$CT$330,24,0),0)</f>
        <v>146839.9</v>
      </c>
      <c r="N36" s="38"/>
      <c r="O36" s="34"/>
    </row>
    <row r="37" spans="2:15" customFormat="1" ht="15" x14ac:dyDescent="0.25">
      <c r="B37" s="5" t="s">
        <v>153</v>
      </c>
      <c r="C37" s="8" t="s">
        <v>152</v>
      </c>
      <c r="D37" s="10"/>
      <c r="E37" s="46">
        <f>IFERROR(VLOOKUP(G$4,DATA!$B$6:$CT$330,25,0),0)</f>
        <v>238218.52000000002</v>
      </c>
      <c r="F37" s="38"/>
      <c r="G37" s="34"/>
      <c r="H37" s="10"/>
      <c r="I37" s="46">
        <f>IFERROR(VLOOKUP(K$4,DATA!$B$6:$CT$330,25,0),0)</f>
        <v>238218.52000000002</v>
      </c>
      <c r="J37" s="38"/>
      <c r="K37" s="34"/>
      <c r="M37" s="46">
        <f>IFERROR(VLOOKUP(O$4,DATA!$B$6:$CT$330,25,0),0)</f>
        <v>238218.52000000002</v>
      </c>
      <c r="N37" s="38"/>
      <c r="O37" s="34"/>
    </row>
    <row r="38" spans="2:15" customFormat="1" ht="15" x14ac:dyDescent="0.25">
      <c r="B38" s="5" t="s">
        <v>151</v>
      </c>
      <c r="C38" s="8" t="s">
        <v>150</v>
      </c>
      <c r="D38" s="10"/>
      <c r="E38" s="46">
        <f>IFERROR(VLOOKUP(G$4,DATA!$B$6:$CT$330,26,0),0)</f>
        <v>54528.989999999983</v>
      </c>
      <c r="F38" s="38"/>
      <c r="G38" s="34"/>
      <c r="H38" s="10"/>
      <c r="I38" s="46">
        <f>IFERROR(VLOOKUP(K$4,DATA!$B$6:$CT$330,26,0),0)</f>
        <v>54528.989999999983</v>
      </c>
      <c r="J38" s="38"/>
      <c r="K38" s="34"/>
      <c r="M38" s="46">
        <f>IFERROR(VLOOKUP(O$4,DATA!$B$6:$CT$330,26,0),0)</f>
        <v>54528.989999999983</v>
      </c>
      <c r="N38" s="38"/>
      <c r="O38" s="34"/>
    </row>
    <row r="39" spans="2:15" customFormat="1" ht="15" x14ac:dyDescent="0.25">
      <c r="B39" s="5" t="s">
        <v>149</v>
      </c>
      <c r="C39" s="8" t="s">
        <v>148</v>
      </c>
      <c r="D39" s="10"/>
      <c r="E39" s="46">
        <f>IFERROR(VLOOKUP(G$4,DATA!$B$6:$CT$330,27,0),0)</f>
        <v>25420792.960000008</v>
      </c>
      <c r="F39" s="38"/>
      <c r="G39" s="34"/>
      <c r="H39" s="10"/>
      <c r="I39" s="46">
        <f>IFERROR(VLOOKUP(K$4,DATA!$B$6:$CT$330,27,0),0)</f>
        <v>25420792.960000008</v>
      </c>
      <c r="J39" s="38"/>
      <c r="K39" s="34"/>
      <c r="M39" s="46">
        <f>IFERROR(VLOOKUP(O$4,DATA!$B$6:$CT$330,27,0),0)</f>
        <v>25420792.960000008</v>
      </c>
      <c r="N39" s="38"/>
      <c r="O39" s="34"/>
    </row>
    <row r="40" spans="2:15" customFormat="1" ht="15" x14ac:dyDescent="0.25">
      <c r="B40" s="5" t="s">
        <v>147</v>
      </c>
      <c r="C40" s="8" t="s">
        <v>146</v>
      </c>
      <c r="D40" s="10"/>
      <c r="E40" s="46">
        <f>IFERROR(VLOOKUP(G$4,DATA!$B$6:$CT$330,28,0),0)</f>
        <v>11309504.799999999</v>
      </c>
      <c r="F40" s="38"/>
      <c r="G40" s="34"/>
      <c r="H40" s="10"/>
      <c r="I40" s="46">
        <f>IFERROR(VLOOKUP(K$4,DATA!$B$6:$CT$330,28,0),0)</f>
        <v>11309504.799999999</v>
      </c>
      <c r="J40" s="38"/>
      <c r="K40" s="34"/>
      <c r="M40" s="46">
        <f>IFERROR(VLOOKUP(O$4,DATA!$B$6:$CT$330,28,0),0)</f>
        <v>11309504.799999999</v>
      </c>
      <c r="N40" s="38"/>
      <c r="O40" s="34"/>
    </row>
    <row r="41" spans="2:15" customFormat="1" ht="15" x14ac:dyDescent="0.25">
      <c r="B41" s="5" t="s">
        <v>145</v>
      </c>
      <c r="C41" s="8" t="s">
        <v>144</v>
      </c>
      <c r="D41" s="10"/>
      <c r="E41" s="46">
        <f>IFERROR(VLOOKUP(G$4,DATA!$B$6:$CT$330,29,0),0)</f>
        <v>42694975.940000027</v>
      </c>
      <c r="F41" s="38"/>
      <c r="G41" s="34"/>
      <c r="H41" s="10"/>
      <c r="I41" s="46">
        <f>IFERROR(VLOOKUP(K$4,DATA!$B$6:$CT$330,29,0),0)</f>
        <v>42694975.940000027</v>
      </c>
      <c r="J41" s="38"/>
      <c r="K41" s="34"/>
      <c r="M41" s="46">
        <f>IFERROR(VLOOKUP(O$4,DATA!$B$6:$CT$330,29,0),0)</f>
        <v>42694975.940000027</v>
      </c>
      <c r="N41" s="38"/>
      <c r="O41" s="34"/>
    </row>
    <row r="42" spans="2:15" customFormat="1" ht="15" x14ac:dyDescent="0.25">
      <c r="B42" s="5" t="s">
        <v>143</v>
      </c>
      <c r="C42" s="8" t="s">
        <v>142</v>
      </c>
      <c r="D42" s="9"/>
      <c r="E42" s="46">
        <f>IFERROR(VLOOKUP(G$4,DATA!$B$6:$CT$330,30,0),0)</f>
        <v>62242660.379999965</v>
      </c>
      <c r="F42" s="38"/>
      <c r="G42" s="34"/>
      <c r="H42" s="9"/>
      <c r="I42" s="46">
        <f>IFERROR(VLOOKUP(K$4,DATA!$B$6:$CT$330,30,0),0)</f>
        <v>62242660.379999965</v>
      </c>
      <c r="J42" s="38"/>
      <c r="K42" s="34"/>
      <c r="M42" s="46">
        <f>IFERROR(VLOOKUP(O$4,DATA!$B$6:$CT$330,30,0),0)</f>
        <v>62242660.379999965</v>
      </c>
      <c r="N42" s="38"/>
      <c r="O42" s="34"/>
    </row>
    <row r="43" spans="2:15" customFormat="1" ht="15" x14ac:dyDescent="0.25">
      <c r="B43" s="5" t="s">
        <v>141</v>
      </c>
      <c r="C43" s="8" t="s">
        <v>140</v>
      </c>
      <c r="D43" s="9"/>
      <c r="E43" s="46">
        <f>IFERROR(VLOOKUP(G$4,DATA!$B$6:$CT$330,31,0),0)</f>
        <v>1084394069.329999</v>
      </c>
      <c r="F43" s="38"/>
      <c r="G43" s="34"/>
      <c r="H43" s="9"/>
      <c r="I43" s="46">
        <f>IFERROR(VLOOKUP(K$4,DATA!$B$6:$CT$330,31,0),0)</f>
        <v>1084394069.329999</v>
      </c>
      <c r="J43" s="38"/>
      <c r="K43" s="34"/>
      <c r="M43" s="46">
        <f>IFERROR(VLOOKUP(O$4,DATA!$B$6:$CT$330,31,0),0)</f>
        <v>1084394069.329999</v>
      </c>
      <c r="N43" s="38"/>
      <c r="O43" s="34"/>
    </row>
    <row r="44" spans="2:15" customFormat="1" ht="15" x14ac:dyDescent="0.25">
      <c r="B44" s="5" t="s">
        <v>139</v>
      </c>
      <c r="C44" s="8" t="s">
        <v>138</v>
      </c>
      <c r="D44" s="12"/>
      <c r="E44" s="46">
        <f>IFERROR(VLOOKUP(G$4,DATA!$B$6:$CT$330,32,0),0)</f>
        <v>880264488.01999986</v>
      </c>
      <c r="F44" s="38"/>
      <c r="G44" s="34"/>
      <c r="H44" s="12"/>
      <c r="I44" s="46">
        <f>IFERROR(VLOOKUP(K$4,DATA!$B$6:$CT$330,32,0),0)</f>
        <v>880264488.01999986</v>
      </c>
      <c r="J44" s="38"/>
      <c r="K44" s="34"/>
      <c r="M44" s="46">
        <f>IFERROR(VLOOKUP(O$4,DATA!$B$6:$CT$330,32,0),0)</f>
        <v>880264488.01999986</v>
      </c>
      <c r="N44" s="38"/>
      <c r="O44" s="34"/>
    </row>
    <row r="45" spans="2:15" customFormat="1" ht="15" x14ac:dyDescent="0.25">
      <c r="B45" s="5" t="s">
        <v>137</v>
      </c>
      <c r="C45" s="8" t="s">
        <v>136</v>
      </c>
      <c r="D45" s="10"/>
      <c r="E45" s="46">
        <f>IFERROR(VLOOKUP(G$4,DATA!$B$6:$CT$330,33,0),0)</f>
        <v>17733989.32999995</v>
      </c>
      <c r="F45" s="38"/>
      <c r="G45" s="34"/>
      <c r="H45" s="10"/>
      <c r="I45" s="46">
        <f>IFERROR(VLOOKUP(K$4,DATA!$B$6:$CT$330,33,0),0)</f>
        <v>17733989.32999995</v>
      </c>
      <c r="J45" s="38"/>
      <c r="K45" s="34"/>
      <c r="M45" s="46">
        <f>IFERROR(VLOOKUP(O$4,DATA!$B$6:$CT$330,33,0),0)</f>
        <v>17733989.32999995</v>
      </c>
      <c r="N45" s="38"/>
      <c r="O45" s="34"/>
    </row>
    <row r="46" spans="2:15" customFormat="1" ht="15" x14ac:dyDescent="0.25">
      <c r="B46" s="5" t="s">
        <v>135</v>
      </c>
      <c r="C46" s="8" t="s">
        <v>134</v>
      </c>
      <c r="D46" s="10"/>
      <c r="E46" s="46">
        <f>IFERROR(VLOOKUP(G$4,DATA!$B$6:$CT$330,34,0),0)</f>
        <v>12516767.889999999</v>
      </c>
      <c r="F46" s="38"/>
      <c r="G46" s="34"/>
      <c r="H46" s="10"/>
      <c r="I46" s="46">
        <f>IFERROR(VLOOKUP(K$4,DATA!$B$6:$CT$330,34,0),0)</f>
        <v>12516767.889999999</v>
      </c>
      <c r="J46" s="38"/>
      <c r="K46" s="34"/>
      <c r="M46" s="46">
        <f>IFERROR(VLOOKUP(O$4,DATA!$B$6:$CT$330,34,0),0)</f>
        <v>12516767.889999999</v>
      </c>
      <c r="N46" s="38"/>
      <c r="O46" s="34"/>
    </row>
    <row r="47" spans="2:15" customFormat="1" ht="15" x14ac:dyDescent="0.25">
      <c r="B47" s="7"/>
      <c r="C47" s="14" t="s">
        <v>133</v>
      </c>
      <c r="D47" s="10"/>
      <c r="E47" s="52">
        <f>SUM(E29:E46)</f>
        <v>4269630862.1599989</v>
      </c>
      <c r="F47" s="41">
        <f>E47/E$10</f>
        <v>0.21061266303648446</v>
      </c>
      <c r="G47" s="36">
        <f>E47/E$5</f>
        <v>3934.4548139387521</v>
      </c>
      <c r="H47" s="10"/>
      <c r="I47" s="52">
        <f>SUM(I29:I46)</f>
        <v>4269630862.1599989</v>
      </c>
      <c r="J47" s="41">
        <f>I47/I$10</f>
        <v>0.21061266303648446</v>
      </c>
      <c r="K47" s="36">
        <f>I47/I$5</f>
        <v>3934.4548139387521</v>
      </c>
      <c r="M47" s="52">
        <f>SUM(M29:M46)</f>
        <v>4269630862.1599989</v>
      </c>
      <c r="N47" s="41">
        <f>M47/M$10</f>
        <v>0.21061266303648446</v>
      </c>
      <c r="O47" s="36">
        <f>M47/M$5</f>
        <v>3934.4548139387521</v>
      </c>
    </row>
    <row r="48" spans="2:15" customFormat="1" ht="15" x14ac:dyDescent="0.25">
      <c r="B48" s="5"/>
      <c r="C48" s="13"/>
      <c r="D48" s="10"/>
      <c r="E48" s="46"/>
      <c r="F48" s="38"/>
      <c r="G48" s="34"/>
      <c r="H48" s="10"/>
      <c r="I48" s="46"/>
      <c r="J48" s="38"/>
      <c r="K48" s="34"/>
      <c r="M48" s="46"/>
      <c r="N48" s="38"/>
      <c r="O48" s="34"/>
    </row>
    <row r="49" spans="2:15" customFormat="1" ht="15" x14ac:dyDescent="0.25">
      <c r="B49" s="5" t="s">
        <v>132</v>
      </c>
      <c r="C49" s="8" t="s">
        <v>131</v>
      </c>
      <c r="D49" s="9"/>
      <c r="E49" s="46">
        <f>IFERROR(VLOOKUP(G$4,DATA!$B$6:$CT$330,35,0),0)</f>
        <v>418424822.84000021</v>
      </c>
      <c r="F49" s="38"/>
      <c r="G49" s="34"/>
      <c r="H49" s="9"/>
      <c r="I49" s="46">
        <f>IFERROR(VLOOKUP(K$4,DATA!$B$6:$CT$330,35,0),0)</f>
        <v>418424822.84000021</v>
      </c>
      <c r="J49" s="38"/>
      <c r="K49" s="34"/>
      <c r="M49" s="46">
        <f>IFERROR(VLOOKUP(O$4,DATA!$B$6:$CT$330,35,0),0)</f>
        <v>418424822.84000021</v>
      </c>
      <c r="N49" s="38"/>
      <c r="O49" s="34"/>
    </row>
    <row r="50" spans="2:15" customFormat="1" ht="15" x14ac:dyDescent="0.25">
      <c r="B50" s="5" t="s">
        <v>130</v>
      </c>
      <c r="C50" s="8" t="s">
        <v>129</v>
      </c>
      <c r="D50" s="9"/>
      <c r="E50" s="46">
        <f>IFERROR(VLOOKUP(G$4,DATA!$B$6:$CT$330,36,0),0)</f>
        <v>62083271.869999997</v>
      </c>
      <c r="F50" s="38"/>
      <c r="G50" s="34"/>
      <c r="H50" s="9"/>
      <c r="I50" s="46">
        <f>IFERROR(VLOOKUP(K$4,DATA!$B$6:$CT$330,36,0),0)</f>
        <v>62083271.869999997</v>
      </c>
      <c r="J50" s="38"/>
      <c r="K50" s="34"/>
      <c r="M50" s="46">
        <f>IFERROR(VLOOKUP(O$4,DATA!$B$6:$CT$330,36,0),0)</f>
        <v>62083271.869999997</v>
      </c>
      <c r="N50" s="38"/>
      <c r="O50" s="34"/>
    </row>
    <row r="51" spans="2:15" customFormat="1" ht="15" x14ac:dyDescent="0.25">
      <c r="B51" s="5" t="s">
        <v>128</v>
      </c>
      <c r="C51" s="8" t="s">
        <v>127</v>
      </c>
      <c r="D51" s="12"/>
      <c r="E51" s="46">
        <f>IFERROR(VLOOKUP(G$4,DATA!$B$6:$CT$330,37,0),0)</f>
        <v>217537784.24000001</v>
      </c>
      <c r="F51" s="38"/>
      <c r="G51" s="34"/>
      <c r="H51" s="12"/>
      <c r="I51" s="46">
        <f>IFERROR(VLOOKUP(K$4,DATA!$B$6:$CT$330,37,0),0)</f>
        <v>217537784.24000001</v>
      </c>
      <c r="J51" s="38"/>
      <c r="K51" s="34"/>
      <c r="M51" s="46">
        <f>IFERROR(VLOOKUP(O$4,DATA!$B$6:$CT$330,37,0),0)</f>
        <v>217537784.24000001</v>
      </c>
      <c r="N51" s="38"/>
      <c r="O51" s="34"/>
    </row>
    <row r="52" spans="2:15" customFormat="1" ht="15" x14ac:dyDescent="0.25">
      <c r="B52" s="5" t="s">
        <v>126</v>
      </c>
      <c r="C52" s="8" t="s">
        <v>125</v>
      </c>
      <c r="D52" s="10"/>
      <c r="E52" s="46">
        <f>IFERROR(VLOOKUP(G$4,DATA!$B$6:$CT$330,38,0),0)</f>
        <v>71192766.150000021</v>
      </c>
      <c r="F52" s="38"/>
      <c r="G52" s="34"/>
      <c r="H52" s="10"/>
      <c r="I52" s="46">
        <f>IFERROR(VLOOKUP(K$4,DATA!$B$6:$CT$330,38,0),0)</f>
        <v>71192766.150000021</v>
      </c>
      <c r="J52" s="38"/>
      <c r="K52" s="34"/>
      <c r="M52" s="46">
        <f>IFERROR(VLOOKUP(O$4,DATA!$B$6:$CT$330,38,0),0)</f>
        <v>71192766.150000021</v>
      </c>
      <c r="N52" s="38"/>
      <c r="O52" s="34"/>
    </row>
    <row r="53" spans="2:15" customFormat="1" ht="15" x14ac:dyDescent="0.25">
      <c r="B53" s="5" t="s">
        <v>124</v>
      </c>
      <c r="C53" s="8" t="s">
        <v>123</v>
      </c>
      <c r="D53" s="10"/>
      <c r="E53" s="46">
        <f>IFERROR(VLOOKUP(G$4,DATA!$B$6:$CT$330,39,0),0)</f>
        <v>131557218.79999998</v>
      </c>
      <c r="F53" s="38"/>
      <c r="G53" s="34"/>
      <c r="H53" s="10"/>
      <c r="I53" s="46">
        <f>IFERROR(VLOOKUP(K$4,DATA!$B$6:$CT$330,39,0),0)</f>
        <v>131557218.79999998</v>
      </c>
      <c r="J53" s="38"/>
      <c r="K53" s="34"/>
      <c r="M53" s="46">
        <f>IFERROR(VLOOKUP(O$4,DATA!$B$6:$CT$330,39,0),0)</f>
        <v>131557218.79999998</v>
      </c>
      <c r="N53" s="38"/>
      <c r="O53" s="34"/>
    </row>
    <row r="54" spans="2:15" customFormat="1" ht="15" x14ac:dyDescent="0.25">
      <c r="B54" s="7"/>
      <c r="C54" s="14" t="s">
        <v>122</v>
      </c>
      <c r="D54" s="10"/>
      <c r="E54" s="52">
        <f>SUM(E49:E53)</f>
        <v>900795863.90000021</v>
      </c>
      <c r="F54" s="41">
        <f>E54/E$10</f>
        <v>4.4434524171546565E-2</v>
      </c>
      <c r="G54" s="36">
        <f>E54/E$5</f>
        <v>830.08127342055468</v>
      </c>
      <c r="H54" s="10"/>
      <c r="I54" s="52">
        <f>SUM(I49:I53)</f>
        <v>900795863.90000021</v>
      </c>
      <c r="J54" s="41">
        <f>I54/I$10</f>
        <v>4.4434524171546565E-2</v>
      </c>
      <c r="K54" s="36">
        <f>I54/I$5</f>
        <v>830.08127342055468</v>
      </c>
      <c r="M54" s="52">
        <f>SUM(M49:M53)</f>
        <v>900795863.90000021</v>
      </c>
      <c r="N54" s="41">
        <f>M54/M$10</f>
        <v>4.4434524171546565E-2</v>
      </c>
      <c r="O54" s="36">
        <f>M54/M$5</f>
        <v>830.08127342055468</v>
      </c>
    </row>
    <row r="55" spans="2:15" customFormat="1" ht="15" x14ac:dyDescent="0.25">
      <c r="B55" s="5"/>
      <c r="C55" s="13"/>
      <c r="D55" s="10"/>
      <c r="E55" s="46"/>
      <c r="F55" s="38"/>
      <c r="G55" s="34"/>
      <c r="H55" s="10"/>
      <c r="I55" s="46"/>
      <c r="J55" s="38"/>
      <c r="K55" s="34"/>
      <c r="M55" s="46"/>
      <c r="N55" s="38"/>
      <c r="O55" s="34"/>
    </row>
    <row r="56" spans="2:15" customFormat="1" ht="15" x14ac:dyDescent="0.25">
      <c r="B56" s="5" t="s">
        <v>121</v>
      </c>
      <c r="C56" s="8" t="s">
        <v>120</v>
      </c>
      <c r="D56" s="10"/>
      <c r="E56" s="46">
        <f>IFERROR(VLOOKUP(G$4,DATA!$B$6:$CT$330,40,0),0)</f>
        <v>19505913.430000015</v>
      </c>
      <c r="F56" s="38"/>
      <c r="G56" s="34"/>
      <c r="H56" s="10"/>
      <c r="I56" s="46">
        <f>IFERROR(VLOOKUP(K$4,DATA!$B$6:$CT$330,40,0),0)</f>
        <v>19505913.430000015</v>
      </c>
      <c r="J56" s="38"/>
      <c r="K56" s="34"/>
      <c r="M56" s="46">
        <f>IFERROR(VLOOKUP(O$4,DATA!$B$6:$CT$330,40,0),0)</f>
        <v>19505913.430000015</v>
      </c>
      <c r="N56" s="38"/>
      <c r="O56" s="34"/>
    </row>
    <row r="57" spans="2:15" customFormat="1" ht="15" x14ac:dyDescent="0.25">
      <c r="B57" s="5" t="s">
        <v>119</v>
      </c>
      <c r="C57" s="8" t="s">
        <v>118</v>
      </c>
      <c r="D57" s="10"/>
      <c r="E57" s="46">
        <f>IFERROR(VLOOKUP(G$4,DATA!$B$6:$CT$330,41,0),0)</f>
        <v>13161897.069999995</v>
      </c>
      <c r="F57" s="38"/>
      <c r="G57" s="34"/>
      <c r="H57" s="10"/>
      <c r="I57" s="46">
        <f>IFERROR(VLOOKUP(K$4,DATA!$B$6:$CT$330,41,0),0)</f>
        <v>13161897.069999995</v>
      </c>
      <c r="J57" s="38"/>
      <c r="K57" s="34"/>
      <c r="M57" s="46">
        <f>IFERROR(VLOOKUP(O$4,DATA!$B$6:$CT$330,41,0),0)</f>
        <v>13161897.069999995</v>
      </c>
      <c r="N57" s="38"/>
      <c r="O57" s="34"/>
    </row>
    <row r="58" spans="2:15" customFormat="1" ht="15" x14ac:dyDescent="0.25">
      <c r="B58" s="5" t="s">
        <v>117</v>
      </c>
      <c r="C58" s="8" t="s">
        <v>116</v>
      </c>
      <c r="D58" s="10"/>
      <c r="E58" s="46">
        <f>IFERROR(VLOOKUP(G$4,DATA!$B$6:$CT$330,42,0),0)</f>
        <v>230726188.07000002</v>
      </c>
      <c r="F58" s="38"/>
      <c r="G58" s="34"/>
      <c r="H58" s="10"/>
      <c r="I58" s="46">
        <f>IFERROR(VLOOKUP(K$4,DATA!$B$6:$CT$330,42,0),0)</f>
        <v>230726188.07000002</v>
      </c>
      <c r="J58" s="38"/>
      <c r="K58" s="34"/>
      <c r="M58" s="46">
        <f>IFERROR(VLOOKUP(O$4,DATA!$B$6:$CT$330,42,0),0)</f>
        <v>230726188.07000002</v>
      </c>
      <c r="N58" s="38"/>
      <c r="O58" s="34"/>
    </row>
    <row r="59" spans="2:15" customFormat="1" ht="15" x14ac:dyDescent="0.25">
      <c r="B59" s="5" t="s">
        <v>115</v>
      </c>
      <c r="C59" s="8" t="s">
        <v>114</v>
      </c>
      <c r="D59" s="10"/>
      <c r="E59" s="46">
        <f>IFERROR(VLOOKUP(G$4,DATA!$B$6:$CT$330,43,0),0)</f>
        <v>17354780.52</v>
      </c>
      <c r="F59" s="38"/>
      <c r="G59" s="34"/>
      <c r="H59" s="10"/>
      <c r="I59" s="46">
        <f>IFERROR(VLOOKUP(K$4,DATA!$B$6:$CT$330,43,0),0)</f>
        <v>17354780.52</v>
      </c>
      <c r="J59" s="38"/>
      <c r="K59" s="34"/>
      <c r="M59" s="46">
        <f>IFERROR(VLOOKUP(O$4,DATA!$B$6:$CT$330,43,0),0)</f>
        <v>17354780.52</v>
      </c>
      <c r="N59" s="38"/>
      <c r="O59" s="34"/>
    </row>
    <row r="60" spans="2:15" customFormat="1" ht="15" x14ac:dyDescent="0.25">
      <c r="B60" s="5" t="s">
        <v>113</v>
      </c>
      <c r="C60" s="8" t="s">
        <v>112</v>
      </c>
      <c r="D60" s="10"/>
      <c r="E60" s="46">
        <f>IFERROR(VLOOKUP(G$4,DATA!$B$6:$CT$330,44,0),0)</f>
        <v>83509664.459999949</v>
      </c>
      <c r="F60" s="38"/>
      <c r="G60" s="34"/>
      <c r="H60" s="10"/>
      <c r="I60" s="46">
        <f>IFERROR(VLOOKUP(K$4,DATA!$B$6:$CT$330,44,0),0)</f>
        <v>83509664.459999949</v>
      </c>
      <c r="J60" s="38"/>
      <c r="K60" s="34"/>
      <c r="M60" s="46">
        <f>IFERROR(VLOOKUP(O$4,DATA!$B$6:$CT$330,44,0),0)</f>
        <v>83509664.459999949</v>
      </c>
      <c r="N60" s="38"/>
      <c r="O60" s="34"/>
    </row>
    <row r="61" spans="2:15" customFormat="1" ht="15" x14ac:dyDescent="0.25">
      <c r="B61" s="5" t="s">
        <v>111</v>
      </c>
      <c r="C61" s="8" t="s">
        <v>110</v>
      </c>
      <c r="D61" s="10"/>
      <c r="E61" s="46">
        <f>IFERROR(VLOOKUP(G$4,DATA!$B$6:$CT$330,45,0),0)</f>
        <v>41378408.25</v>
      </c>
      <c r="F61" s="38"/>
      <c r="G61" s="34"/>
      <c r="H61" s="10"/>
      <c r="I61" s="46">
        <f>IFERROR(VLOOKUP(K$4,DATA!$B$6:$CT$330,45,0),0)</f>
        <v>41378408.25</v>
      </c>
      <c r="J61" s="38"/>
      <c r="K61" s="34"/>
      <c r="M61" s="46">
        <f>IFERROR(VLOOKUP(O$4,DATA!$B$6:$CT$330,45,0),0)</f>
        <v>41378408.25</v>
      </c>
      <c r="N61" s="38"/>
      <c r="O61" s="34"/>
    </row>
    <row r="62" spans="2:15" customFormat="1" ht="15" x14ac:dyDescent="0.25">
      <c r="B62" s="5" t="s">
        <v>109</v>
      </c>
      <c r="C62" s="8" t="s">
        <v>108</v>
      </c>
      <c r="D62" s="10"/>
      <c r="E62" s="46">
        <f>IFERROR(VLOOKUP(G$4,DATA!$B$6:$CT$330,46,0),0)</f>
        <v>386858234.18999994</v>
      </c>
      <c r="F62" s="38"/>
      <c r="G62" s="34"/>
      <c r="H62" s="10"/>
      <c r="I62" s="46">
        <f>IFERROR(VLOOKUP(K$4,DATA!$B$6:$CT$330,46,0),0)</f>
        <v>386858234.18999994</v>
      </c>
      <c r="J62" s="38"/>
      <c r="K62" s="34"/>
      <c r="M62" s="46">
        <f>IFERROR(VLOOKUP(O$4,DATA!$B$6:$CT$330,46,0),0)</f>
        <v>386858234.18999994</v>
      </c>
      <c r="N62" s="38"/>
      <c r="O62" s="34"/>
    </row>
    <row r="63" spans="2:15" customFormat="1" ht="15" x14ac:dyDescent="0.25">
      <c r="B63" s="5" t="s">
        <v>107</v>
      </c>
      <c r="C63" s="8" t="s">
        <v>106</v>
      </c>
      <c r="D63" s="10"/>
      <c r="E63" s="46">
        <f>IFERROR(VLOOKUP(G$4,DATA!$B$6:$CT$330,47,0),0)</f>
        <v>16119427.530000001</v>
      </c>
      <c r="F63" s="38"/>
      <c r="G63" s="34"/>
      <c r="H63" s="10"/>
      <c r="I63" s="46">
        <f>IFERROR(VLOOKUP(K$4,DATA!$B$6:$CT$330,47,0),0)</f>
        <v>16119427.530000001</v>
      </c>
      <c r="J63" s="38"/>
      <c r="K63" s="34"/>
      <c r="M63" s="46">
        <f>IFERROR(VLOOKUP(O$4,DATA!$B$6:$CT$330,47,0),0)</f>
        <v>16119427.530000001</v>
      </c>
      <c r="N63" s="38"/>
      <c r="O63" s="34"/>
    </row>
    <row r="64" spans="2:15" customFormat="1" ht="15" x14ac:dyDescent="0.25">
      <c r="B64" s="5" t="s">
        <v>105</v>
      </c>
      <c r="C64" s="8" t="s">
        <v>104</v>
      </c>
      <c r="D64" s="10"/>
      <c r="E64" s="46">
        <f>IFERROR(VLOOKUP(G$4,DATA!$B$6:$CT$330,48,0),0)</f>
        <v>9398654.0400000047</v>
      </c>
      <c r="F64" s="38"/>
      <c r="G64" s="34"/>
      <c r="H64" s="10"/>
      <c r="I64" s="46">
        <f>IFERROR(VLOOKUP(K$4,DATA!$B$6:$CT$330,48,0),0)</f>
        <v>9398654.0400000047</v>
      </c>
      <c r="J64" s="38"/>
      <c r="K64" s="34"/>
      <c r="M64" s="46">
        <f>IFERROR(VLOOKUP(O$4,DATA!$B$6:$CT$330,48,0),0)</f>
        <v>9398654.0400000047</v>
      </c>
      <c r="N64" s="38"/>
      <c r="O64" s="34"/>
    </row>
    <row r="65" spans="2:15" customFormat="1" ht="15" x14ac:dyDescent="0.25">
      <c r="B65" s="5" t="s">
        <v>103</v>
      </c>
      <c r="C65" s="8" t="s">
        <v>102</v>
      </c>
      <c r="D65" s="10"/>
      <c r="E65" s="46">
        <f>IFERROR(VLOOKUP(G$4,DATA!$B$6:$CT$330,49,0),0)</f>
        <v>9005124.5900000036</v>
      </c>
      <c r="F65" s="38"/>
      <c r="G65" s="34"/>
      <c r="H65" s="10"/>
      <c r="I65" s="46">
        <f>IFERROR(VLOOKUP(K$4,DATA!$B$6:$CT$330,49,0),0)</f>
        <v>9005124.5900000036</v>
      </c>
      <c r="J65" s="38"/>
      <c r="K65" s="34"/>
      <c r="M65" s="46">
        <f>IFERROR(VLOOKUP(O$4,DATA!$B$6:$CT$330,49,0),0)</f>
        <v>9005124.5900000036</v>
      </c>
      <c r="N65" s="38"/>
      <c r="O65" s="34"/>
    </row>
    <row r="66" spans="2:15" customFormat="1" ht="15" x14ac:dyDescent="0.25">
      <c r="B66" s="5" t="s">
        <v>101</v>
      </c>
      <c r="C66" s="8" t="s">
        <v>100</v>
      </c>
      <c r="D66" s="10"/>
      <c r="E66" s="46">
        <f>IFERROR(VLOOKUP(G$4,DATA!$B$6:$CT$330,50,0),0)</f>
        <v>37292338.630000003</v>
      </c>
      <c r="F66" s="38"/>
      <c r="G66" s="34"/>
      <c r="H66" s="10"/>
      <c r="I66" s="46">
        <f>IFERROR(VLOOKUP(K$4,DATA!$B$6:$CT$330,50,0),0)</f>
        <v>37292338.630000003</v>
      </c>
      <c r="J66" s="38"/>
      <c r="K66" s="34"/>
      <c r="M66" s="46">
        <f>IFERROR(VLOOKUP(O$4,DATA!$B$6:$CT$330,50,0),0)</f>
        <v>37292338.630000003</v>
      </c>
      <c r="N66" s="38"/>
      <c r="O66" s="34"/>
    </row>
    <row r="67" spans="2:15" customFormat="1" ht="15" x14ac:dyDescent="0.25">
      <c r="B67" s="5" t="s">
        <v>99</v>
      </c>
      <c r="C67" s="8" t="s">
        <v>98</v>
      </c>
      <c r="D67" s="10"/>
      <c r="E67" s="46">
        <f>IFERROR(VLOOKUP(G$4,DATA!$B$6:$CT$330,51,0),0)</f>
        <v>14813705.790000001</v>
      </c>
      <c r="F67" s="38"/>
      <c r="G67" s="34"/>
      <c r="H67" s="10"/>
      <c r="I67" s="46">
        <f>IFERROR(VLOOKUP(K$4,DATA!$B$6:$CT$330,51,0),0)</f>
        <v>14813705.790000001</v>
      </c>
      <c r="J67" s="38"/>
      <c r="K67" s="34"/>
      <c r="M67" s="46">
        <f>IFERROR(VLOOKUP(O$4,DATA!$B$6:$CT$330,51,0),0)</f>
        <v>14813705.790000001</v>
      </c>
      <c r="N67" s="38"/>
      <c r="O67" s="34"/>
    </row>
    <row r="68" spans="2:15" customFormat="1" ht="15" x14ac:dyDescent="0.25">
      <c r="B68" s="5" t="s">
        <v>97</v>
      </c>
      <c r="C68" s="8" t="s">
        <v>96</v>
      </c>
      <c r="D68" s="10"/>
      <c r="E68" s="46">
        <f>IFERROR(VLOOKUP(G$4,DATA!$B$6:$CT$330,52,0),0)</f>
        <v>10594644.029999997</v>
      </c>
      <c r="F68" s="38"/>
      <c r="G68" s="34"/>
      <c r="H68" s="10"/>
      <c r="I68" s="46">
        <f>IFERROR(VLOOKUP(K$4,DATA!$B$6:$CT$330,52,0),0)</f>
        <v>10594644.029999997</v>
      </c>
      <c r="J68" s="38"/>
      <c r="K68" s="34"/>
      <c r="M68" s="46">
        <f>IFERROR(VLOOKUP(O$4,DATA!$B$6:$CT$330,52,0),0)</f>
        <v>10594644.029999997</v>
      </c>
      <c r="N68" s="38"/>
      <c r="O68" s="34"/>
    </row>
    <row r="69" spans="2:15" customFormat="1" ht="15" x14ac:dyDescent="0.25">
      <c r="B69" s="5" t="s">
        <v>95</v>
      </c>
      <c r="C69" s="8" t="s">
        <v>94</v>
      </c>
      <c r="D69" s="10"/>
      <c r="E69" s="46">
        <f>IFERROR(VLOOKUP(G$4,DATA!$B$6:$CT$330,53,0),0)</f>
        <v>65739482.869999997</v>
      </c>
      <c r="F69" s="38"/>
      <c r="G69" s="34"/>
      <c r="H69" s="10"/>
      <c r="I69" s="46">
        <f>IFERROR(VLOOKUP(K$4,DATA!$B$6:$CT$330,53,0),0)</f>
        <v>65739482.869999997</v>
      </c>
      <c r="J69" s="38"/>
      <c r="K69" s="34"/>
      <c r="M69" s="46">
        <f>IFERROR(VLOOKUP(O$4,DATA!$B$6:$CT$330,53,0),0)</f>
        <v>65739482.869999997</v>
      </c>
      <c r="N69" s="38"/>
      <c r="O69" s="34"/>
    </row>
    <row r="70" spans="2:15" customFormat="1" ht="15" x14ac:dyDescent="0.25">
      <c r="B70" s="5" t="s">
        <v>93</v>
      </c>
      <c r="C70" s="8" t="s">
        <v>92</v>
      </c>
      <c r="D70" s="10"/>
      <c r="E70" s="46">
        <f>IFERROR(VLOOKUP(G$4,DATA!$B$6:$CT$330,54,0),0)</f>
        <v>44671713.039999992</v>
      </c>
      <c r="F70" s="38"/>
      <c r="G70" s="34"/>
      <c r="H70" s="10"/>
      <c r="I70" s="46">
        <f>IFERROR(VLOOKUP(K$4,DATA!$B$6:$CT$330,54,0),0)</f>
        <v>44671713.039999992</v>
      </c>
      <c r="J70" s="38"/>
      <c r="K70" s="34"/>
      <c r="M70" s="46">
        <f>IFERROR(VLOOKUP(O$4,DATA!$B$6:$CT$330,54,0),0)</f>
        <v>44671713.039999992</v>
      </c>
      <c r="N70" s="38"/>
      <c r="O70" s="34"/>
    </row>
    <row r="71" spans="2:15" customFormat="1" ht="15" x14ac:dyDescent="0.25">
      <c r="B71" s="5" t="s">
        <v>91</v>
      </c>
      <c r="C71" s="8" t="s">
        <v>90</v>
      </c>
      <c r="D71" s="10"/>
      <c r="E71" s="46">
        <f>IFERROR(VLOOKUP(G$4,DATA!$B$6:$CT$330,55,0),0)</f>
        <v>83900327.820000052</v>
      </c>
      <c r="F71" s="38"/>
      <c r="G71" s="34"/>
      <c r="H71" s="10"/>
      <c r="I71" s="46">
        <f>IFERROR(VLOOKUP(K$4,DATA!$B$6:$CT$330,55,0),0)</f>
        <v>83900327.820000052</v>
      </c>
      <c r="J71" s="38"/>
      <c r="K71" s="34"/>
      <c r="M71" s="46">
        <f>IFERROR(VLOOKUP(O$4,DATA!$B$6:$CT$330,55,0),0)</f>
        <v>83900327.820000052</v>
      </c>
      <c r="N71" s="38"/>
      <c r="O71" s="34"/>
    </row>
    <row r="72" spans="2:15" customFormat="1" ht="15" x14ac:dyDescent="0.25">
      <c r="B72" s="5" t="s">
        <v>89</v>
      </c>
      <c r="C72" s="8" t="s">
        <v>88</v>
      </c>
      <c r="D72" s="10"/>
      <c r="E72" s="46">
        <f>IFERROR(VLOOKUP(G$4,DATA!$B$6:$CT$330,56,0),0)</f>
        <v>23694239.000000004</v>
      </c>
      <c r="F72" s="38"/>
      <c r="G72" s="34"/>
      <c r="H72" s="10"/>
      <c r="I72" s="46">
        <f>IFERROR(VLOOKUP(K$4,DATA!$B$6:$CT$330,56,0),0)</f>
        <v>23694239.000000004</v>
      </c>
      <c r="J72" s="38"/>
      <c r="K72" s="34"/>
      <c r="M72" s="46">
        <f>IFERROR(VLOOKUP(O$4,DATA!$B$6:$CT$330,56,0),0)</f>
        <v>23694239.000000004</v>
      </c>
      <c r="N72" s="38"/>
      <c r="O72" s="34"/>
    </row>
    <row r="73" spans="2:15" customFormat="1" ht="15" x14ac:dyDescent="0.25">
      <c r="B73" s="5" t="s">
        <v>87</v>
      </c>
      <c r="C73" s="8" t="s">
        <v>86</v>
      </c>
      <c r="D73" s="10"/>
      <c r="E73" s="46">
        <f>IFERROR(VLOOKUP(G$4,DATA!$B$6:$CT$330,57,0),0)</f>
        <v>12017763.91</v>
      </c>
      <c r="F73" s="38"/>
      <c r="G73" s="34"/>
      <c r="H73" s="10"/>
      <c r="I73" s="46">
        <f>IFERROR(VLOOKUP(K$4,DATA!$B$6:$CT$330,57,0),0)</f>
        <v>12017763.91</v>
      </c>
      <c r="J73" s="38"/>
      <c r="K73" s="34"/>
      <c r="M73" s="46">
        <f>IFERROR(VLOOKUP(O$4,DATA!$B$6:$CT$330,57,0),0)</f>
        <v>12017763.91</v>
      </c>
      <c r="N73" s="38"/>
      <c r="O73" s="34"/>
    </row>
    <row r="74" spans="2:15" customFormat="1" ht="15" x14ac:dyDescent="0.25">
      <c r="B74" s="5" t="s">
        <v>85</v>
      </c>
      <c r="C74" s="8" t="s">
        <v>84</v>
      </c>
      <c r="D74" s="10"/>
      <c r="E74" s="46">
        <f>IFERROR(VLOOKUP(G$4,DATA!$B$6:$CT$330,58,0),0)</f>
        <v>9795491.2999999952</v>
      </c>
      <c r="F74" s="38"/>
      <c r="G74" s="34"/>
      <c r="H74" s="10"/>
      <c r="I74" s="46">
        <f>IFERROR(VLOOKUP(K$4,DATA!$B$6:$CT$330,58,0),0)</f>
        <v>9795491.2999999952</v>
      </c>
      <c r="J74" s="38"/>
      <c r="K74" s="34"/>
      <c r="M74" s="46">
        <f>IFERROR(VLOOKUP(O$4,DATA!$B$6:$CT$330,58,0),0)</f>
        <v>9795491.2999999952</v>
      </c>
      <c r="N74" s="38"/>
      <c r="O74" s="34"/>
    </row>
    <row r="75" spans="2:15" customFormat="1" ht="15" x14ac:dyDescent="0.25">
      <c r="B75" s="5" t="s">
        <v>83</v>
      </c>
      <c r="C75" s="8" t="s">
        <v>82</v>
      </c>
      <c r="D75" s="10"/>
      <c r="E75" s="46">
        <f>IFERROR(VLOOKUP(G$4,DATA!$B$6:$CT$330,59,0),0)</f>
        <v>2195575.5699999998</v>
      </c>
      <c r="F75" s="38"/>
      <c r="G75" s="34"/>
      <c r="H75" s="10"/>
      <c r="I75" s="46">
        <f>IFERROR(VLOOKUP(K$4,DATA!$B$6:$CT$330,59,0),0)</f>
        <v>2195575.5699999998</v>
      </c>
      <c r="J75" s="38"/>
      <c r="K75" s="34"/>
      <c r="M75" s="46">
        <f>IFERROR(VLOOKUP(O$4,DATA!$B$6:$CT$330,59,0),0)</f>
        <v>2195575.5699999998</v>
      </c>
      <c r="N75" s="38"/>
      <c r="O75" s="34"/>
    </row>
    <row r="76" spans="2:15" customFormat="1" ht="15" x14ac:dyDescent="0.25">
      <c r="B76" s="5" t="s">
        <v>81</v>
      </c>
      <c r="C76" s="8" t="s">
        <v>80</v>
      </c>
      <c r="D76" s="10"/>
      <c r="E76" s="46">
        <f>IFERROR(VLOOKUP(G$4,DATA!$B$6:$CT$330,60,0),0)</f>
        <v>32505837.789999988</v>
      </c>
      <c r="F76" s="38"/>
      <c r="G76" s="34"/>
      <c r="H76" s="10"/>
      <c r="I76" s="46">
        <f>IFERROR(VLOOKUP(K$4,DATA!$B$6:$CT$330,60,0),0)</f>
        <v>32505837.789999988</v>
      </c>
      <c r="J76" s="38"/>
      <c r="K76" s="34"/>
      <c r="M76" s="46">
        <f>IFERROR(VLOOKUP(O$4,DATA!$B$6:$CT$330,60,0),0)</f>
        <v>32505837.789999988</v>
      </c>
      <c r="N76" s="38"/>
      <c r="O76" s="34"/>
    </row>
    <row r="77" spans="2:15" customFormat="1" ht="15" x14ac:dyDescent="0.25">
      <c r="B77" s="5" t="s">
        <v>79</v>
      </c>
      <c r="C77" s="8" t="s">
        <v>78</v>
      </c>
      <c r="D77" s="10"/>
      <c r="E77" s="46">
        <f>IFERROR(VLOOKUP(G$4,DATA!$B$6:$CT$330,61,0),0)</f>
        <v>950061.81999999972</v>
      </c>
      <c r="F77" s="38"/>
      <c r="G77" s="34"/>
      <c r="H77" s="10"/>
      <c r="I77" s="46">
        <f>IFERROR(VLOOKUP(K$4,DATA!$B$6:$CT$330,61,0),0)</f>
        <v>950061.81999999972</v>
      </c>
      <c r="J77" s="38"/>
      <c r="K77" s="34"/>
      <c r="M77" s="46">
        <f>IFERROR(VLOOKUP(O$4,DATA!$B$6:$CT$330,61,0),0)</f>
        <v>950061.81999999972</v>
      </c>
      <c r="N77" s="38"/>
      <c r="O77" s="34"/>
    </row>
    <row r="78" spans="2:15" customFormat="1" ht="15" x14ac:dyDescent="0.25">
      <c r="B78" s="5" t="s">
        <v>77</v>
      </c>
      <c r="C78" s="8" t="s">
        <v>76</v>
      </c>
      <c r="D78" s="10"/>
      <c r="E78" s="46">
        <f>IFERROR(VLOOKUP(G$4,DATA!$B$6:$CT$330,62,0),0)</f>
        <v>14910249.799999999</v>
      </c>
      <c r="F78" s="38"/>
      <c r="G78" s="34"/>
      <c r="H78" s="10"/>
      <c r="I78" s="46">
        <f>IFERROR(VLOOKUP(K$4,DATA!$B$6:$CT$330,62,0),0)</f>
        <v>14910249.799999999</v>
      </c>
      <c r="J78" s="38"/>
      <c r="K78" s="34"/>
      <c r="M78" s="46">
        <f>IFERROR(VLOOKUP(O$4,DATA!$B$6:$CT$330,62,0),0)</f>
        <v>14910249.799999999</v>
      </c>
      <c r="N78" s="38"/>
      <c r="O78" s="34"/>
    </row>
    <row r="79" spans="2:15" customFormat="1" ht="15" x14ac:dyDescent="0.25">
      <c r="B79" s="5" t="s">
        <v>75</v>
      </c>
      <c r="C79" s="8" t="s">
        <v>74</v>
      </c>
      <c r="D79" s="10"/>
      <c r="E79" s="46">
        <v>0</v>
      </c>
      <c r="F79" s="38"/>
      <c r="G79" s="34"/>
      <c r="H79" s="10"/>
      <c r="I79" s="46">
        <v>0</v>
      </c>
      <c r="J79" s="38"/>
      <c r="K79" s="34"/>
      <c r="M79" s="46">
        <v>0</v>
      </c>
      <c r="N79" s="38"/>
      <c r="O79" s="34"/>
    </row>
    <row r="80" spans="2:15" customFormat="1" ht="15" x14ac:dyDescent="0.25">
      <c r="B80" s="5" t="s">
        <v>73</v>
      </c>
      <c r="C80" s="8" t="s">
        <v>72</v>
      </c>
      <c r="D80" s="10"/>
      <c r="E80" s="46">
        <f>IFERROR(VLOOKUP(G$4,DATA!$B$6:$CT$330,63,0),0)</f>
        <v>179193396.12999997</v>
      </c>
      <c r="F80" s="38"/>
      <c r="G80" s="34"/>
      <c r="H80" s="10"/>
      <c r="I80" s="46">
        <f>IFERROR(VLOOKUP(K$4,DATA!$B$6:$CT$330,63,0),0)</f>
        <v>179193396.12999997</v>
      </c>
      <c r="J80" s="38"/>
      <c r="K80" s="34"/>
      <c r="M80" s="46">
        <f>IFERROR(VLOOKUP(O$4,DATA!$B$6:$CT$330,63,0),0)</f>
        <v>179193396.12999997</v>
      </c>
      <c r="N80" s="38"/>
      <c r="O80" s="34"/>
    </row>
    <row r="81" spans="2:15" customFormat="1" ht="15" x14ac:dyDescent="0.25">
      <c r="B81" s="5" t="s">
        <v>71</v>
      </c>
      <c r="C81" s="8" t="s">
        <v>70</v>
      </c>
      <c r="D81" s="10"/>
      <c r="E81" s="46">
        <f>IFERROR(VLOOKUP(G$4,DATA!$B$6:$CT$330,64,0),0)</f>
        <v>238463544.40999997</v>
      </c>
      <c r="F81" s="38"/>
      <c r="G81" s="34"/>
      <c r="H81" s="10"/>
      <c r="I81" s="46">
        <f>IFERROR(VLOOKUP(K$4,DATA!$B$6:$CT$330,64,0),0)</f>
        <v>238463544.40999997</v>
      </c>
      <c r="J81" s="38"/>
      <c r="K81" s="34"/>
      <c r="M81" s="46">
        <f>IFERROR(VLOOKUP(O$4,DATA!$B$6:$CT$330,64,0),0)</f>
        <v>238463544.40999997</v>
      </c>
      <c r="N81" s="38"/>
      <c r="O81" s="34"/>
    </row>
    <row r="82" spans="2:15" customFormat="1" ht="15" x14ac:dyDescent="0.25">
      <c r="B82" s="5" t="s">
        <v>69</v>
      </c>
      <c r="C82" s="8" t="s">
        <v>68</v>
      </c>
      <c r="D82" s="10"/>
      <c r="E82" s="46">
        <f>IFERROR(VLOOKUP(G$4,DATA!$B$6:$CT$330,65,0),0)</f>
        <v>124587038.52999996</v>
      </c>
      <c r="F82" s="38"/>
      <c r="G82" s="34"/>
      <c r="H82" s="10"/>
      <c r="I82" s="46">
        <f>IFERROR(VLOOKUP(K$4,DATA!$B$6:$CT$330,65,0),0)</f>
        <v>124587038.52999996</v>
      </c>
      <c r="J82" s="38"/>
      <c r="K82" s="34"/>
      <c r="M82" s="46">
        <f>IFERROR(VLOOKUP(O$4,DATA!$B$6:$CT$330,65,0),0)</f>
        <v>124587038.52999996</v>
      </c>
      <c r="N82" s="38"/>
      <c r="O82" s="34"/>
    </row>
    <row r="83" spans="2:15" customFormat="1" ht="15" x14ac:dyDescent="0.25">
      <c r="B83" s="5" t="s">
        <v>67</v>
      </c>
      <c r="C83" s="8" t="s">
        <v>66</v>
      </c>
      <c r="D83" s="10"/>
      <c r="E83" s="46">
        <f>IFERROR(VLOOKUP(G$4,DATA!$B$6:$CT$330,66,0),0)</f>
        <v>1740024.6600000018</v>
      </c>
      <c r="F83" s="38"/>
      <c r="G83" s="34"/>
      <c r="H83" s="10"/>
      <c r="I83" s="46">
        <f>IFERROR(VLOOKUP(K$4,DATA!$B$6:$CT$330,66,0),0)</f>
        <v>1740024.6600000018</v>
      </c>
      <c r="J83" s="38"/>
      <c r="K83" s="34"/>
      <c r="M83" s="46">
        <f>IFERROR(VLOOKUP(O$4,DATA!$B$6:$CT$330,66,0),0)</f>
        <v>1740024.6600000018</v>
      </c>
      <c r="N83" s="38"/>
      <c r="O83" s="34"/>
    </row>
    <row r="84" spans="2:15" customFormat="1" ht="15" x14ac:dyDescent="0.25">
      <c r="B84" s="5" t="s">
        <v>65</v>
      </c>
      <c r="C84" s="8" t="s">
        <v>64</v>
      </c>
      <c r="D84" s="10"/>
      <c r="E84" s="46">
        <f>IFERROR(VLOOKUP(G$4,DATA!$B$6:$CT$330,67,0),0)</f>
        <v>6053044.7600000007</v>
      </c>
      <c r="F84" s="38"/>
      <c r="G84" s="34"/>
      <c r="H84" s="10"/>
      <c r="I84" s="46">
        <f>IFERROR(VLOOKUP(K$4,DATA!$B$6:$CT$330,67,0),0)</f>
        <v>6053044.7600000007</v>
      </c>
      <c r="J84" s="38"/>
      <c r="K84" s="34"/>
      <c r="M84" s="46">
        <f>IFERROR(VLOOKUP(O$4,DATA!$B$6:$CT$330,67,0),0)</f>
        <v>6053044.7600000007</v>
      </c>
      <c r="N84" s="38"/>
      <c r="O84" s="34"/>
    </row>
    <row r="85" spans="2:15" customFormat="1" ht="15" x14ac:dyDescent="0.25">
      <c r="B85" s="5" t="s">
        <v>63</v>
      </c>
      <c r="C85" s="8" t="s">
        <v>62</v>
      </c>
      <c r="D85" s="10"/>
      <c r="E85" s="46">
        <f>IFERROR(VLOOKUP(G$4,DATA!$B$6:$CT$330,68,0),0)</f>
        <v>190701537.24999994</v>
      </c>
      <c r="F85" s="38"/>
      <c r="G85" s="34"/>
      <c r="H85" s="10"/>
      <c r="I85" s="46">
        <f>IFERROR(VLOOKUP(K$4,DATA!$B$6:$CT$330,68,0),0)</f>
        <v>190701537.24999994</v>
      </c>
      <c r="J85" s="38"/>
      <c r="K85" s="34"/>
      <c r="M85" s="46">
        <f>IFERROR(VLOOKUP(O$4,DATA!$B$6:$CT$330,68,0),0)</f>
        <v>190701537.24999994</v>
      </c>
      <c r="N85" s="38"/>
      <c r="O85" s="34"/>
    </row>
    <row r="86" spans="2:15" customFormat="1" ht="15" x14ac:dyDescent="0.25">
      <c r="B86" s="5" t="s">
        <v>61</v>
      </c>
      <c r="C86" s="8" t="s">
        <v>60</v>
      </c>
      <c r="D86" s="10"/>
      <c r="E86" s="46">
        <f>IFERROR(VLOOKUP(G$4,DATA!$B$6:$CT$330,69,0),0)</f>
        <v>100348796.59000003</v>
      </c>
      <c r="F86" s="38"/>
      <c r="G86" s="34"/>
      <c r="H86" s="10"/>
      <c r="I86" s="46">
        <f>IFERROR(VLOOKUP(K$4,DATA!$B$6:$CT$330,69,0),0)</f>
        <v>100348796.59000003</v>
      </c>
      <c r="J86" s="38"/>
      <c r="K86" s="34"/>
      <c r="M86" s="46">
        <f>IFERROR(VLOOKUP(O$4,DATA!$B$6:$CT$330,69,0),0)</f>
        <v>100348796.59000003</v>
      </c>
      <c r="N86" s="38"/>
      <c r="O86" s="34"/>
    </row>
    <row r="87" spans="2:15" customFormat="1" ht="15" x14ac:dyDescent="0.25">
      <c r="B87" s="5" t="s">
        <v>59</v>
      </c>
      <c r="C87" s="8" t="s">
        <v>58</v>
      </c>
      <c r="D87" s="10"/>
      <c r="E87" s="46">
        <f>IFERROR(VLOOKUP(G$4,DATA!$B$6:$CT$330,70,0),0)</f>
        <v>60376014.989999987</v>
      </c>
      <c r="F87" s="38"/>
      <c r="G87" s="34"/>
      <c r="H87" s="10"/>
      <c r="I87" s="46">
        <f>IFERROR(VLOOKUP(K$4,DATA!$B$6:$CT$330,70,0),0)</f>
        <v>60376014.989999987</v>
      </c>
      <c r="J87" s="38"/>
      <c r="K87" s="34"/>
      <c r="M87" s="46">
        <f>IFERROR(VLOOKUP(O$4,DATA!$B$6:$CT$330,70,0),0)</f>
        <v>60376014.989999987</v>
      </c>
      <c r="N87" s="38"/>
      <c r="O87" s="34"/>
    </row>
    <row r="88" spans="2:15" customFormat="1" ht="15" x14ac:dyDescent="0.25">
      <c r="B88" s="5" t="s">
        <v>57</v>
      </c>
      <c r="C88" s="8" t="s">
        <v>56</v>
      </c>
      <c r="D88" s="10"/>
      <c r="E88" s="46">
        <f>IFERROR(VLOOKUP(G$4,DATA!$B$6:$CT$330,71,0),0)</f>
        <v>22156739.540000003</v>
      </c>
      <c r="F88" s="38"/>
      <c r="G88" s="34"/>
      <c r="H88" s="10"/>
      <c r="I88" s="46">
        <f>IFERROR(VLOOKUP(K$4,DATA!$B$6:$CT$330,71,0),0)</f>
        <v>22156739.540000003</v>
      </c>
      <c r="J88" s="38"/>
      <c r="K88" s="34"/>
      <c r="M88" s="46">
        <f>IFERROR(VLOOKUP(O$4,DATA!$B$6:$CT$330,71,0),0)</f>
        <v>22156739.540000003</v>
      </c>
      <c r="N88" s="38"/>
      <c r="O88" s="34"/>
    </row>
    <row r="89" spans="2:15" customFormat="1" ht="15" x14ac:dyDescent="0.25">
      <c r="B89" s="5" t="s">
        <v>55</v>
      </c>
      <c r="C89" s="8" t="s">
        <v>54</v>
      </c>
      <c r="D89" s="10"/>
      <c r="E89" s="46">
        <f>IFERROR(VLOOKUP(G$4,DATA!$B$6:$CT$330,73,0),0)</f>
        <v>73760895.750000015</v>
      </c>
      <c r="F89" s="38"/>
      <c r="G89" s="34"/>
      <c r="H89" s="10"/>
      <c r="I89" s="46">
        <f>IFERROR(VLOOKUP(K$4,DATA!$B$6:$CT$330,73,0),0)</f>
        <v>73760895.750000015</v>
      </c>
      <c r="J89" s="38"/>
      <c r="K89" s="34"/>
      <c r="M89" s="46">
        <f>IFERROR(VLOOKUP(O$4,DATA!$B$6:$CT$330,73,0),0)</f>
        <v>73760895.750000015</v>
      </c>
      <c r="N89" s="38"/>
      <c r="O89" s="34"/>
    </row>
    <row r="90" spans="2:15" customFormat="1" ht="15" x14ac:dyDescent="0.25">
      <c r="B90" s="5" t="s">
        <v>53</v>
      </c>
      <c r="C90" s="8" t="s">
        <v>52</v>
      </c>
      <c r="D90" s="10"/>
      <c r="E90" s="46">
        <f>IFERROR(VLOOKUP(G$4,DATA!$B$6:$CT$330,74,0),0)</f>
        <v>3816163.8800000004</v>
      </c>
      <c r="F90" s="38"/>
      <c r="G90" s="34"/>
      <c r="H90" s="10"/>
      <c r="I90" s="46">
        <f>IFERROR(VLOOKUP(K$4,DATA!$B$6:$CT$330,74,0),0)</f>
        <v>3816163.8800000004</v>
      </c>
      <c r="J90" s="38"/>
      <c r="K90" s="34"/>
      <c r="M90" s="46">
        <f>IFERROR(VLOOKUP(O$4,DATA!$B$6:$CT$330,74,0),0)</f>
        <v>3816163.8800000004</v>
      </c>
      <c r="N90" s="38"/>
      <c r="O90" s="34"/>
    </row>
    <row r="91" spans="2:15" customFormat="1" ht="15" x14ac:dyDescent="0.25">
      <c r="B91" s="5" t="s">
        <v>51</v>
      </c>
      <c r="C91" s="8" t="s">
        <v>50</v>
      </c>
      <c r="D91" s="10"/>
      <c r="E91" s="46">
        <f>IFERROR(VLOOKUP(G$4,DATA!$B$6:$CT$330,75,0),0)</f>
        <v>47673050.309999987</v>
      </c>
      <c r="F91" s="38"/>
      <c r="G91" s="34"/>
      <c r="H91" s="10"/>
      <c r="I91" s="46">
        <f>IFERROR(VLOOKUP(K$4,DATA!$B$6:$CT$330,75,0),0)</f>
        <v>47673050.309999987</v>
      </c>
      <c r="J91" s="38"/>
      <c r="K91" s="34"/>
      <c r="M91" s="46">
        <f>IFERROR(VLOOKUP(O$4,DATA!$B$6:$CT$330,75,0),0)</f>
        <v>47673050.309999987</v>
      </c>
      <c r="N91" s="38"/>
      <c r="O91" s="34"/>
    </row>
    <row r="92" spans="2:15" customFormat="1" ht="15" x14ac:dyDescent="0.25">
      <c r="B92" s="5" t="s">
        <v>49</v>
      </c>
      <c r="C92" s="8" t="s">
        <v>48</v>
      </c>
      <c r="D92" s="10"/>
      <c r="E92" s="46">
        <f>IFERROR(VLOOKUP(G$4,DATA!$B$6:$CT$330,76,0),0)</f>
        <v>163591226.02000016</v>
      </c>
      <c r="F92" s="38"/>
      <c r="G92" s="34"/>
      <c r="H92" s="10"/>
      <c r="I92" s="46">
        <f>IFERROR(VLOOKUP(K$4,DATA!$B$6:$CT$330,76,0),0)</f>
        <v>163591226.02000016</v>
      </c>
      <c r="J92" s="38"/>
      <c r="K92" s="34"/>
      <c r="M92" s="46">
        <f>IFERROR(VLOOKUP(O$4,DATA!$B$6:$CT$330,76,0),0)</f>
        <v>163591226.02000016</v>
      </c>
      <c r="N92" s="38"/>
      <c r="O92" s="34"/>
    </row>
    <row r="93" spans="2:15" customFormat="1" ht="15" x14ac:dyDescent="0.25">
      <c r="B93" s="5" t="s">
        <v>47</v>
      </c>
      <c r="C93" s="8" t="s">
        <v>46</v>
      </c>
      <c r="D93" s="10"/>
      <c r="E93" s="46">
        <f>IFERROR(VLOOKUP(G$4,DATA!$B$6:$CT$330,77,0),0)</f>
        <v>1746690.4200000002</v>
      </c>
      <c r="F93" s="38"/>
      <c r="G93" s="34"/>
      <c r="H93" s="10"/>
      <c r="I93" s="46">
        <f>IFERROR(VLOOKUP(K$4,DATA!$B$6:$CT$330,77,0),0)</f>
        <v>1746690.4200000002</v>
      </c>
      <c r="J93" s="38"/>
      <c r="K93" s="34"/>
      <c r="M93" s="46">
        <f>IFERROR(VLOOKUP(O$4,DATA!$B$6:$CT$330,77,0),0)</f>
        <v>1746690.4200000002</v>
      </c>
      <c r="N93" s="38"/>
      <c r="O93" s="34"/>
    </row>
    <row r="94" spans="2:15" customFormat="1" ht="15" x14ac:dyDescent="0.25">
      <c r="B94" s="5" t="s">
        <v>45</v>
      </c>
      <c r="C94" s="8" t="s">
        <v>44</v>
      </c>
      <c r="D94" s="10"/>
      <c r="E94" s="46">
        <f>IFERROR(VLOOKUP(G$4,DATA!$B$6:$CT$330,78,0),0)</f>
        <v>1414664.0000000005</v>
      </c>
      <c r="F94" s="38"/>
      <c r="G94" s="34"/>
      <c r="H94" s="10"/>
      <c r="I94" s="46">
        <f>IFERROR(VLOOKUP(K$4,DATA!$B$6:$CT$330,78,0),0)</f>
        <v>1414664.0000000005</v>
      </c>
      <c r="J94" s="38"/>
      <c r="K94" s="34"/>
      <c r="M94" s="46">
        <f>IFERROR(VLOOKUP(O$4,DATA!$B$6:$CT$330,78,0),0)</f>
        <v>1414664.0000000005</v>
      </c>
      <c r="N94" s="38"/>
      <c r="O94" s="34"/>
    </row>
    <row r="95" spans="2:15" customFormat="1" ht="15" x14ac:dyDescent="0.25">
      <c r="B95" s="5" t="s">
        <v>43</v>
      </c>
      <c r="C95" s="8" t="s">
        <v>42</v>
      </c>
      <c r="D95" s="10"/>
      <c r="E95" s="46">
        <v>0</v>
      </c>
      <c r="F95" s="38"/>
      <c r="G95" s="34"/>
      <c r="H95" s="10"/>
      <c r="I95" s="46">
        <v>0</v>
      </c>
      <c r="J95" s="38"/>
      <c r="K95" s="34"/>
      <c r="M95" s="46">
        <v>0</v>
      </c>
      <c r="N95" s="38"/>
      <c r="O95" s="34"/>
    </row>
    <row r="96" spans="2:15" customFormat="1" ht="15" x14ac:dyDescent="0.25">
      <c r="B96" s="5" t="s">
        <v>41</v>
      </c>
      <c r="C96" s="8" t="s">
        <v>40</v>
      </c>
      <c r="D96" s="10"/>
      <c r="E96" s="46">
        <f>IFERROR(VLOOKUP(G$4,DATA!$B$6:$CT$330,79,0),0)</f>
        <v>1811687.4399999997</v>
      </c>
      <c r="F96" s="38"/>
      <c r="G96" s="34"/>
      <c r="H96" s="10"/>
      <c r="I96" s="46">
        <f>IFERROR(VLOOKUP(K$4,DATA!$B$6:$CT$330,79,0),0)</f>
        <v>1811687.4399999997</v>
      </c>
      <c r="J96" s="38"/>
      <c r="K96" s="34"/>
      <c r="M96" s="46">
        <f>IFERROR(VLOOKUP(O$4,DATA!$B$6:$CT$330,79,0),0)</f>
        <v>1811687.4399999997</v>
      </c>
      <c r="N96" s="38"/>
      <c r="O96" s="34"/>
    </row>
    <row r="97" spans="2:15" customFormat="1" ht="15" x14ac:dyDescent="0.25">
      <c r="B97" s="5" t="s">
        <v>39</v>
      </c>
      <c r="C97" s="8" t="s">
        <v>38</v>
      </c>
      <c r="D97" s="10"/>
      <c r="E97" s="46">
        <f>IFERROR(VLOOKUP(G$4,DATA!$B$6:$CT$330,80,0),0)</f>
        <v>41988621.989999987</v>
      </c>
      <c r="F97" s="38"/>
      <c r="G97" s="34"/>
      <c r="H97" s="10"/>
      <c r="I97" s="46">
        <f>IFERROR(VLOOKUP(K$4,DATA!$B$6:$CT$330,80,0),0)</f>
        <v>41988621.989999987</v>
      </c>
      <c r="J97" s="38"/>
      <c r="K97" s="34"/>
      <c r="M97" s="46">
        <f>IFERROR(VLOOKUP(O$4,DATA!$B$6:$CT$330,80,0),0)</f>
        <v>41988621.989999987</v>
      </c>
      <c r="N97" s="38"/>
      <c r="O97" s="34"/>
    </row>
    <row r="98" spans="2:15" customFormat="1" ht="15" x14ac:dyDescent="0.25">
      <c r="B98" s="5" t="s">
        <v>37</v>
      </c>
      <c r="C98" s="8" t="s">
        <v>36</v>
      </c>
      <c r="D98" s="10"/>
      <c r="E98" s="46">
        <f>IFERROR(VLOOKUP(G$4,DATA!$B$6:$CT$330,81,0),0)</f>
        <v>4262700.99</v>
      </c>
      <c r="F98" s="38"/>
      <c r="G98" s="34"/>
      <c r="H98" s="10"/>
      <c r="I98" s="46">
        <f>IFERROR(VLOOKUP(K$4,DATA!$B$6:$CT$330,81,0),0)</f>
        <v>4262700.99</v>
      </c>
      <c r="J98" s="38"/>
      <c r="K98" s="34"/>
      <c r="M98" s="46">
        <f>IFERROR(VLOOKUP(O$4,DATA!$B$6:$CT$330,81,0),0)</f>
        <v>4262700.99</v>
      </c>
      <c r="N98" s="38"/>
      <c r="O98" s="34"/>
    </row>
    <row r="99" spans="2:15" customFormat="1" ht="15" x14ac:dyDescent="0.25">
      <c r="B99" s="5" t="s">
        <v>35</v>
      </c>
      <c r="C99" s="8" t="s">
        <v>34</v>
      </c>
      <c r="D99" s="10"/>
      <c r="E99" s="46">
        <f>IFERROR(VLOOKUP(G$4,DATA!$B$6:$CT$330,82,0),0)</f>
        <v>35563298.949999996</v>
      </c>
      <c r="F99" s="38"/>
      <c r="G99" s="34"/>
      <c r="H99" s="10"/>
      <c r="I99" s="46">
        <f>IFERROR(VLOOKUP(K$4,DATA!$B$6:$CT$330,82,0),0)</f>
        <v>35563298.949999996</v>
      </c>
      <c r="J99" s="38"/>
      <c r="K99" s="34"/>
      <c r="M99" s="46">
        <f>IFERROR(VLOOKUP(O$4,DATA!$B$6:$CT$330,82,0),0)</f>
        <v>35563298.949999996</v>
      </c>
      <c r="N99" s="38"/>
      <c r="O99" s="34"/>
    </row>
    <row r="100" spans="2:15" customFormat="1" ht="15" x14ac:dyDescent="0.25">
      <c r="B100" s="5" t="s">
        <v>33</v>
      </c>
      <c r="C100" s="8" t="s">
        <v>32</v>
      </c>
      <c r="D100" s="9"/>
      <c r="E100" s="46">
        <f>IFERROR(VLOOKUP(G$4,DATA!$B$6:$CT$330,83,0),0)</f>
        <v>2091248.0500000005</v>
      </c>
      <c r="F100" s="38"/>
      <c r="G100" s="34"/>
      <c r="H100" s="9"/>
      <c r="I100" s="46">
        <f>IFERROR(VLOOKUP(K$4,DATA!$B$6:$CT$330,83,0),0)</f>
        <v>2091248.0500000005</v>
      </c>
      <c r="J100" s="38"/>
      <c r="K100" s="34"/>
      <c r="M100" s="46">
        <f>IFERROR(VLOOKUP(O$4,DATA!$B$6:$CT$330,83,0),0)</f>
        <v>2091248.0500000005</v>
      </c>
      <c r="N100" s="38"/>
      <c r="O100" s="34"/>
    </row>
    <row r="101" spans="2:15" customFormat="1" ht="15" x14ac:dyDescent="0.25">
      <c r="B101" s="5" t="s">
        <v>31</v>
      </c>
      <c r="C101" s="8" t="s">
        <v>30</v>
      </c>
      <c r="D101" s="10"/>
      <c r="E101" s="46">
        <f>IFERROR(VLOOKUP(G$4,DATA!$B$6:$CT$330,84,0),0)</f>
        <v>111145.75</v>
      </c>
      <c r="F101" s="38"/>
      <c r="G101" s="34"/>
      <c r="H101" s="10"/>
      <c r="I101" s="46">
        <f>IFERROR(VLOOKUP(K$4,DATA!$B$6:$CT$330,84,0),0)</f>
        <v>111145.75</v>
      </c>
      <c r="J101" s="38"/>
      <c r="K101" s="34"/>
      <c r="M101" s="46">
        <f>IFERROR(VLOOKUP(O$4,DATA!$B$6:$CT$330,84,0),0)</f>
        <v>111145.75</v>
      </c>
      <c r="N101" s="38"/>
      <c r="O101" s="34"/>
    </row>
    <row r="102" spans="2:15" customFormat="1" ht="15" x14ac:dyDescent="0.25">
      <c r="B102" s="5" t="s">
        <v>29</v>
      </c>
      <c r="C102" s="8" t="s">
        <v>28</v>
      </c>
      <c r="D102" s="12"/>
      <c r="E102" s="46">
        <f>IFERROR(VLOOKUP(G$4,DATA!$B$6:$CT$330,85,0),0)</f>
        <v>5574801.0800000019</v>
      </c>
      <c r="F102" s="38"/>
      <c r="G102" s="34"/>
      <c r="H102" s="12"/>
      <c r="I102" s="46">
        <f>IFERROR(VLOOKUP(K$4,DATA!$B$6:$CT$330,85,0),0)</f>
        <v>5574801.0800000019</v>
      </c>
      <c r="J102" s="38"/>
      <c r="K102" s="34"/>
      <c r="M102" s="46">
        <f>IFERROR(VLOOKUP(O$4,DATA!$B$6:$CT$330,85,0),0)</f>
        <v>5574801.0800000019</v>
      </c>
      <c r="N102" s="38"/>
      <c r="O102" s="34"/>
    </row>
    <row r="103" spans="2:15" customFormat="1" ht="15" x14ac:dyDescent="0.25">
      <c r="B103" s="5" t="s">
        <v>27</v>
      </c>
      <c r="C103" s="8" t="s">
        <v>26</v>
      </c>
      <c r="D103" s="9"/>
      <c r="E103" s="46">
        <f>IFERROR(VLOOKUP(G$4,DATA!$B$6:$CT$330,86,0),0)</f>
        <v>836764.20999999985</v>
      </c>
      <c r="F103" s="38"/>
      <c r="G103" s="34"/>
      <c r="H103" s="9"/>
      <c r="I103" s="46">
        <f>IFERROR(VLOOKUP(K$4,DATA!$B$6:$CT$330,86,0),0)</f>
        <v>836764.20999999985</v>
      </c>
      <c r="J103" s="38"/>
      <c r="K103" s="34"/>
      <c r="M103" s="46">
        <f>IFERROR(VLOOKUP(O$4,DATA!$B$6:$CT$330,86,0),0)</f>
        <v>836764.20999999985</v>
      </c>
      <c r="N103" s="38"/>
      <c r="O103" s="34"/>
    </row>
    <row r="104" spans="2:15" customFormat="1" ht="15" x14ac:dyDescent="0.25">
      <c r="B104" s="5" t="s">
        <v>25</v>
      </c>
      <c r="C104" s="8" t="s">
        <v>24</v>
      </c>
      <c r="D104" s="9"/>
      <c r="E104" s="46">
        <f>IFERROR(VLOOKUP(G$4,DATA!$B$6:$CT$330,87,0),0)</f>
        <v>348.52</v>
      </c>
      <c r="F104" s="38"/>
      <c r="G104" s="34"/>
      <c r="H104" s="9"/>
      <c r="I104" s="46">
        <f>IFERROR(VLOOKUP(K$4,DATA!$B$6:$CT$330,87,0),0)</f>
        <v>348.52</v>
      </c>
      <c r="J104" s="38"/>
      <c r="K104" s="34"/>
      <c r="M104" s="46">
        <f>IFERROR(VLOOKUP(O$4,DATA!$B$6:$CT$330,87,0),0)</f>
        <v>348.52</v>
      </c>
      <c r="N104" s="38"/>
      <c r="O104" s="34"/>
    </row>
    <row r="105" spans="2:15" customFormat="1" ht="15" x14ac:dyDescent="0.25">
      <c r="B105" s="7"/>
      <c r="C105" s="6" t="s">
        <v>23</v>
      </c>
      <c r="D105" s="12"/>
      <c r="E105" s="52">
        <f>SUM(E56:E104)</f>
        <v>2487963167.7399993</v>
      </c>
      <c r="F105" s="41">
        <f>E105/E$10</f>
        <v>0.12272642886727682</v>
      </c>
      <c r="G105" s="36">
        <f>E105/E$5</f>
        <v>2292.6522170735907</v>
      </c>
      <c r="H105" s="12"/>
      <c r="I105" s="52">
        <f>SUM(I56:I104)</f>
        <v>2487963167.7399993</v>
      </c>
      <c r="J105" s="41">
        <f>I105/I$10</f>
        <v>0.12272642886727682</v>
      </c>
      <c r="K105" s="36">
        <f>I105/I$5</f>
        <v>2292.6522170735907</v>
      </c>
      <c r="M105" s="52">
        <f>SUM(M56:M104)</f>
        <v>2487963167.7399993</v>
      </c>
      <c r="N105" s="41">
        <f>M105/M$10</f>
        <v>0.12272642886727682</v>
      </c>
      <c r="O105" s="36">
        <f>M105/M$5</f>
        <v>2292.6522170735907</v>
      </c>
    </row>
    <row r="106" spans="2:15" customFormat="1" ht="15" x14ac:dyDescent="0.25">
      <c r="B106" s="5"/>
      <c r="C106" s="4"/>
      <c r="D106" s="10"/>
      <c r="E106" s="46"/>
      <c r="F106" s="38"/>
      <c r="G106" s="34"/>
      <c r="H106" s="10"/>
      <c r="I106" s="46"/>
      <c r="J106" s="38"/>
      <c r="K106" s="34"/>
      <c r="M106" s="46"/>
      <c r="N106" s="38"/>
      <c r="O106" s="34"/>
    </row>
    <row r="107" spans="2:15" customFormat="1" ht="15" x14ac:dyDescent="0.25">
      <c r="B107" s="7" t="s">
        <v>22</v>
      </c>
      <c r="C107" s="11" t="s">
        <v>21</v>
      </c>
      <c r="D107" s="10"/>
      <c r="E107" s="52">
        <f>IFERROR(VLOOKUP(G$4,DATA!$B$6:$CT$330,88,0),0)</f>
        <v>38659491.500000007</v>
      </c>
      <c r="F107" s="41">
        <f>E107/E$10</f>
        <v>1.9069982205281845E-3</v>
      </c>
      <c r="G107" s="36">
        <f>E107/E$5</f>
        <v>35.624630640703707</v>
      </c>
      <c r="H107" s="10"/>
      <c r="I107" s="52">
        <f>IFERROR(VLOOKUP(K$4,DATA!$B$6:$CT$330,88,0),0)</f>
        <v>38659491.500000007</v>
      </c>
      <c r="J107" s="41">
        <f>I107/I$10</f>
        <v>1.9069982205281845E-3</v>
      </c>
      <c r="K107" s="36">
        <f>I107/I$5</f>
        <v>35.624630640703707</v>
      </c>
      <c r="M107" s="52">
        <f>IFERROR(VLOOKUP(O$4,DATA!$B$6:$CT$330,88,0),0)</f>
        <v>38659491.500000007</v>
      </c>
      <c r="N107" s="41">
        <f>M107/M$10</f>
        <v>1.9069982205281845E-3</v>
      </c>
      <c r="O107" s="36">
        <f>M107/M$5</f>
        <v>35.624630640703707</v>
      </c>
    </row>
    <row r="108" spans="2:15" customFormat="1" ht="15" x14ac:dyDescent="0.25">
      <c r="B108" s="5"/>
      <c r="C108" s="8"/>
      <c r="D108" s="10"/>
      <c r="E108" s="46"/>
      <c r="F108" s="38"/>
      <c r="G108" s="34"/>
      <c r="H108" s="10"/>
      <c r="I108" s="46"/>
      <c r="J108" s="38"/>
      <c r="K108" s="34"/>
      <c r="M108" s="46"/>
      <c r="N108" s="38"/>
      <c r="O108" s="34"/>
    </row>
    <row r="109" spans="2:15" customFormat="1" ht="15" x14ac:dyDescent="0.25">
      <c r="B109" s="5" t="s">
        <v>20</v>
      </c>
      <c r="C109" s="8" t="s">
        <v>19</v>
      </c>
      <c r="D109" s="10"/>
      <c r="E109" s="46">
        <f>IFERROR(VLOOKUP(G$4,DATA!$B$6:$CT$330,90,0),0)</f>
        <v>1137193.7699999998</v>
      </c>
      <c r="F109" s="38"/>
      <c r="G109" s="34"/>
      <c r="H109" s="10"/>
      <c r="I109" s="46">
        <f>IFERROR(VLOOKUP(K$4,DATA!$B$6:$CT$330,90,0),0)</f>
        <v>1137193.7699999998</v>
      </c>
      <c r="J109" s="38"/>
      <c r="K109" s="34"/>
      <c r="M109" s="46">
        <f>IFERROR(VLOOKUP(O$4,DATA!$B$6:$CT$330,90,0),0)</f>
        <v>1137193.7699999998</v>
      </c>
      <c r="N109" s="38"/>
      <c r="O109" s="34"/>
    </row>
    <row r="110" spans="2:15" customFormat="1" ht="15" x14ac:dyDescent="0.25">
      <c r="B110" s="5" t="s">
        <v>18</v>
      </c>
      <c r="C110" s="8" t="s">
        <v>17</v>
      </c>
      <c r="D110" s="10"/>
      <c r="E110" s="46">
        <f>IFERROR(VLOOKUP(G$4,DATA!$B$6:$CT$330,91,0),0)</f>
        <v>27444251.460000001</v>
      </c>
      <c r="F110" s="38"/>
      <c r="G110" s="34"/>
      <c r="H110" s="10"/>
      <c r="I110" s="46">
        <f>IFERROR(VLOOKUP(K$4,DATA!$B$6:$CT$330,91,0),0)</f>
        <v>27444251.460000001</v>
      </c>
      <c r="J110" s="38"/>
      <c r="K110" s="34"/>
      <c r="M110" s="46">
        <f>IFERROR(VLOOKUP(O$4,DATA!$B$6:$CT$330,91,0),0)</f>
        <v>27444251.460000001</v>
      </c>
      <c r="N110" s="38"/>
      <c r="O110" s="34"/>
    </row>
    <row r="111" spans="2:15" customFormat="1" ht="15" x14ac:dyDescent="0.25">
      <c r="B111" s="5" t="s">
        <v>16</v>
      </c>
      <c r="C111" s="8" t="s">
        <v>15</v>
      </c>
      <c r="D111" s="10"/>
      <c r="E111" s="46">
        <f>IFERROR(VLOOKUP(G$4,DATA!$B$6:$CT$330,92,0),0)</f>
        <v>9053057.5900000017</v>
      </c>
      <c r="F111" s="38"/>
      <c r="G111" s="34"/>
      <c r="H111" s="10"/>
      <c r="I111" s="46">
        <f>IFERROR(VLOOKUP(K$4,DATA!$B$6:$CT$330,92,0),0)</f>
        <v>9053057.5900000017</v>
      </c>
      <c r="J111" s="38"/>
      <c r="K111" s="34"/>
      <c r="M111" s="46">
        <f>IFERROR(VLOOKUP(O$4,DATA!$B$6:$CT$330,92,0),0)</f>
        <v>9053057.5900000017</v>
      </c>
      <c r="N111" s="38"/>
      <c r="O111" s="34"/>
    </row>
    <row r="112" spans="2:15" customFormat="1" ht="15" x14ac:dyDescent="0.25">
      <c r="B112" s="5" t="s">
        <v>14</v>
      </c>
      <c r="C112" s="8" t="s">
        <v>13</v>
      </c>
      <c r="D112" s="10"/>
      <c r="E112" s="46">
        <f>IFERROR(VLOOKUP(G$4,DATA!$B$6:$CT$330,93,0),0)</f>
        <v>10295269.009999998</v>
      </c>
      <c r="F112" s="38"/>
      <c r="G112" s="34"/>
      <c r="H112" s="10"/>
      <c r="I112" s="46">
        <f>IFERROR(VLOOKUP(K$4,DATA!$B$6:$CT$330,93,0),0)</f>
        <v>10295269.009999998</v>
      </c>
      <c r="J112" s="38"/>
      <c r="K112" s="34"/>
      <c r="M112" s="46">
        <f>IFERROR(VLOOKUP(O$4,DATA!$B$6:$CT$330,93,0),0)</f>
        <v>10295269.009999998</v>
      </c>
      <c r="N112" s="38"/>
      <c r="O112" s="34"/>
    </row>
    <row r="113" spans="2:15" customFormat="1" ht="15" x14ac:dyDescent="0.25">
      <c r="B113" s="5" t="s">
        <v>12</v>
      </c>
      <c r="C113" s="8" t="s">
        <v>11</v>
      </c>
      <c r="D113" s="10"/>
      <c r="E113" s="46">
        <f>IFERROR(VLOOKUP(G$4,DATA!$B$6:$CT$330,94,0),0)</f>
        <v>4397116.24</v>
      </c>
      <c r="F113" s="38"/>
      <c r="G113" s="34"/>
      <c r="H113" s="10"/>
      <c r="I113" s="46">
        <f>IFERROR(VLOOKUP(K$4,DATA!$B$6:$CT$330,94,0),0)</f>
        <v>4397116.24</v>
      </c>
      <c r="J113" s="38"/>
      <c r="K113" s="34"/>
      <c r="M113" s="46">
        <f>IFERROR(VLOOKUP(O$4,DATA!$B$6:$CT$330,94,0),0)</f>
        <v>4397116.24</v>
      </c>
      <c r="N113" s="38"/>
      <c r="O113" s="34"/>
    </row>
    <row r="114" spans="2:15" customFormat="1" ht="15" x14ac:dyDescent="0.25">
      <c r="B114" s="5" t="s">
        <v>10</v>
      </c>
      <c r="C114" s="8" t="s">
        <v>9</v>
      </c>
      <c r="D114" s="9"/>
      <c r="E114" s="46">
        <f>IFERROR(VLOOKUP(G$4,DATA!$B$6:$CT$330,95,0),0)</f>
        <v>18100970.079999994</v>
      </c>
      <c r="F114" s="38"/>
      <c r="G114" s="34"/>
      <c r="H114" s="9"/>
      <c r="I114" s="46">
        <f>IFERROR(VLOOKUP(K$4,DATA!$B$6:$CT$330,95,0),0)</f>
        <v>18100970.079999994</v>
      </c>
      <c r="J114" s="38"/>
      <c r="K114" s="34"/>
      <c r="M114" s="46">
        <f>IFERROR(VLOOKUP(O$4,DATA!$B$6:$CT$330,95,0),0)</f>
        <v>18100970.079999994</v>
      </c>
      <c r="N114" s="38"/>
      <c r="O114" s="34"/>
    </row>
    <row r="115" spans="2:15" customFormat="1" ht="15" x14ac:dyDescent="0.25">
      <c r="B115" s="5" t="s">
        <v>8</v>
      </c>
      <c r="C115" s="8" t="s">
        <v>7</v>
      </c>
      <c r="D115" s="9"/>
      <c r="E115" s="46">
        <f>IFERROR(VLOOKUP(G$4,DATA!$B$6:$CT$330,96,0),0)</f>
        <v>14315796.049999999</v>
      </c>
      <c r="F115" s="38"/>
      <c r="G115" s="34"/>
      <c r="H115" s="9"/>
      <c r="I115" s="46">
        <f>IFERROR(VLOOKUP(K$4,DATA!$B$6:$CT$330,96,0),0)</f>
        <v>14315796.049999999</v>
      </c>
      <c r="J115" s="38"/>
      <c r="K115" s="34"/>
      <c r="M115" s="46">
        <f>IFERROR(VLOOKUP(O$4,DATA!$B$6:$CT$330,96,0),0)</f>
        <v>14315796.049999999</v>
      </c>
      <c r="N115" s="38"/>
      <c r="O115" s="34"/>
    </row>
    <row r="116" spans="2:15" customFormat="1" ht="15" x14ac:dyDescent="0.25">
      <c r="B116" s="5" t="s">
        <v>6</v>
      </c>
      <c r="C116" s="8" t="s">
        <v>5</v>
      </c>
      <c r="D116" s="9"/>
      <c r="E116" s="46">
        <f>IFERROR(VLOOKUP(G$4,DATA!$B$6:$CT$330,97,0),0)</f>
        <v>36471647.950000033</v>
      </c>
      <c r="F116" s="38"/>
      <c r="G116" s="34"/>
      <c r="H116" s="9"/>
      <c r="I116" s="46">
        <f>IFERROR(VLOOKUP(K$4,DATA!$B$6:$CT$330,97,0),0)</f>
        <v>36471647.950000033</v>
      </c>
      <c r="J116" s="38"/>
      <c r="K116" s="34"/>
      <c r="M116" s="46">
        <f>IFERROR(VLOOKUP(O$4,DATA!$B$6:$CT$330,97,0),0)</f>
        <v>36471647.950000033</v>
      </c>
      <c r="N116" s="38"/>
      <c r="O116" s="34"/>
    </row>
    <row r="117" spans="2:15" customFormat="1" ht="15" x14ac:dyDescent="0.25">
      <c r="B117" s="5" t="s">
        <v>4</v>
      </c>
      <c r="C117" s="8" t="s">
        <v>3</v>
      </c>
      <c r="E117" s="46">
        <v>0</v>
      </c>
      <c r="F117" s="38"/>
      <c r="G117" s="34"/>
      <c r="I117" s="46">
        <v>0</v>
      </c>
      <c r="J117" s="38"/>
      <c r="K117" s="34"/>
      <c r="M117" s="46">
        <v>0</v>
      </c>
      <c r="N117" s="38"/>
      <c r="O117" s="34"/>
    </row>
    <row r="118" spans="2:15" customFormat="1" ht="15" x14ac:dyDescent="0.25">
      <c r="B118" s="5" t="s">
        <v>2</v>
      </c>
      <c r="C118" s="8" t="s">
        <v>1</v>
      </c>
      <c r="E118" s="46">
        <f>IFERROR(VLOOKUP(G$4,DATA!$B$6:$CT$330,98,0),0)</f>
        <v>0</v>
      </c>
      <c r="F118" s="38"/>
      <c r="G118" s="34"/>
      <c r="I118" s="46">
        <f>IFERROR(VLOOKUP(K$4,DATA!$B$6:$CT$330,98,0),0)</f>
        <v>0</v>
      </c>
      <c r="J118" s="38"/>
      <c r="K118" s="34"/>
      <c r="M118" s="46">
        <f>IFERROR(VLOOKUP(O$4,DATA!$B$6:$CT$330,98,0),0)</f>
        <v>0</v>
      </c>
      <c r="N118" s="38"/>
      <c r="O118" s="34"/>
    </row>
    <row r="119" spans="2:15" customFormat="1" ht="15" x14ac:dyDescent="0.25">
      <c r="B119" s="7"/>
      <c r="C119" s="6" t="s">
        <v>0</v>
      </c>
      <c r="E119" s="52">
        <f>SUM(E109:E118)</f>
        <v>121215302.15000002</v>
      </c>
      <c r="F119" s="41">
        <f>E119/E$10</f>
        <v>5.9793172784188388E-3</v>
      </c>
      <c r="G119" s="36">
        <f>E119/E$5</f>
        <v>111.69961630496481</v>
      </c>
      <c r="I119" s="52">
        <f>SUM(I109:I118)</f>
        <v>121215302.15000002</v>
      </c>
      <c r="J119" s="41">
        <f>I119/I$10</f>
        <v>5.9793172784188388E-3</v>
      </c>
      <c r="K119" s="36">
        <f>I119/I$5</f>
        <v>111.69961630496481</v>
      </c>
      <c r="M119" s="52">
        <f>SUM(M109:M118)</f>
        <v>121215302.15000002</v>
      </c>
      <c r="N119" s="41">
        <f>M119/M$10</f>
        <v>5.9793172784188388E-3</v>
      </c>
      <c r="O119" s="36">
        <f>M119/M$5</f>
        <v>111.69961630496481</v>
      </c>
    </row>
    <row r="120" spans="2:15" customFormat="1" ht="15" x14ac:dyDescent="0.25">
      <c r="B120" s="5"/>
      <c r="C120" s="4"/>
      <c r="E120" s="46"/>
      <c r="F120" s="38"/>
      <c r="G120" s="34"/>
      <c r="I120" s="46"/>
      <c r="J120" s="38"/>
      <c r="K120" s="34"/>
      <c r="M120" s="46"/>
      <c r="N120" s="38"/>
      <c r="O120" s="34"/>
    </row>
    <row r="121" spans="2:15" customFormat="1" ht="15" x14ac:dyDescent="0.25">
      <c r="B121" s="3"/>
      <c r="E121" s="46"/>
      <c r="F121" s="38"/>
      <c r="G121" s="34"/>
      <c r="I121" s="46"/>
      <c r="J121" s="38"/>
      <c r="K121" s="34"/>
      <c r="M121" s="46"/>
      <c r="N121" s="38"/>
      <c r="O121" s="34"/>
    </row>
  </sheetData>
  <sheetProtection selectLockedCells="1"/>
  <mergeCells count="3">
    <mergeCell ref="E2:G2"/>
    <mergeCell ref="I2:K2"/>
    <mergeCell ref="M2:O2"/>
  </mergeCells>
  <printOptions gridLines="1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31C02CE-D64C-4D03-9E13-7849ADAED443}">
          <x14:formula1>
            <xm:f>Enrollment!$C$8:$C$330</xm:f>
          </x14:formula1>
          <xm:sqref>M2:O2</xm:sqref>
        </x14:dataValidation>
        <x14:dataValidation type="list" allowBlank="1" showInputMessage="1" showErrorMessage="1" xr:uid="{1D93DB5B-2326-4758-816D-45CFB5E39D97}">
          <x14:formula1>
            <xm:f>Enrollment!$C$7:$C$330</xm:f>
          </x14:formula1>
          <xm:sqref>E2:G2</xm:sqref>
        </x14:dataValidation>
        <x14:dataValidation type="list" allowBlank="1" showInputMessage="1" showErrorMessage="1" xr:uid="{C09FC534-B0EF-48B2-ACE2-8B29091B20AA}">
          <x14:formula1>
            <xm:f>Enrollment!$C$8:$C$330</xm:f>
          </x14:formula1>
          <xm:sqref>I2:K2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1C727-6B51-45A6-8FE0-4E818CEA7A83}">
  <dimension ref="B1:I328"/>
  <sheetViews>
    <sheetView topLeftCell="A8" workbookViewId="0">
      <selection activeCell="J13" sqref="J13"/>
    </sheetView>
  </sheetViews>
  <sheetFormatPr defaultColWidth="8.85546875" defaultRowHeight="15" x14ac:dyDescent="0.25"/>
  <cols>
    <col min="1" max="1" width="8.85546875" style="25"/>
    <col min="2" max="2" width="7.140625" customWidth="1"/>
    <col min="3" max="3" width="23.7109375" bestFit="1" customWidth="1"/>
    <col min="4" max="4" width="13.140625" customWidth="1"/>
    <col min="5" max="5" width="13.28515625" customWidth="1"/>
    <col min="6" max="6" width="12.140625" customWidth="1"/>
    <col min="7" max="7" width="10.140625" style="25" bestFit="1" customWidth="1"/>
    <col min="8" max="16384" width="8.85546875" style="25"/>
  </cols>
  <sheetData>
    <row r="1" spans="2:8" x14ac:dyDescent="0.25">
      <c r="B1" s="104" t="s">
        <v>1021</v>
      </c>
      <c r="C1" s="104"/>
      <c r="D1" s="104"/>
      <c r="E1" s="104"/>
      <c r="F1" s="104"/>
    </row>
    <row r="2" spans="2:8" x14ac:dyDescent="0.25">
      <c r="B2" s="105" t="s">
        <v>1022</v>
      </c>
      <c r="C2" s="105"/>
      <c r="D2" s="105"/>
      <c r="E2" s="105"/>
      <c r="F2" s="105"/>
    </row>
    <row r="3" spans="2:8" ht="30" customHeight="1" x14ac:dyDescent="0.25">
      <c r="B3" s="106" t="s">
        <v>1023</v>
      </c>
      <c r="C3" s="106"/>
      <c r="D3" s="106"/>
      <c r="E3" s="106"/>
      <c r="F3" s="106"/>
    </row>
    <row r="4" spans="2:8" x14ac:dyDescent="0.25">
      <c r="B4" s="107" t="s">
        <v>198</v>
      </c>
      <c r="C4" s="108"/>
      <c r="D4" s="108"/>
      <c r="E4" s="108"/>
      <c r="F4" s="108"/>
    </row>
    <row r="5" spans="2:8" ht="15.75" thickBot="1" x14ac:dyDescent="0.3"/>
    <row r="6" spans="2:8" ht="30.75" thickBot="1" x14ac:dyDescent="0.3">
      <c r="B6" s="109" t="s">
        <v>199</v>
      </c>
      <c r="C6" s="110" t="s">
        <v>200</v>
      </c>
      <c r="D6" s="111" t="s">
        <v>201</v>
      </c>
      <c r="E6" s="111" t="s">
        <v>202</v>
      </c>
      <c r="F6" s="112" t="s">
        <v>203</v>
      </c>
    </row>
    <row r="7" spans="2:8" x14ac:dyDescent="0.25">
      <c r="B7" s="67" t="s">
        <v>1012</v>
      </c>
      <c r="C7" s="67" t="s">
        <v>1011</v>
      </c>
      <c r="D7" s="68">
        <f>SUM(D8:D383)</f>
        <v>1085189.9599999993</v>
      </c>
      <c r="E7" s="68">
        <f>SUM(E8:E396)</f>
        <v>1070310.0699999998</v>
      </c>
      <c r="F7" s="68">
        <f>SUM(F8:F487)</f>
        <v>14879.889999999992</v>
      </c>
      <c r="G7" s="114" t="s">
        <v>1012</v>
      </c>
    </row>
    <row r="8" spans="2:8" x14ac:dyDescent="0.25">
      <c r="B8" s="69" t="s">
        <v>204</v>
      </c>
      <c r="C8" s="69" t="s">
        <v>205</v>
      </c>
      <c r="D8" s="70">
        <f t="shared" ref="D8:D71" si="0">+E8+F8</f>
        <v>3231.72</v>
      </c>
      <c r="E8" s="70">
        <v>3148.52</v>
      </c>
      <c r="F8" s="70">
        <v>83.2</v>
      </c>
      <c r="G8" s="114" t="s">
        <v>204</v>
      </c>
    </row>
    <row r="9" spans="2:8" x14ac:dyDescent="0.25">
      <c r="B9" s="69" t="s">
        <v>206</v>
      </c>
      <c r="C9" s="69" t="s">
        <v>207</v>
      </c>
      <c r="D9" s="70">
        <f t="shared" si="0"/>
        <v>634.31999999999994</v>
      </c>
      <c r="E9" s="70">
        <v>626.54</v>
      </c>
      <c r="F9" s="70">
        <v>7.78</v>
      </c>
      <c r="G9" s="114" t="s">
        <v>206</v>
      </c>
    </row>
    <row r="10" spans="2:8" x14ac:dyDescent="0.25">
      <c r="B10" s="69" t="s">
        <v>208</v>
      </c>
      <c r="C10" s="69" t="s">
        <v>209</v>
      </c>
      <c r="D10" s="70">
        <f t="shared" si="0"/>
        <v>102.34</v>
      </c>
      <c r="E10" s="70">
        <v>102.34</v>
      </c>
      <c r="F10" s="70">
        <v>0</v>
      </c>
      <c r="G10" s="114" t="s">
        <v>208</v>
      </c>
    </row>
    <row r="11" spans="2:8" x14ac:dyDescent="0.25">
      <c r="B11" s="69" t="s">
        <v>210</v>
      </c>
      <c r="C11" s="69" t="s">
        <v>211</v>
      </c>
      <c r="D11" s="70">
        <f t="shared" si="0"/>
        <v>2583.81</v>
      </c>
      <c r="E11" s="70">
        <v>2542.37</v>
      </c>
      <c r="F11" s="70">
        <v>41.44</v>
      </c>
      <c r="G11" s="114" t="s">
        <v>210</v>
      </c>
    </row>
    <row r="12" spans="2:8" x14ac:dyDescent="0.25">
      <c r="B12" s="69" t="s">
        <v>212</v>
      </c>
      <c r="C12" s="69" t="s">
        <v>213</v>
      </c>
      <c r="D12" s="70">
        <f t="shared" si="0"/>
        <v>5549.32</v>
      </c>
      <c r="E12" s="70">
        <v>5470.0999999999995</v>
      </c>
      <c r="F12" s="70">
        <v>79.22</v>
      </c>
      <c r="G12" s="114" t="s">
        <v>212</v>
      </c>
      <c r="H12" s="26"/>
    </row>
    <row r="13" spans="2:8" x14ac:dyDescent="0.25">
      <c r="B13" s="69" t="s">
        <v>214</v>
      </c>
      <c r="C13" s="69" t="s">
        <v>215</v>
      </c>
      <c r="D13" s="70">
        <f t="shared" si="0"/>
        <v>619.74</v>
      </c>
      <c r="E13" s="70">
        <v>616.85</v>
      </c>
      <c r="F13" s="70">
        <v>2.89</v>
      </c>
      <c r="G13" s="114" t="s">
        <v>214</v>
      </c>
      <c r="H13" s="26"/>
    </row>
    <row r="14" spans="2:8" x14ac:dyDescent="0.25">
      <c r="B14" s="69" t="s">
        <v>216</v>
      </c>
      <c r="C14" s="69" t="s">
        <v>217</v>
      </c>
      <c r="D14" s="70">
        <f t="shared" si="0"/>
        <v>17727.72</v>
      </c>
      <c r="E14" s="70">
        <v>17455.61</v>
      </c>
      <c r="F14" s="70">
        <v>272.11</v>
      </c>
      <c r="G14" s="114" t="s">
        <v>216</v>
      </c>
      <c r="H14" s="26"/>
    </row>
    <row r="15" spans="2:8" x14ac:dyDescent="0.25">
      <c r="B15" s="69" t="s">
        <v>218</v>
      </c>
      <c r="C15" s="69" t="s">
        <v>219</v>
      </c>
      <c r="D15" s="70">
        <f t="shared" si="0"/>
        <v>3501.19</v>
      </c>
      <c r="E15" s="70">
        <v>3467.41</v>
      </c>
      <c r="F15" s="70">
        <v>33.78</v>
      </c>
      <c r="G15" s="114" t="s">
        <v>218</v>
      </c>
      <c r="H15" s="26"/>
    </row>
    <row r="16" spans="2:8" x14ac:dyDescent="0.25">
      <c r="B16" s="69" t="s">
        <v>220</v>
      </c>
      <c r="C16" s="69" t="s">
        <v>221</v>
      </c>
      <c r="D16" s="70">
        <f t="shared" si="0"/>
        <v>12489.09</v>
      </c>
      <c r="E16" s="70">
        <v>12386.65</v>
      </c>
      <c r="F16" s="70">
        <v>102.44</v>
      </c>
      <c r="G16" s="114" t="s">
        <v>220</v>
      </c>
      <c r="H16" s="26"/>
    </row>
    <row r="17" spans="2:8" x14ac:dyDescent="0.25">
      <c r="B17" s="69" t="s">
        <v>222</v>
      </c>
      <c r="C17" s="69" t="s">
        <v>223</v>
      </c>
      <c r="D17" s="70">
        <f t="shared" si="0"/>
        <v>19350.850000000002</v>
      </c>
      <c r="E17" s="70">
        <v>19150.740000000002</v>
      </c>
      <c r="F17" s="70">
        <v>200.11</v>
      </c>
      <c r="G17" s="114" t="s">
        <v>222</v>
      </c>
      <c r="H17" s="26"/>
    </row>
    <row r="18" spans="2:8" x14ac:dyDescent="0.25">
      <c r="B18" s="69" t="s">
        <v>224</v>
      </c>
      <c r="C18" s="69" t="s">
        <v>225</v>
      </c>
      <c r="D18" s="70">
        <f t="shared" si="0"/>
        <v>11236.68</v>
      </c>
      <c r="E18" s="70">
        <v>11140.35</v>
      </c>
      <c r="F18" s="70">
        <v>96.33</v>
      </c>
      <c r="G18" s="114" t="s">
        <v>224</v>
      </c>
      <c r="H18" s="26"/>
    </row>
    <row r="19" spans="2:8" x14ac:dyDescent="0.25">
      <c r="B19" s="69" t="s">
        <v>226</v>
      </c>
      <c r="C19" s="69" t="s">
        <v>227</v>
      </c>
      <c r="D19" s="70">
        <f t="shared" si="0"/>
        <v>11</v>
      </c>
      <c r="E19" s="70">
        <v>11</v>
      </c>
      <c r="F19" s="70">
        <v>0</v>
      </c>
      <c r="G19" s="114" t="s">
        <v>226</v>
      </c>
      <c r="H19" s="26"/>
    </row>
    <row r="20" spans="2:8" x14ac:dyDescent="0.25">
      <c r="B20" s="69" t="s">
        <v>228</v>
      </c>
      <c r="C20" s="69" t="s">
        <v>229</v>
      </c>
      <c r="D20" s="70">
        <f t="shared" si="0"/>
        <v>21096.639999999999</v>
      </c>
      <c r="E20" s="70">
        <v>20800.419999999998</v>
      </c>
      <c r="F20" s="70">
        <v>296.22000000000003</v>
      </c>
      <c r="G20" s="114" t="s">
        <v>228</v>
      </c>
      <c r="H20" s="26"/>
    </row>
    <row r="21" spans="2:8" x14ac:dyDescent="0.25">
      <c r="B21" s="69" t="s">
        <v>230</v>
      </c>
      <c r="C21" s="69" t="s">
        <v>231</v>
      </c>
      <c r="D21" s="70">
        <f t="shared" si="0"/>
        <v>99.07</v>
      </c>
      <c r="E21" s="70">
        <v>99.07</v>
      </c>
      <c r="F21" s="70">
        <v>0</v>
      </c>
      <c r="G21" s="114" t="s">
        <v>230</v>
      </c>
      <c r="H21" s="26"/>
    </row>
    <row r="22" spans="2:8" x14ac:dyDescent="0.25">
      <c r="B22" s="69" t="s">
        <v>232</v>
      </c>
      <c r="C22" s="69" t="s">
        <v>233</v>
      </c>
      <c r="D22" s="70">
        <f t="shared" si="0"/>
        <v>2040.14</v>
      </c>
      <c r="E22" s="70">
        <v>2023.7</v>
      </c>
      <c r="F22" s="70">
        <v>16.440000000000001</v>
      </c>
      <c r="G22" s="114" t="s">
        <v>232</v>
      </c>
      <c r="H22" s="26"/>
    </row>
    <row r="23" spans="2:8" x14ac:dyDescent="0.25">
      <c r="B23" s="69" t="s">
        <v>234</v>
      </c>
      <c r="C23" s="69" t="s">
        <v>235</v>
      </c>
      <c r="D23" s="70">
        <f t="shared" si="0"/>
        <v>330.87</v>
      </c>
      <c r="E23" s="70">
        <v>328.76</v>
      </c>
      <c r="F23" s="70">
        <v>2.11</v>
      </c>
      <c r="G23" s="114" t="s">
        <v>234</v>
      </c>
      <c r="H23" s="26"/>
    </row>
    <row r="24" spans="2:8" x14ac:dyDescent="0.25">
      <c r="B24" s="69" t="s">
        <v>236</v>
      </c>
      <c r="C24" s="69" t="s">
        <v>237</v>
      </c>
      <c r="D24" s="70">
        <f t="shared" si="0"/>
        <v>4546.9399999999996</v>
      </c>
      <c r="E24" s="70">
        <v>4446.2699999999995</v>
      </c>
      <c r="F24" s="70">
        <v>100.67</v>
      </c>
      <c r="G24" s="114" t="s">
        <v>236</v>
      </c>
      <c r="H24" s="26"/>
    </row>
    <row r="25" spans="2:8" x14ac:dyDescent="0.25">
      <c r="B25" s="69" t="s">
        <v>238</v>
      </c>
      <c r="C25" s="69" t="s">
        <v>239</v>
      </c>
      <c r="D25" s="70">
        <f t="shared" si="0"/>
        <v>1016.53</v>
      </c>
      <c r="E25" s="70">
        <v>1009.42</v>
      </c>
      <c r="F25" s="70">
        <v>7.11</v>
      </c>
      <c r="G25" s="114" t="s">
        <v>238</v>
      </c>
      <c r="H25" s="26"/>
    </row>
    <row r="26" spans="2:8" x14ac:dyDescent="0.25">
      <c r="B26" s="69" t="s">
        <v>240</v>
      </c>
      <c r="C26" s="69" t="s">
        <v>241</v>
      </c>
      <c r="D26" s="70">
        <f t="shared" si="0"/>
        <v>742.19</v>
      </c>
      <c r="E26" s="70">
        <v>737.08</v>
      </c>
      <c r="F26" s="70">
        <v>5.1100000000000003</v>
      </c>
      <c r="G26" s="114" t="s">
        <v>240</v>
      </c>
      <c r="H26" s="26"/>
    </row>
    <row r="27" spans="2:8" x14ac:dyDescent="0.25">
      <c r="B27" s="69" t="s">
        <v>242</v>
      </c>
      <c r="C27" s="69" t="s">
        <v>243</v>
      </c>
      <c r="D27" s="70">
        <f t="shared" si="0"/>
        <v>76.23</v>
      </c>
      <c r="E27" s="70">
        <v>73.45</v>
      </c>
      <c r="F27" s="70">
        <v>2.78</v>
      </c>
      <c r="G27" s="114" t="s">
        <v>242</v>
      </c>
      <c r="H27" s="26"/>
    </row>
    <row r="28" spans="2:8" x14ac:dyDescent="0.25">
      <c r="B28" s="69" t="s">
        <v>244</v>
      </c>
      <c r="C28" s="69" t="s">
        <v>245</v>
      </c>
      <c r="D28" s="70">
        <f t="shared" si="0"/>
        <v>3316.45</v>
      </c>
      <c r="E28" s="70">
        <v>3269.56</v>
      </c>
      <c r="F28" s="70">
        <v>46.89</v>
      </c>
      <c r="G28" s="114" t="s">
        <v>244</v>
      </c>
      <c r="H28" s="26"/>
    </row>
    <row r="29" spans="2:8" x14ac:dyDescent="0.25">
      <c r="B29" s="69" t="s">
        <v>246</v>
      </c>
      <c r="C29" s="69" t="s">
        <v>247</v>
      </c>
      <c r="D29" s="70">
        <f t="shared" si="0"/>
        <v>7186.3200000000006</v>
      </c>
      <c r="E29" s="70">
        <v>7125.6500000000005</v>
      </c>
      <c r="F29" s="70">
        <v>60.67</v>
      </c>
      <c r="G29" s="114" t="s">
        <v>246</v>
      </c>
      <c r="H29" s="26"/>
    </row>
    <row r="30" spans="2:8" x14ac:dyDescent="0.25">
      <c r="B30" s="69" t="s">
        <v>248</v>
      </c>
      <c r="C30" s="69" t="s">
        <v>249</v>
      </c>
      <c r="D30" s="70">
        <f t="shared" si="0"/>
        <v>491.07</v>
      </c>
      <c r="E30" s="70">
        <v>487.18</v>
      </c>
      <c r="F30" s="70">
        <v>3.89</v>
      </c>
      <c r="G30" s="114" t="s">
        <v>248</v>
      </c>
      <c r="H30" s="26"/>
    </row>
    <row r="31" spans="2:8" x14ac:dyDescent="0.25">
      <c r="B31" s="69" t="s">
        <v>250</v>
      </c>
      <c r="C31" s="69" t="s">
        <v>251</v>
      </c>
      <c r="D31" s="70">
        <f t="shared" si="0"/>
        <v>177.04</v>
      </c>
      <c r="E31" s="70">
        <v>175.04</v>
      </c>
      <c r="F31" s="70">
        <v>2</v>
      </c>
      <c r="G31" s="114" t="s">
        <v>250</v>
      </c>
      <c r="H31" s="26"/>
    </row>
    <row r="32" spans="2:8" x14ac:dyDescent="0.25">
      <c r="B32" s="69" t="s">
        <v>252</v>
      </c>
      <c r="C32" s="69" t="s">
        <v>253</v>
      </c>
      <c r="D32" s="70">
        <f t="shared" si="0"/>
        <v>1238.06</v>
      </c>
      <c r="E32" s="70">
        <v>1223.95</v>
      </c>
      <c r="F32" s="70">
        <v>14.11</v>
      </c>
      <c r="G32" s="114" t="s">
        <v>252</v>
      </c>
      <c r="H32" s="26"/>
    </row>
    <row r="33" spans="2:8" x14ac:dyDescent="0.25">
      <c r="B33" s="69" t="s">
        <v>254</v>
      </c>
      <c r="C33" s="69" t="s">
        <v>255</v>
      </c>
      <c r="D33" s="70">
        <f t="shared" si="0"/>
        <v>1621.48</v>
      </c>
      <c r="E33" s="70">
        <v>1601.92</v>
      </c>
      <c r="F33" s="70">
        <v>19.559999999999999</v>
      </c>
      <c r="G33" s="114" t="s">
        <v>254</v>
      </c>
      <c r="H33" s="26"/>
    </row>
    <row r="34" spans="2:8" x14ac:dyDescent="0.25">
      <c r="B34" s="69" t="s">
        <v>256</v>
      </c>
      <c r="C34" s="69" t="s">
        <v>257</v>
      </c>
      <c r="D34" s="70">
        <f t="shared" si="0"/>
        <v>1419.7</v>
      </c>
      <c r="E34" s="70">
        <v>1396.3700000000001</v>
      </c>
      <c r="F34" s="70">
        <v>23.33</v>
      </c>
      <c r="G34" s="114" t="s">
        <v>256</v>
      </c>
      <c r="H34" s="26"/>
    </row>
    <row r="35" spans="2:8" x14ac:dyDescent="0.25">
      <c r="B35" s="71" t="s">
        <v>258</v>
      </c>
      <c r="C35" s="72" t="s">
        <v>259</v>
      </c>
      <c r="D35" s="70">
        <f t="shared" si="0"/>
        <v>481.02</v>
      </c>
      <c r="E35" s="70">
        <v>481.02</v>
      </c>
      <c r="F35" s="70">
        <v>0</v>
      </c>
      <c r="G35" s="114" t="s">
        <v>258</v>
      </c>
      <c r="H35" s="26"/>
    </row>
    <row r="36" spans="2:8" x14ac:dyDescent="0.25">
      <c r="B36" s="69" t="s">
        <v>260</v>
      </c>
      <c r="C36" s="69" t="s">
        <v>261</v>
      </c>
      <c r="D36" s="70">
        <f t="shared" si="0"/>
        <v>90.3</v>
      </c>
      <c r="E36" s="70">
        <v>90.3</v>
      </c>
      <c r="F36" s="70">
        <v>0</v>
      </c>
      <c r="G36" s="114" t="s">
        <v>260</v>
      </c>
      <c r="H36" s="26"/>
    </row>
    <row r="37" spans="2:8" x14ac:dyDescent="0.25">
      <c r="B37" s="69" t="s">
        <v>262</v>
      </c>
      <c r="C37" s="69" t="s">
        <v>263</v>
      </c>
      <c r="D37" s="70">
        <f t="shared" si="0"/>
        <v>11028.35</v>
      </c>
      <c r="E37" s="70">
        <v>10872.24</v>
      </c>
      <c r="F37" s="70">
        <v>156.11000000000001</v>
      </c>
      <c r="G37" s="114" t="s">
        <v>262</v>
      </c>
      <c r="H37" s="26"/>
    </row>
    <row r="38" spans="2:8" x14ac:dyDescent="0.25">
      <c r="B38" s="69" t="s">
        <v>264</v>
      </c>
      <c r="C38" s="69" t="s">
        <v>265</v>
      </c>
      <c r="D38" s="70">
        <f t="shared" si="0"/>
        <v>14415.83</v>
      </c>
      <c r="E38" s="70">
        <v>14185.27</v>
      </c>
      <c r="F38" s="70">
        <v>230.56</v>
      </c>
      <c r="G38" s="114" t="s">
        <v>264</v>
      </c>
      <c r="H38" s="26"/>
    </row>
    <row r="39" spans="2:8" x14ac:dyDescent="0.25">
      <c r="B39" s="69" t="s">
        <v>266</v>
      </c>
      <c r="C39" s="69" t="s">
        <v>267</v>
      </c>
      <c r="D39" s="70">
        <f t="shared" si="0"/>
        <v>3388.69</v>
      </c>
      <c r="E39" s="70">
        <v>3340.25</v>
      </c>
      <c r="F39" s="70">
        <v>48.44</v>
      </c>
      <c r="G39" s="114" t="s">
        <v>266</v>
      </c>
      <c r="H39" s="26"/>
    </row>
    <row r="40" spans="2:8" x14ac:dyDescent="0.25">
      <c r="B40" s="69" t="s">
        <v>268</v>
      </c>
      <c r="C40" s="69" t="s">
        <v>269</v>
      </c>
      <c r="D40" s="70">
        <f t="shared" si="0"/>
        <v>3105.39</v>
      </c>
      <c r="E40" s="70">
        <v>2930.79</v>
      </c>
      <c r="F40" s="70">
        <v>174.60000000000002</v>
      </c>
      <c r="G40" s="114" t="s">
        <v>268</v>
      </c>
      <c r="H40" s="26"/>
    </row>
    <row r="41" spans="2:8" x14ac:dyDescent="0.25">
      <c r="B41" s="69" t="s">
        <v>270</v>
      </c>
      <c r="C41" s="69" t="s">
        <v>271</v>
      </c>
      <c r="D41" s="70">
        <f t="shared" si="0"/>
        <v>5486.62</v>
      </c>
      <c r="E41" s="70">
        <v>5384.29</v>
      </c>
      <c r="F41" s="70">
        <v>102.33</v>
      </c>
      <c r="G41" s="114" t="s">
        <v>270</v>
      </c>
      <c r="H41" s="26"/>
    </row>
    <row r="42" spans="2:8" x14ac:dyDescent="0.25">
      <c r="B42" s="69" t="s">
        <v>272</v>
      </c>
      <c r="C42" s="69" t="s">
        <v>273</v>
      </c>
      <c r="D42" s="70">
        <f t="shared" si="0"/>
        <v>832.59</v>
      </c>
      <c r="E42" s="70">
        <v>832.26</v>
      </c>
      <c r="F42" s="70">
        <v>0.33</v>
      </c>
      <c r="G42" s="114" t="s">
        <v>272</v>
      </c>
      <c r="H42" s="26"/>
    </row>
    <row r="43" spans="2:8" x14ac:dyDescent="0.25">
      <c r="B43" s="73" t="s">
        <v>274</v>
      </c>
      <c r="C43" s="72" t="s">
        <v>275</v>
      </c>
      <c r="D43" s="70">
        <f t="shared" si="0"/>
        <v>644.94999999999993</v>
      </c>
      <c r="E43" s="70">
        <v>644.94999999999993</v>
      </c>
      <c r="F43" s="70">
        <v>0</v>
      </c>
      <c r="G43" s="114" t="s">
        <v>274</v>
      </c>
      <c r="H43" s="26"/>
    </row>
    <row r="44" spans="2:8" x14ac:dyDescent="0.25">
      <c r="B44" s="69" t="s">
        <v>276</v>
      </c>
      <c r="C44" s="69" t="s">
        <v>277</v>
      </c>
      <c r="D44" s="70">
        <f t="shared" si="0"/>
        <v>702.75</v>
      </c>
      <c r="E44" s="70">
        <v>690.64</v>
      </c>
      <c r="F44" s="70">
        <v>12.11</v>
      </c>
      <c r="G44" s="114" t="s">
        <v>276</v>
      </c>
      <c r="H44" s="26"/>
    </row>
    <row r="45" spans="2:8" x14ac:dyDescent="0.25">
      <c r="B45" s="69" t="s">
        <v>278</v>
      </c>
      <c r="C45" s="69" t="s">
        <v>279</v>
      </c>
      <c r="D45" s="70">
        <f t="shared" si="0"/>
        <v>2506.27</v>
      </c>
      <c r="E45" s="70">
        <v>2463.71</v>
      </c>
      <c r="F45" s="70">
        <v>42.56</v>
      </c>
      <c r="G45" s="114" t="s">
        <v>278</v>
      </c>
      <c r="H45" s="26"/>
    </row>
    <row r="46" spans="2:8" x14ac:dyDescent="0.25">
      <c r="B46" s="69" t="s">
        <v>280</v>
      </c>
      <c r="C46" s="69" t="s">
        <v>281</v>
      </c>
      <c r="D46" s="70">
        <f t="shared" si="0"/>
        <v>956.81999999999994</v>
      </c>
      <c r="E46" s="70">
        <v>940.70999999999992</v>
      </c>
      <c r="F46" s="70">
        <v>16.11</v>
      </c>
      <c r="G46" s="114" t="s">
        <v>280</v>
      </c>
    </row>
    <row r="47" spans="2:8" x14ac:dyDescent="0.25">
      <c r="B47" s="69" t="s">
        <v>282</v>
      </c>
      <c r="C47" s="69" t="s">
        <v>283</v>
      </c>
      <c r="D47" s="70">
        <f t="shared" si="0"/>
        <v>12029.14</v>
      </c>
      <c r="E47" s="70">
        <v>11721.43</v>
      </c>
      <c r="F47" s="70">
        <v>307.70999999999998</v>
      </c>
      <c r="G47" s="114" t="s">
        <v>282</v>
      </c>
    </row>
    <row r="48" spans="2:8" x14ac:dyDescent="0.25">
      <c r="B48" s="69" t="s">
        <v>284</v>
      </c>
      <c r="C48" s="69" t="s">
        <v>285</v>
      </c>
      <c r="D48" s="70">
        <f t="shared" si="0"/>
        <v>531.03000000000009</v>
      </c>
      <c r="E48" s="70">
        <v>528.59</v>
      </c>
      <c r="F48" s="70">
        <v>2.44</v>
      </c>
      <c r="G48" s="114" t="s">
        <v>284</v>
      </c>
    </row>
    <row r="49" spans="2:7" x14ac:dyDescent="0.25">
      <c r="B49" s="69" t="s">
        <v>286</v>
      </c>
      <c r="C49" s="69" t="s">
        <v>287</v>
      </c>
      <c r="D49" s="70">
        <f t="shared" si="0"/>
        <v>1517.81</v>
      </c>
      <c r="E49" s="70">
        <v>1495.25</v>
      </c>
      <c r="F49" s="70">
        <v>22.56</v>
      </c>
      <c r="G49" s="114" t="s">
        <v>286</v>
      </c>
    </row>
    <row r="50" spans="2:7" x14ac:dyDescent="0.25">
      <c r="B50" s="69" t="s">
        <v>288</v>
      </c>
      <c r="C50" s="69" t="s">
        <v>289</v>
      </c>
      <c r="D50" s="70">
        <f t="shared" si="0"/>
        <v>145.03</v>
      </c>
      <c r="E50" s="70">
        <v>142.03</v>
      </c>
      <c r="F50" s="70">
        <v>3</v>
      </c>
      <c r="G50" s="114" t="s">
        <v>288</v>
      </c>
    </row>
    <row r="51" spans="2:7" x14ac:dyDescent="0.25">
      <c r="B51" s="69" t="s">
        <v>290</v>
      </c>
      <c r="C51" s="69" t="s">
        <v>291</v>
      </c>
      <c r="D51" s="70">
        <f t="shared" si="0"/>
        <v>112.36</v>
      </c>
      <c r="E51" s="70">
        <v>112.14</v>
      </c>
      <c r="F51" s="70">
        <v>0.22</v>
      </c>
      <c r="G51" s="114" t="s">
        <v>290</v>
      </c>
    </row>
    <row r="52" spans="2:7" x14ac:dyDescent="0.25">
      <c r="B52" s="69" t="s">
        <v>292</v>
      </c>
      <c r="C52" s="69" t="s">
        <v>293</v>
      </c>
      <c r="D52" s="70">
        <f t="shared" si="0"/>
        <v>786.7299999999999</v>
      </c>
      <c r="E52" s="70">
        <v>778.94999999999993</v>
      </c>
      <c r="F52" s="70">
        <v>7.78</v>
      </c>
      <c r="G52" s="114" t="s">
        <v>292</v>
      </c>
    </row>
    <row r="53" spans="2:7" x14ac:dyDescent="0.25">
      <c r="B53" s="69" t="s">
        <v>294</v>
      </c>
      <c r="C53" s="69" t="s">
        <v>295</v>
      </c>
      <c r="D53" s="70">
        <f t="shared" si="0"/>
        <v>1725.26</v>
      </c>
      <c r="E53" s="70">
        <v>1693.37</v>
      </c>
      <c r="F53" s="70">
        <v>31.89</v>
      </c>
      <c r="G53" s="114" t="s">
        <v>294</v>
      </c>
    </row>
    <row r="54" spans="2:7" x14ac:dyDescent="0.25">
      <c r="B54" s="69" t="s">
        <v>296</v>
      </c>
      <c r="C54" s="69" t="s">
        <v>297</v>
      </c>
      <c r="D54" s="70">
        <f t="shared" si="0"/>
        <v>531.5</v>
      </c>
      <c r="E54" s="70">
        <v>529.61</v>
      </c>
      <c r="F54" s="70">
        <v>1.89</v>
      </c>
      <c r="G54" s="114" t="s">
        <v>296</v>
      </c>
    </row>
    <row r="55" spans="2:7" x14ac:dyDescent="0.25">
      <c r="B55" s="69" t="s">
        <v>298</v>
      </c>
      <c r="C55" s="69" t="s">
        <v>299</v>
      </c>
      <c r="D55" s="70">
        <f t="shared" si="0"/>
        <v>426.64</v>
      </c>
      <c r="E55" s="70">
        <v>420.2</v>
      </c>
      <c r="F55" s="70">
        <v>6.44</v>
      </c>
      <c r="G55" s="114" t="s">
        <v>298</v>
      </c>
    </row>
    <row r="56" spans="2:7" x14ac:dyDescent="0.25">
      <c r="B56" s="69" t="s">
        <v>300</v>
      </c>
      <c r="C56" s="69" t="s">
        <v>301</v>
      </c>
      <c r="D56" s="70">
        <f t="shared" si="0"/>
        <v>181.48</v>
      </c>
      <c r="E56" s="70">
        <v>181.48</v>
      </c>
      <c r="F56" s="70">
        <v>0</v>
      </c>
      <c r="G56" s="114" t="s">
        <v>300</v>
      </c>
    </row>
    <row r="57" spans="2:7" x14ac:dyDescent="0.25">
      <c r="B57" s="69" t="s">
        <v>302</v>
      </c>
      <c r="C57" s="69" t="s">
        <v>303</v>
      </c>
      <c r="D57" s="70">
        <f t="shared" si="0"/>
        <v>204.07999999999998</v>
      </c>
      <c r="E57" s="70">
        <v>201.41</v>
      </c>
      <c r="F57" s="70">
        <v>2.67</v>
      </c>
      <c r="G57" s="114" t="s">
        <v>302</v>
      </c>
    </row>
    <row r="58" spans="2:7" x14ac:dyDescent="0.25">
      <c r="B58" s="69" t="s">
        <v>304</v>
      </c>
      <c r="C58" s="69" t="s">
        <v>305</v>
      </c>
      <c r="D58" s="70">
        <f t="shared" si="0"/>
        <v>1021.31</v>
      </c>
      <c r="E58" s="70">
        <v>1007.05</v>
      </c>
      <c r="F58" s="70">
        <v>14.26</v>
      </c>
      <c r="G58" s="114" t="s">
        <v>304</v>
      </c>
    </row>
    <row r="59" spans="2:7" x14ac:dyDescent="0.25">
      <c r="B59" s="69" t="s">
        <v>306</v>
      </c>
      <c r="C59" s="69" t="s">
        <v>307</v>
      </c>
      <c r="D59" s="70">
        <f t="shared" si="0"/>
        <v>357.24</v>
      </c>
      <c r="E59" s="70">
        <v>357.24</v>
      </c>
      <c r="F59" s="70">
        <v>0</v>
      </c>
      <c r="G59" s="114" t="s">
        <v>306</v>
      </c>
    </row>
    <row r="60" spans="2:7" x14ac:dyDescent="0.25">
      <c r="B60" s="69" t="s">
        <v>308</v>
      </c>
      <c r="C60" s="69" t="s">
        <v>309</v>
      </c>
      <c r="D60" s="70">
        <f t="shared" si="0"/>
        <v>86.6</v>
      </c>
      <c r="E60" s="70">
        <v>86.38</v>
      </c>
      <c r="F60" s="70">
        <v>0.22</v>
      </c>
      <c r="G60" s="114" t="s">
        <v>308</v>
      </c>
    </row>
    <row r="61" spans="2:7" x14ac:dyDescent="0.25">
      <c r="B61" s="69" t="s">
        <v>310</v>
      </c>
      <c r="C61" s="69" t="s">
        <v>311</v>
      </c>
      <c r="D61" s="70">
        <f t="shared" si="0"/>
        <v>272.89999999999998</v>
      </c>
      <c r="E61" s="70">
        <v>271.57</v>
      </c>
      <c r="F61" s="70">
        <v>1.33</v>
      </c>
      <c r="G61" s="114" t="s">
        <v>310</v>
      </c>
    </row>
    <row r="62" spans="2:7" x14ac:dyDescent="0.25">
      <c r="B62" s="69" t="s">
        <v>312</v>
      </c>
      <c r="C62" s="69" t="s">
        <v>313</v>
      </c>
      <c r="D62" s="70">
        <f t="shared" si="0"/>
        <v>368.86999999999995</v>
      </c>
      <c r="E62" s="70">
        <v>363.97999999999996</v>
      </c>
      <c r="F62" s="70">
        <v>4.8899999999999997</v>
      </c>
      <c r="G62" s="114" t="s">
        <v>312</v>
      </c>
    </row>
    <row r="63" spans="2:7" x14ac:dyDescent="0.25">
      <c r="B63" s="69" t="s">
        <v>314</v>
      </c>
      <c r="C63" s="69" t="s">
        <v>315</v>
      </c>
      <c r="D63" s="70">
        <f t="shared" si="0"/>
        <v>44.4</v>
      </c>
      <c r="E63" s="70">
        <v>44.4</v>
      </c>
      <c r="F63" s="70">
        <v>0</v>
      </c>
      <c r="G63" s="114" t="s">
        <v>314</v>
      </c>
    </row>
    <row r="64" spans="2:7" x14ac:dyDescent="0.25">
      <c r="B64" s="69" t="s">
        <v>316</v>
      </c>
      <c r="C64" s="69" t="s">
        <v>317</v>
      </c>
      <c r="D64" s="70">
        <f t="shared" si="0"/>
        <v>441.27000000000004</v>
      </c>
      <c r="E64" s="70">
        <v>438.16</v>
      </c>
      <c r="F64" s="70">
        <v>3.11</v>
      </c>
      <c r="G64" s="114" t="s">
        <v>316</v>
      </c>
    </row>
    <row r="65" spans="2:7" x14ac:dyDescent="0.25">
      <c r="B65" s="69" t="s">
        <v>318</v>
      </c>
      <c r="C65" s="69" t="s">
        <v>319</v>
      </c>
      <c r="D65" s="70">
        <f t="shared" si="0"/>
        <v>642.07000000000005</v>
      </c>
      <c r="E65" s="70">
        <v>638.18000000000006</v>
      </c>
      <c r="F65" s="70">
        <v>3.89</v>
      </c>
      <c r="G65" s="114" t="s">
        <v>318</v>
      </c>
    </row>
    <row r="66" spans="2:7" x14ac:dyDescent="0.25">
      <c r="B66" s="69" t="s">
        <v>320</v>
      </c>
      <c r="C66" s="69" t="s">
        <v>321</v>
      </c>
      <c r="D66" s="70">
        <f t="shared" si="0"/>
        <v>345.03</v>
      </c>
      <c r="E66" s="70">
        <v>345.03</v>
      </c>
      <c r="F66" s="70">
        <v>0</v>
      </c>
      <c r="G66" s="114" t="s">
        <v>320</v>
      </c>
    </row>
    <row r="67" spans="2:7" x14ac:dyDescent="0.25">
      <c r="B67" s="69" t="s">
        <v>322</v>
      </c>
      <c r="C67" s="69" t="s">
        <v>323</v>
      </c>
      <c r="D67" s="70">
        <f t="shared" si="0"/>
        <v>2680.62</v>
      </c>
      <c r="E67" s="70">
        <v>2639.18</v>
      </c>
      <c r="F67" s="70">
        <v>41.44</v>
      </c>
      <c r="G67" s="114" t="s">
        <v>322</v>
      </c>
    </row>
    <row r="68" spans="2:7" x14ac:dyDescent="0.25">
      <c r="B68" s="69" t="s">
        <v>324</v>
      </c>
      <c r="C68" s="69" t="s">
        <v>325</v>
      </c>
      <c r="D68" s="70">
        <f t="shared" si="0"/>
        <v>1426.6999999999998</v>
      </c>
      <c r="E68" s="70">
        <v>1401.59</v>
      </c>
      <c r="F68" s="70">
        <v>25.11</v>
      </c>
      <c r="G68" s="114" t="s">
        <v>324</v>
      </c>
    </row>
    <row r="69" spans="2:7" x14ac:dyDescent="0.25">
      <c r="B69" s="69" t="s">
        <v>326</v>
      </c>
      <c r="C69" s="69" t="s">
        <v>327</v>
      </c>
      <c r="D69" s="70">
        <f t="shared" si="0"/>
        <v>19</v>
      </c>
      <c r="E69" s="70">
        <v>19</v>
      </c>
      <c r="F69" s="70">
        <v>0</v>
      </c>
      <c r="G69" s="114" t="s">
        <v>326</v>
      </c>
    </row>
    <row r="70" spans="2:7" x14ac:dyDescent="0.25">
      <c r="B70" s="69" t="s">
        <v>328</v>
      </c>
      <c r="C70" s="69" t="s">
        <v>329</v>
      </c>
      <c r="D70" s="70">
        <f t="shared" si="0"/>
        <v>3496.8999999999996</v>
      </c>
      <c r="E70" s="70">
        <v>3430.0099999999998</v>
      </c>
      <c r="F70" s="70">
        <v>66.89</v>
      </c>
      <c r="G70" s="114" t="s">
        <v>328</v>
      </c>
    </row>
    <row r="71" spans="2:7" x14ac:dyDescent="0.25">
      <c r="B71" s="69" t="s">
        <v>330</v>
      </c>
      <c r="C71" s="69" t="s">
        <v>331</v>
      </c>
      <c r="D71" s="70">
        <f t="shared" si="0"/>
        <v>3437.82</v>
      </c>
      <c r="E71" s="70">
        <v>3383.38</v>
      </c>
      <c r="F71" s="70">
        <v>54.44</v>
      </c>
      <c r="G71" s="114" t="s">
        <v>330</v>
      </c>
    </row>
    <row r="72" spans="2:7" x14ac:dyDescent="0.25">
      <c r="B72" s="69" t="s">
        <v>332</v>
      </c>
      <c r="C72" s="69" t="s">
        <v>333</v>
      </c>
      <c r="D72" s="70">
        <f t="shared" ref="D72:D135" si="1">+E72+F72</f>
        <v>5994.16</v>
      </c>
      <c r="E72" s="70">
        <v>5916.15</v>
      </c>
      <c r="F72" s="70">
        <v>78.010000000000005</v>
      </c>
      <c r="G72" s="114" t="s">
        <v>332</v>
      </c>
    </row>
    <row r="73" spans="2:7" x14ac:dyDescent="0.25">
      <c r="B73" s="69" t="s">
        <v>334</v>
      </c>
      <c r="C73" s="69" t="s">
        <v>335</v>
      </c>
      <c r="D73" s="70">
        <f t="shared" si="1"/>
        <v>86.35</v>
      </c>
      <c r="E73" s="70">
        <v>85.91</v>
      </c>
      <c r="F73" s="70">
        <v>0.44</v>
      </c>
      <c r="G73" s="114" t="s">
        <v>334</v>
      </c>
    </row>
    <row r="74" spans="2:7" x14ac:dyDescent="0.25">
      <c r="B74" s="69" t="s">
        <v>336</v>
      </c>
      <c r="C74" s="69" t="s">
        <v>337</v>
      </c>
      <c r="D74" s="70">
        <f t="shared" si="1"/>
        <v>1981.3899999999999</v>
      </c>
      <c r="E74" s="70">
        <v>1958.3899999999999</v>
      </c>
      <c r="F74" s="70">
        <v>23</v>
      </c>
      <c r="G74" s="114" t="s">
        <v>336</v>
      </c>
    </row>
    <row r="75" spans="2:7" x14ac:dyDescent="0.25">
      <c r="B75" s="69" t="s">
        <v>338</v>
      </c>
      <c r="C75" s="69" t="s">
        <v>339</v>
      </c>
      <c r="D75" s="70">
        <f t="shared" si="1"/>
        <v>20442.95</v>
      </c>
      <c r="E75" s="70">
        <v>20104.39</v>
      </c>
      <c r="F75" s="70">
        <v>338.56</v>
      </c>
      <c r="G75" s="114" t="s">
        <v>338</v>
      </c>
    </row>
    <row r="76" spans="2:7" x14ac:dyDescent="0.25">
      <c r="B76" s="69" t="s">
        <v>340</v>
      </c>
      <c r="C76" s="69" t="s">
        <v>341</v>
      </c>
      <c r="D76" s="70">
        <f t="shared" si="1"/>
        <v>3307.82</v>
      </c>
      <c r="E76" s="70">
        <v>3269.4900000000002</v>
      </c>
      <c r="F76" s="70">
        <v>38.33</v>
      </c>
      <c r="G76" s="114" t="s">
        <v>340</v>
      </c>
    </row>
    <row r="77" spans="2:7" x14ac:dyDescent="0.25">
      <c r="B77" s="69" t="s">
        <v>342</v>
      </c>
      <c r="C77" s="69" t="s">
        <v>343</v>
      </c>
      <c r="D77" s="70">
        <f t="shared" si="1"/>
        <v>1698.6200000000001</v>
      </c>
      <c r="E77" s="70">
        <v>1678.73</v>
      </c>
      <c r="F77" s="70">
        <v>19.89</v>
      </c>
      <c r="G77" s="114" t="s">
        <v>342</v>
      </c>
    </row>
    <row r="78" spans="2:7" x14ac:dyDescent="0.25">
      <c r="B78" s="69" t="s">
        <v>344</v>
      </c>
      <c r="C78" s="69" t="s">
        <v>345</v>
      </c>
      <c r="D78" s="70">
        <f t="shared" si="1"/>
        <v>77.47</v>
      </c>
      <c r="E78" s="70">
        <v>77.47</v>
      </c>
      <c r="F78" s="70">
        <v>0</v>
      </c>
      <c r="G78" s="114" t="s">
        <v>344</v>
      </c>
    </row>
    <row r="79" spans="2:7" x14ac:dyDescent="0.25">
      <c r="B79" s="69" t="s">
        <v>346</v>
      </c>
      <c r="C79" s="69" t="s">
        <v>347</v>
      </c>
      <c r="D79" s="70">
        <f t="shared" si="1"/>
        <v>386.31</v>
      </c>
      <c r="E79" s="70">
        <v>380.31</v>
      </c>
      <c r="F79" s="70">
        <v>6</v>
      </c>
      <c r="G79" s="114" t="s">
        <v>346</v>
      </c>
    </row>
    <row r="80" spans="2:7" x14ac:dyDescent="0.25">
      <c r="B80" s="69" t="s">
        <v>348</v>
      </c>
      <c r="C80" s="69" t="s">
        <v>349</v>
      </c>
      <c r="D80" s="70">
        <f t="shared" si="1"/>
        <v>4450.18</v>
      </c>
      <c r="E80" s="70">
        <v>4356.0700000000006</v>
      </c>
      <c r="F80" s="70">
        <v>94.11</v>
      </c>
      <c r="G80" s="114" t="s">
        <v>348</v>
      </c>
    </row>
    <row r="81" spans="2:7" x14ac:dyDescent="0.25">
      <c r="B81" s="69" t="s">
        <v>350</v>
      </c>
      <c r="C81" s="69" t="s">
        <v>351</v>
      </c>
      <c r="D81" s="70">
        <f t="shared" si="1"/>
        <v>2733.4999999999995</v>
      </c>
      <c r="E81" s="70">
        <v>2702.2799999999997</v>
      </c>
      <c r="F81" s="70">
        <v>31.22</v>
      </c>
      <c r="G81" s="114" t="s">
        <v>350</v>
      </c>
    </row>
    <row r="82" spans="2:7" x14ac:dyDescent="0.25">
      <c r="B82" s="69" t="s">
        <v>352</v>
      </c>
      <c r="C82" s="69" t="s">
        <v>353</v>
      </c>
      <c r="D82" s="70">
        <f t="shared" si="1"/>
        <v>58.9</v>
      </c>
      <c r="E82" s="70">
        <v>58.9</v>
      </c>
      <c r="F82" s="70">
        <v>0</v>
      </c>
      <c r="G82" s="114" t="s">
        <v>352</v>
      </c>
    </row>
    <row r="83" spans="2:7" x14ac:dyDescent="0.25">
      <c r="B83" s="69" t="s">
        <v>354</v>
      </c>
      <c r="C83" s="69" t="s">
        <v>355</v>
      </c>
      <c r="D83" s="70">
        <f t="shared" si="1"/>
        <v>20038.21</v>
      </c>
      <c r="E83" s="70">
        <v>19794.32</v>
      </c>
      <c r="F83" s="70">
        <v>243.89</v>
      </c>
      <c r="G83" s="114" t="s">
        <v>354</v>
      </c>
    </row>
    <row r="84" spans="2:7" x14ac:dyDescent="0.25">
      <c r="B84" s="69" t="s">
        <v>356</v>
      </c>
      <c r="C84" s="69" t="s">
        <v>357</v>
      </c>
      <c r="D84" s="70">
        <f t="shared" si="1"/>
        <v>22730.92</v>
      </c>
      <c r="E84" s="70">
        <v>22470.359999999997</v>
      </c>
      <c r="F84" s="70">
        <v>260.56</v>
      </c>
      <c r="G84" s="114" t="s">
        <v>356</v>
      </c>
    </row>
    <row r="85" spans="2:7" x14ac:dyDescent="0.25">
      <c r="B85" s="69" t="s">
        <v>358</v>
      </c>
      <c r="C85" s="69" t="s">
        <v>359</v>
      </c>
      <c r="D85" s="70">
        <f t="shared" si="1"/>
        <v>34.799999999999997</v>
      </c>
      <c r="E85" s="70">
        <v>34.799999999999997</v>
      </c>
      <c r="F85" s="70">
        <v>0</v>
      </c>
      <c r="G85" s="114" t="s">
        <v>358</v>
      </c>
    </row>
    <row r="86" spans="2:7" x14ac:dyDescent="0.25">
      <c r="B86" s="69" t="s">
        <v>360</v>
      </c>
      <c r="C86" s="69" t="s">
        <v>361</v>
      </c>
      <c r="D86" s="70">
        <f t="shared" si="1"/>
        <v>21261.39</v>
      </c>
      <c r="E86" s="70">
        <v>20919.61</v>
      </c>
      <c r="F86" s="70">
        <v>341.78</v>
      </c>
      <c r="G86" s="114" t="s">
        <v>360</v>
      </c>
    </row>
    <row r="87" spans="2:7" x14ac:dyDescent="0.25">
      <c r="B87" s="69" t="s">
        <v>362</v>
      </c>
      <c r="C87" s="69" t="s">
        <v>363</v>
      </c>
      <c r="D87" s="70">
        <f t="shared" si="1"/>
        <v>4670.9999999999991</v>
      </c>
      <c r="E87" s="70">
        <v>4618.8899999999994</v>
      </c>
      <c r="F87" s="70">
        <v>52.11</v>
      </c>
      <c r="G87" s="114" t="s">
        <v>362</v>
      </c>
    </row>
    <row r="88" spans="2:7" x14ac:dyDescent="0.25">
      <c r="B88" s="69" t="s">
        <v>364</v>
      </c>
      <c r="C88" s="69" t="s">
        <v>365</v>
      </c>
      <c r="D88" s="70">
        <f t="shared" si="1"/>
        <v>3920.62</v>
      </c>
      <c r="E88" s="70">
        <v>3873.29</v>
      </c>
      <c r="F88" s="70">
        <v>47.33</v>
      </c>
      <c r="G88" s="114" t="s">
        <v>364</v>
      </c>
    </row>
    <row r="89" spans="2:7" x14ac:dyDescent="0.25">
      <c r="B89" s="69" t="s">
        <v>366</v>
      </c>
      <c r="C89" s="69" t="s">
        <v>367</v>
      </c>
      <c r="D89" s="70">
        <f t="shared" si="1"/>
        <v>867.05</v>
      </c>
      <c r="E89" s="70">
        <v>855.16</v>
      </c>
      <c r="F89" s="70">
        <v>11.89</v>
      </c>
      <c r="G89" s="114" t="s">
        <v>366</v>
      </c>
    </row>
    <row r="90" spans="2:7" x14ac:dyDescent="0.25">
      <c r="B90" s="69" t="s">
        <v>368</v>
      </c>
      <c r="C90" s="69" t="s">
        <v>369</v>
      </c>
      <c r="D90" s="70">
        <f t="shared" si="1"/>
        <v>7177.86</v>
      </c>
      <c r="E90" s="70">
        <v>7050.75</v>
      </c>
      <c r="F90" s="70">
        <v>127.11</v>
      </c>
      <c r="G90" s="114" t="s">
        <v>368</v>
      </c>
    </row>
    <row r="91" spans="2:7" x14ac:dyDescent="0.25">
      <c r="B91" s="69" t="s">
        <v>370</v>
      </c>
      <c r="C91" s="69" t="s">
        <v>371</v>
      </c>
      <c r="D91" s="70">
        <f t="shared" si="1"/>
        <v>875.43999999999994</v>
      </c>
      <c r="E91" s="70">
        <v>869.88</v>
      </c>
      <c r="F91" s="70">
        <v>5.56</v>
      </c>
      <c r="G91" s="114" t="s">
        <v>370</v>
      </c>
    </row>
    <row r="92" spans="2:7" x14ac:dyDescent="0.25">
      <c r="B92" s="69" t="s">
        <v>372</v>
      </c>
      <c r="C92" s="69" t="s">
        <v>373</v>
      </c>
      <c r="D92" s="70">
        <f t="shared" si="1"/>
        <v>111.51</v>
      </c>
      <c r="E92" s="70">
        <v>111.18</v>
      </c>
      <c r="F92" s="70">
        <v>0.33</v>
      </c>
      <c r="G92" s="114" t="s">
        <v>372</v>
      </c>
    </row>
    <row r="93" spans="2:7" x14ac:dyDescent="0.25">
      <c r="B93" s="69" t="s">
        <v>374</v>
      </c>
      <c r="C93" s="69" t="s">
        <v>375</v>
      </c>
      <c r="D93" s="70">
        <f t="shared" si="1"/>
        <v>61.6</v>
      </c>
      <c r="E93" s="70">
        <v>61.6</v>
      </c>
      <c r="F93" s="70">
        <v>0</v>
      </c>
      <c r="G93" s="114" t="s">
        <v>374</v>
      </c>
    </row>
    <row r="94" spans="2:7" x14ac:dyDescent="0.25">
      <c r="B94" s="69" t="s">
        <v>376</v>
      </c>
      <c r="C94" s="69" t="s">
        <v>377</v>
      </c>
      <c r="D94" s="70">
        <f t="shared" si="1"/>
        <v>2934.26</v>
      </c>
      <c r="E94" s="70">
        <v>2934.26</v>
      </c>
      <c r="F94" s="70">
        <v>0</v>
      </c>
      <c r="G94" s="114" t="s">
        <v>376</v>
      </c>
    </row>
    <row r="95" spans="2:7" x14ac:dyDescent="0.25">
      <c r="B95" s="69" t="s">
        <v>378</v>
      </c>
      <c r="C95" s="69" t="s">
        <v>379</v>
      </c>
      <c r="D95" s="70">
        <f t="shared" si="1"/>
        <v>705.15</v>
      </c>
      <c r="E95" s="70">
        <v>701.93</v>
      </c>
      <c r="F95" s="70">
        <v>3.22</v>
      </c>
      <c r="G95" s="114" t="s">
        <v>378</v>
      </c>
    </row>
    <row r="96" spans="2:7" x14ac:dyDescent="0.25">
      <c r="B96" s="69" t="s">
        <v>380</v>
      </c>
      <c r="C96" s="69" t="s">
        <v>381</v>
      </c>
      <c r="D96" s="70">
        <f t="shared" si="1"/>
        <v>3606.91</v>
      </c>
      <c r="E96" s="70">
        <v>3573.35</v>
      </c>
      <c r="F96" s="70">
        <v>33.56</v>
      </c>
      <c r="G96" s="114" t="s">
        <v>380</v>
      </c>
    </row>
    <row r="97" spans="2:7" x14ac:dyDescent="0.25">
      <c r="B97" s="69" t="s">
        <v>382</v>
      </c>
      <c r="C97" s="69" t="s">
        <v>383</v>
      </c>
      <c r="D97" s="70">
        <f t="shared" si="1"/>
        <v>1380.97</v>
      </c>
      <c r="E97" s="70">
        <v>1363.53</v>
      </c>
      <c r="F97" s="70">
        <v>17.440000000000001</v>
      </c>
      <c r="G97" s="114" t="s">
        <v>382</v>
      </c>
    </row>
    <row r="98" spans="2:7" x14ac:dyDescent="0.25">
      <c r="B98" s="69" t="s">
        <v>384</v>
      </c>
      <c r="C98" s="69" t="s">
        <v>385</v>
      </c>
      <c r="D98" s="70">
        <f t="shared" si="1"/>
        <v>2304.5300000000002</v>
      </c>
      <c r="E98" s="70">
        <v>2249.6400000000003</v>
      </c>
      <c r="F98" s="70">
        <v>54.89</v>
      </c>
      <c r="G98" s="114" t="s">
        <v>384</v>
      </c>
    </row>
    <row r="99" spans="2:7" x14ac:dyDescent="0.25">
      <c r="B99" s="69" t="s">
        <v>386</v>
      </c>
      <c r="C99" s="69" t="s">
        <v>387</v>
      </c>
      <c r="D99" s="70">
        <f t="shared" si="1"/>
        <v>233.2</v>
      </c>
      <c r="E99" s="70">
        <v>233.2</v>
      </c>
      <c r="F99" s="70">
        <v>0</v>
      </c>
      <c r="G99" s="114" t="s">
        <v>386</v>
      </c>
    </row>
    <row r="100" spans="2:7" x14ac:dyDescent="0.25">
      <c r="B100" s="69" t="s">
        <v>388</v>
      </c>
      <c r="C100" s="69" t="s">
        <v>389</v>
      </c>
      <c r="D100" s="70">
        <f t="shared" si="1"/>
        <v>37.6</v>
      </c>
      <c r="E100" s="70">
        <v>37.6</v>
      </c>
      <c r="F100" s="70">
        <v>0</v>
      </c>
      <c r="G100" s="114" t="s">
        <v>388</v>
      </c>
    </row>
    <row r="101" spans="2:7" x14ac:dyDescent="0.25">
      <c r="B101" s="73" t="s">
        <v>390</v>
      </c>
      <c r="C101" s="69" t="s">
        <v>391</v>
      </c>
      <c r="D101" s="70">
        <f t="shared" si="1"/>
        <v>150.78</v>
      </c>
      <c r="E101" s="70">
        <v>150.78</v>
      </c>
      <c r="F101" s="70">
        <v>0</v>
      </c>
      <c r="G101" s="114" t="s">
        <v>390</v>
      </c>
    </row>
    <row r="102" spans="2:7" x14ac:dyDescent="0.25">
      <c r="B102" s="69" t="s">
        <v>392</v>
      </c>
      <c r="C102" s="69" t="s">
        <v>393</v>
      </c>
      <c r="D102" s="70">
        <f t="shared" si="1"/>
        <v>167.7</v>
      </c>
      <c r="E102" s="70">
        <v>167.7</v>
      </c>
      <c r="F102" s="70">
        <v>0</v>
      </c>
      <c r="G102" s="114" t="s">
        <v>392</v>
      </c>
    </row>
    <row r="103" spans="2:7" x14ac:dyDescent="0.25">
      <c r="B103" s="69" t="s">
        <v>394</v>
      </c>
      <c r="C103" s="69" t="s">
        <v>395</v>
      </c>
      <c r="D103" s="70">
        <f t="shared" si="1"/>
        <v>573.44000000000005</v>
      </c>
      <c r="E103" s="70">
        <v>567.22</v>
      </c>
      <c r="F103" s="70">
        <v>6.22</v>
      </c>
      <c r="G103" s="114" t="s">
        <v>394</v>
      </c>
    </row>
    <row r="104" spans="2:7" x14ac:dyDescent="0.25">
      <c r="B104" s="69" t="s">
        <v>396</v>
      </c>
      <c r="C104" s="69" t="s">
        <v>397</v>
      </c>
      <c r="D104" s="70">
        <f t="shared" si="1"/>
        <v>114.06</v>
      </c>
      <c r="E104" s="70">
        <v>111.28</v>
      </c>
      <c r="F104" s="70">
        <v>2.78</v>
      </c>
      <c r="G104" s="114" t="s">
        <v>396</v>
      </c>
    </row>
    <row r="105" spans="2:7" x14ac:dyDescent="0.25">
      <c r="B105" s="69" t="s">
        <v>398</v>
      </c>
      <c r="C105" s="69" t="s">
        <v>399</v>
      </c>
      <c r="D105" s="70">
        <f t="shared" si="1"/>
        <v>1095.6499999999999</v>
      </c>
      <c r="E105" s="70">
        <v>1081.8699999999999</v>
      </c>
      <c r="F105" s="70">
        <v>13.78</v>
      </c>
      <c r="G105" s="114" t="s">
        <v>398</v>
      </c>
    </row>
    <row r="106" spans="2:7" x14ac:dyDescent="0.25">
      <c r="B106" s="69" t="s">
        <v>400</v>
      </c>
      <c r="C106" s="69" t="s">
        <v>401</v>
      </c>
      <c r="D106" s="70">
        <f t="shared" si="1"/>
        <v>17863.32</v>
      </c>
      <c r="E106" s="70">
        <v>17602.650000000001</v>
      </c>
      <c r="F106" s="70">
        <v>260.67</v>
      </c>
      <c r="G106" s="114" t="s">
        <v>400</v>
      </c>
    </row>
    <row r="107" spans="2:7" x14ac:dyDescent="0.25">
      <c r="B107" s="69" t="s">
        <v>402</v>
      </c>
      <c r="C107" s="69" t="s">
        <v>403</v>
      </c>
      <c r="D107" s="70">
        <f t="shared" si="1"/>
        <v>2056.17</v>
      </c>
      <c r="E107" s="70">
        <v>2049.17</v>
      </c>
      <c r="F107" s="70">
        <v>7</v>
      </c>
      <c r="G107" s="114" t="s">
        <v>402</v>
      </c>
    </row>
    <row r="108" spans="2:7" x14ac:dyDescent="0.25">
      <c r="B108" s="69" t="s">
        <v>404</v>
      </c>
      <c r="C108" s="69" t="s">
        <v>405</v>
      </c>
      <c r="D108" s="70">
        <f t="shared" si="1"/>
        <v>328.46000000000004</v>
      </c>
      <c r="E108" s="70">
        <v>321.79000000000002</v>
      </c>
      <c r="F108" s="70">
        <v>6.67</v>
      </c>
      <c r="G108" s="114" t="s">
        <v>404</v>
      </c>
    </row>
    <row r="109" spans="2:7" x14ac:dyDescent="0.25">
      <c r="B109" s="69" t="s">
        <v>406</v>
      </c>
      <c r="C109" s="69" t="s">
        <v>407</v>
      </c>
      <c r="D109" s="70">
        <f t="shared" si="1"/>
        <v>1605.23</v>
      </c>
      <c r="E109" s="70">
        <v>1591.23</v>
      </c>
      <c r="F109" s="70">
        <v>14</v>
      </c>
      <c r="G109" s="114" t="s">
        <v>406</v>
      </c>
    </row>
    <row r="110" spans="2:7" x14ac:dyDescent="0.25">
      <c r="B110" t="s">
        <v>1016</v>
      </c>
      <c r="C110" t="str">
        <f>+VLOOKUP(B110,'[1]CCDDD - CEDARS - ESD'!$C$2:$D$333,2,0)</f>
        <v>Impact Black River Charter</v>
      </c>
      <c r="D110" s="70">
        <f t="shared" si="1"/>
        <v>124.4</v>
      </c>
      <c r="E110" s="70">
        <v>124.4</v>
      </c>
      <c r="F110" s="70">
        <v>0</v>
      </c>
      <c r="G110" s="114" t="s">
        <v>1016</v>
      </c>
    </row>
    <row r="111" spans="2:7" x14ac:dyDescent="0.25">
      <c r="B111" s="71" t="s">
        <v>408</v>
      </c>
      <c r="C111" s="72" t="s">
        <v>409</v>
      </c>
      <c r="D111" s="70">
        <f t="shared" si="1"/>
        <v>250.6</v>
      </c>
      <c r="E111" s="70">
        <v>250.6</v>
      </c>
      <c r="F111" s="70">
        <v>0</v>
      </c>
      <c r="G111" s="114" t="s">
        <v>408</v>
      </c>
    </row>
    <row r="112" spans="2:7" x14ac:dyDescent="0.25">
      <c r="B112" s="74" t="s">
        <v>410</v>
      </c>
      <c r="C112" s="72" t="s">
        <v>411</v>
      </c>
      <c r="D112" s="70">
        <f t="shared" si="1"/>
        <v>482.1</v>
      </c>
      <c r="E112" s="70">
        <v>482.1</v>
      </c>
      <c r="F112" s="70">
        <v>0</v>
      </c>
      <c r="G112" s="114" t="s">
        <v>410</v>
      </c>
    </row>
    <row r="113" spans="2:7" x14ac:dyDescent="0.25">
      <c r="B113" s="71" t="s">
        <v>412</v>
      </c>
      <c r="C113" s="72" t="s">
        <v>413</v>
      </c>
      <c r="D113" s="70">
        <f t="shared" si="1"/>
        <v>311.60000000000002</v>
      </c>
      <c r="E113" s="70">
        <v>311.60000000000002</v>
      </c>
      <c r="F113" s="70">
        <v>0</v>
      </c>
      <c r="G113" s="114" t="s">
        <v>412</v>
      </c>
    </row>
    <row r="114" spans="2:7" x14ac:dyDescent="0.25">
      <c r="B114" s="69" t="s">
        <v>414</v>
      </c>
      <c r="C114" s="69" t="s">
        <v>415</v>
      </c>
      <c r="D114" s="70">
        <f t="shared" si="1"/>
        <v>187.70000000000002</v>
      </c>
      <c r="E114" s="70">
        <v>184.59</v>
      </c>
      <c r="F114" s="70">
        <v>3.11</v>
      </c>
      <c r="G114" s="114" t="s">
        <v>414</v>
      </c>
    </row>
    <row r="115" spans="2:7" x14ac:dyDescent="0.25">
      <c r="B115" s="69" t="s">
        <v>416</v>
      </c>
      <c r="C115" s="69" t="s">
        <v>417</v>
      </c>
      <c r="D115" s="70">
        <f t="shared" si="1"/>
        <v>23.98</v>
      </c>
      <c r="E115" s="70">
        <v>23.98</v>
      </c>
      <c r="F115" s="70">
        <v>0</v>
      </c>
      <c r="G115" s="114" t="s">
        <v>416</v>
      </c>
    </row>
    <row r="116" spans="2:7" x14ac:dyDescent="0.25">
      <c r="B116" s="69" t="s">
        <v>418</v>
      </c>
      <c r="C116" s="69" t="s">
        <v>419</v>
      </c>
      <c r="D116" s="70">
        <f t="shared" si="1"/>
        <v>19333.21</v>
      </c>
      <c r="E116" s="70">
        <v>19103.87</v>
      </c>
      <c r="F116" s="70">
        <v>229.33999999999997</v>
      </c>
      <c r="G116" s="114" t="s">
        <v>418</v>
      </c>
    </row>
    <row r="117" spans="2:7" x14ac:dyDescent="0.25">
      <c r="B117" s="69" t="s">
        <v>420</v>
      </c>
      <c r="C117" s="69" t="s">
        <v>421</v>
      </c>
      <c r="D117" s="70">
        <f t="shared" si="1"/>
        <v>48.51</v>
      </c>
      <c r="E117" s="70">
        <v>48.51</v>
      </c>
      <c r="F117" s="70">
        <v>0</v>
      </c>
      <c r="G117" s="114" t="s">
        <v>420</v>
      </c>
    </row>
    <row r="118" spans="2:7" x14ac:dyDescent="0.25">
      <c r="B118" s="69" t="s">
        <v>422</v>
      </c>
      <c r="C118" s="69" t="s">
        <v>423</v>
      </c>
      <c r="D118" s="70">
        <f t="shared" si="1"/>
        <v>1137.3900000000001</v>
      </c>
      <c r="E118" s="70">
        <v>1137.3900000000001</v>
      </c>
      <c r="F118" s="70">
        <v>0</v>
      </c>
      <c r="G118" s="114" t="s">
        <v>422</v>
      </c>
    </row>
    <row r="119" spans="2:7" x14ac:dyDescent="0.25">
      <c r="B119" s="69" t="s">
        <v>424</v>
      </c>
      <c r="C119" s="69" t="s">
        <v>425</v>
      </c>
      <c r="D119" s="70">
        <f t="shared" si="1"/>
        <v>43.6</v>
      </c>
      <c r="E119" s="70">
        <v>43.6</v>
      </c>
      <c r="F119" s="70">
        <v>0</v>
      </c>
      <c r="G119" s="114" t="s">
        <v>424</v>
      </c>
    </row>
    <row r="120" spans="2:7" x14ac:dyDescent="0.25">
      <c r="B120" s="69" t="s">
        <v>426</v>
      </c>
      <c r="C120" s="69" t="s">
        <v>427</v>
      </c>
      <c r="D120" s="70">
        <f t="shared" si="1"/>
        <v>5069.43</v>
      </c>
      <c r="E120" s="70">
        <v>5007.1000000000004</v>
      </c>
      <c r="F120" s="70">
        <v>62.33</v>
      </c>
      <c r="G120" s="114" t="s">
        <v>426</v>
      </c>
    </row>
    <row r="121" spans="2:7" x14ac:dyDescent="0.25">
      <c r="B121" s="69" t="s">
        <v>428</v>
      </c>
      <c r="C121" s="69" t="s">
        <v>429</v>
      </c>
      <c r="D121" s="70">
        <f t="shared" si="1"/>
        <v>19039.23</v>
      </c>
      <c r="E121" s="70">
        <v>18773.75</v>
      </c>
      <c r="F121" s="70">
        <v>265.48</v>
      </c>
      <c r="G121" s="114" t="s">
        <v>428</v>
      </c>
    </row>
    <row r="122" spans="2:7" x14ac:dyDescent="0.25">
      <c r="B122" s="69" t="s">
        <v>430</v>
      </c>
      <c r="C122" s="69" t="s">
        <v>431</v>
      </c>
      <c r="D122" s="70">
        <f t="shared" si="1"/>
        <v>25727.83</v>
      </c>
      <c r="E122" s="70">
        <v>25353.940000000002</v>
      </c>
      <c r="F122" s="70">
        <v>373.89</v>
      </c>
      <c r="G122" s="114" t="s">
        <v>430</v>
      </c>
    </row>
    <row r="123" spans="2:7" x14ac:dyDescent="0.25">
      <c r="B123" s="69" t="s">
        <v>432</v>
      </c>
      <c r="C123" s="69" t="s">
        <v>433</v>
      </c>
      <c r="D123" s="70">
        <f t="shared" si="1"/>
        <v>1105.2800000000002</v>
      </c>
      <c r="E123" s="70">
        <v>1097.3900000000001</v>
      </c>
      <c r="F123" s="70">
        <v>7.89</v>
      </c>
      <c r="G123" s="114" t="s">
        <v>432</v>
      </c>
    </row>
    <row r="124" spans="2:7" x14ac:dyDescent="0.25">
      <c r="B124" s="69" t="s">
        <v>434</v>
      </c>
      <c r="C124" s="69" t="s">
        <v>435</v>
      </c>
      <c r="D124" s="70">
        <f t="shared" si="1"/>
        <v>1370.55</v>
      </c>
      <c r="E124" s="70">
        <v>1359.11</v>
      </c>
      <c r="F124" s="70">
        <v>11.44</v>
      </c>
      <c r="G124" s="114" t="s">
        <v>434</v>
      </c>
    </row>
    <row r="125" spans="2:7" x14ac:dyDescent="0.25">
      <c r="B125" s="69" t="s">
        <v>436</v>
      </c>
      <c r="C125" s="69" t="s">
        <v>437</v>
      </c>
      <c r="D125" s="70">
        <f t="shared" si="1"/>
        <v>580.95000000000005</v>
      </c>
      <c r="E125" s="70">
        <v>568.24</v>
      </c>
      <c r="F125" s="70">
        <v>12.709999999999999</v>
      </c>
      <c r="G125" s="114" t="s">
        <v>436</v>
      </c>
    </row>
    <row r="126" spans="2:7" x14ac:dyDescent="0.25">
      <c r="B126" s="69" t="s">
        <v>438</v>
      </c>
      <c r="C126" s="69" t="s">
        <v>439</v>
      </c>
      <c r="D126" s="70">
        <f t="shared" si="1"/>
        <v>85.85</v>
      </c>
      <c r="E126" s="70">
        <v>85.85</v>
      </c>
      <c r="F126" s="70">
        <v>0</v>
      </c>
      <c r="G126" s="114" t="s">
        <v>438</v>
      </c>
    </row>
    <row r="127" spans="2:7" x14ac:dyDescent="0.25">
      <c r="B127" s="69" t="s">
        <v>440</v>
      </c>
      <c r="C127" s="69" t="s">
        <v>441</v>
      </c>
      <c r="D127" s="70">
        <f t="shared" si="1"/>
        <v>507</v>
      </c>
      <c r="E127" s="70">
        <v>502.44</v>
      </c>
      <c r="F127" s="70">
        <v>4.5599999999999996</v>
      </c>
      <c r="G127" s="114" t="s">
        <v>440</v>
      </c>
    </row>
    <row r="128" spans="2:7" x14ac:dyDescent="0.25">
      <c r="B128" s="69" t="s">
        <v>442</v>
      </c>
      <c r="C128" s="69" t="s">
        <v>443</v>
      </c>
      <c r="D128" s="70">
        <f t="shared" si="1"/>
        <v>1805.46</v>
      </c>
      <c r="E128" s="70">
        <v>1797.46</v>
      </c>
      <c r="F128" s="70">
        <v>8</v>
      </c>
      <c r="G128" s="114" t="s">
        <v>442</v>
      </c>
    </row>
    <row r="129" spans="2:7" x14ac:dyDescent="0.25">
      <c r="B129" s="69" t="s">
        <v>444</v>
      </c>
      <c r="C129" s="69" t="s">
        <v>445</v>
      </c>
      <c r="D129" s="70">
        <f t="shared" si="1"/>
        <v>77.070000000000007</v>
      </c>
      <c r="E129" s="70">
        <v>76.740000000000009</v>
      </c>
      <c r="F129" s="70">
        <v>0.33</v>
      </c>
      <c r="G129" s="114" t="s">
        <v>444</v>
      </c>
    </row>
    <row r="130" spans="2:7" x14ac:dyDescent="0.25">
      <c r="B130" s="69" t="s">
        <v>446</v>
      </c>
      <c r="C130" s="69" t="s">
        <v>447</v>
      </c>
      <c r="D130" s="70">
        <f t="shared" si="1"/>
        <v>1285.1399999999999</v>
      </c>
      <c r="E130" s="70">
        <v>1270.03</v>
      </c>
      <c r="F130" s="70">
        <v>15.11</v>
      </c>
      <c r="G130" s="114" t="s">
        <v>446</v>
      </c>
    </row>
    <row r="131" spans="2:7" x14ac:dyDescent="0.25">
      <c r="B131" s="69" t="s">
        <v>448</v>
      </c>
      <c r="C131" s="69" t="s">
        <v>449</v>
      </c>
      <c r="D131" s="70">
        <f t="shared" si="1"/>
        <v>9633.33</v>
      </c>
      <c r="E131" s="70">
        <v>9434.2199999999993</v>
      </c>
      <c r="F131" s="70">
        <v>199.11</v>
      </c>
      <c r="G131" s="114" t="s">
        <v>448</v>
      </c>
    </row>
    <row r="132" spans="2:7" x14ac:dyDescent="0.25">
      <c r="B132" s="69" t="s">
        <v>450</v>
      </c>
      <c r="C132" s="69" t="s">
        <v>451</v>
      </c>
      <c r="D132" s="70">
        <f t="shared" si="1"/>
        <v>30929.440000000002</v>
      </c>
      <c r="E132" s="70">
        <v>30667.11</v>
      </c>
      <c r="F132" s="70">
        <v>262.33</v>
      </c>
      <c r="G132" s="114" t="s">
        <v>450</v>
      </c>
    </row>
    <row r="133" spans="2:7" x14ac:dyDescent="0.25">
      <c r="B133" s="69" t="s">
        <v>452</v>
      </c>
      <c r="C133" s="69" t="s">
        <v>453</v>
      </c>
      <c r="D133" s="70">
        <f t="shared" si="1"/>
        <v>2616.9499999999998</v>
      </c>
      <c r="E133" s="70">
        <v>2580.06</v>
      </c>
      <c r="F133" s="70">
        <v>36.89</v>
      </c>
      <c r="G133" s="114" t="s">
        <v>452</v>
      </c>
    </row>
    <row r="134" spans="2:7" x14ac:dyDescent="0.25">
      <c r="B134" s="69" t="s">
        <v>454</v>
      </c>
      <c r="C134" s="69" t="s">
        <v>455</v>
      </c>
      <c r="D134" s="70">
        <f t="shared" si="1"/>
        <v>24.2</v>
      </c>
      <c r="E134" s="70">
        <v>24.2</v>
      </c>
      <c r="F134" s="70">
        <v>0</v>
      </c>
      <c r="G134" s="114" t="s">
        <v>454</v>
      </c>
    </row>
    <row r="135" spans="2:7" x14ac:dyDescent="0.25">
      <c r="B135" s="69" t="s">
        <v>456</v>
      </c>
      <c r="C135" s="69" t="s">
        <v>457</v>
      </c>
      <c r="D135" s="70">
        <f t="shared" si="1"/>
        <v>594.29</v>
      </c>
      <c r="E135" s="70">
        <v>593.29</v>
      </c>
      <c r="F135" s="70">
        <v>1</v>
      </c>
      <c r="G135" s="114" t="s">
        <v>456</v>
      </c>
    </row>
    <row r="136" spans="2:7" x14ac:dyDescent="0.25">
      <c r="B136" s="69" t="s">
        <v>458</v>
      </c>
      <c r="C136" s="69" t="s">
        <v>459</v>
      </c>
      <c r="D136" s="70">
        <f t="shared" ref="D136:D199" si="2">+E136+F136</f>
        <v>182.22</v>
      </c>
      <c r="E136" s="70">
        <v>181.89</v>
      </c>
      <c r="F136" s="70">
        <v>0.33</v>
      </c>
      <c r="G136" s="114" t="s">
        <v>458</v>
      </c>
    </row>
    <row r="137" spans="2:7" x14ac:dyDescent="0.25">
      <c r="B137" s="69" t="s">
        <v>460</v>
      </c>
      <c r="C137" s="69" t="s">
        <v>461</v>
      </c>
      <c r="D137" s="70">
        <f t="shared" si="2"/>
        <v>6314.2199999999993</v>
      </c>
      <c r="E137" s="70">
        <v>6212.11</v>
      </c>
      <c r="F137" s="70">
        <v>102.11</v>
      </c>
      <c r="G137" s="114" t="s">
        <v>460</v>
      </c>
    </row>
    <row r="138" spans="2:7" x14ac:dyDescent="0.25">
      <c r="B138" s="69" t="s">
        <v>462</v>
      </c>
      <c r="C138" s="69" t="s">
        <v>463</v>
      </c>
      <c r="D138" s="70">
        <f t="shared" si="2"/>
        <v>246.89999999999998</v>
      </c>
      <c r="E138" s="70">
        <v>246.01</v>
      </c>
      <c r="F138" s="70">
        <v>0.89</v>
      </c>
      <c r="G138" s="114" t="s">
        <v>462</v>
      </c>
    </row>
    <row r="139" spans="2:7" x14ac:dyDescent="0.25">
      <c r="B139" s="69" t="s">
        <v>464</v>
      </c>
      <c r="C139" s="69" t="s">
        <v>465</v>
      </c>
      <c r="D139" s="70">
        <f t="shared" si="2"/>
        <v>221.71</v>
      </c>
      <c r="E139" s="70">
        <v>219.49</v>
      </c>
      <c r="F139" s="70">
        <v>2.2200000000000002</v>
      </c>
      <c r="G139" s="114" t="s">
        <v>464</v>
      </c>
    </row>
    <row r="140" spans="2:7" x14ac:dyDescent="0.25">
      <c r="B140" s="71" t="s">
        <v>466</v>
      </c>
      <c r="C140" s="72" t="s">
        <v>467</v>
      </c>
      <c r="D140" s="70">
        <f t="shared" si="2"/>
        <v>27.689999999999998</v>
      </c>
      <c r="E140" s="70">
        <v>27.689999999999998</v>
      </c>
      <c r="F140" s="70">
        <v>0</v>
      </c>
      <c r="G140" s="114" t="s">
        <v>466</v>
      </c>
    </row>
    <row r="141" spans="2:7" x14ac:dyDescent="0.25">
      <c r="B141" s="75" t="s">
        <v>468</v>
      </c>
      <c r="C141" s="69" t="s">
        <v>469</v>
      </c>
      <c r="D141" s="70">
        <f t="shared" si="2"/>
        <v>418.22999999999996</v>
      </c>
      <c r="E141" s="70">
        <v>402.34</v>
      </c>
      <c r="F141" s="70">
        <v>15.89</v>
      </c>
      <c r="G141" s="114" t="s">
        <v>468</v>
      </c>
    </row>
    <row r="142" spans="2:7" x14ac:dyDescent="0.25">
      <c r="B142" s="69" t="s">
        <v>470</v>
      </c>
      <c r="C142" s="69" t="s">
        <v>471</v>
      </c>
      <c r="D142" s="70">
        <f t="shared" si="2"/>
        <v>200.32</v>
      </c>
      <c r="E142" s="70">
        <v>200.32</v>
      </c>
      <c r="F142" s="70">
        <v>0</v>
      </c>
      <c r="G142" s="114" t="s">
        <v>470</v>
      </c>
    </row>
    <row r="143" spans="2:7" x14ac:dyDescent="0.25">
      <c r="B143" s="69" t="s">
        <v>472</v>
      </c>
      <c r="C143" s="69" t="s">
        <v>473</v>
      </c>
      <c r="D143" s="70">
        <f t="shared" si="2"/>
        <v>3541.65</v>
      </c>
      <c r="E143" s="70">
        <v>3496.32</v>
      </c>
      <c r="F143" s="70">
        <v>45.33</v>
      </c>
      <c r="G143" s="114" t="s">
        <v>472</v>
      </c>
    </row>
    <row r="144" spans="2:7" x14ac:dyDescent="0.25">
      <c r="B144" s="69" t="s">
        <v>474</v>
      </c>
      <c r="C144" s="69" t="s">
        <v>475</v>
      </c>
      <c r="D144" s="70">
        <f t="shared" si="2"/>
        <v>761.32</v>
      </c>
      <c r="E144" s="70">
        <v>757.1</v>
      </c>
      <c r="F144" s="70">
        <v>4.22</v>
      </c>
      <c r="G144" s="114" t="s">
        <v>474</v>
      </c>
    </row>
    <row r="145" spans="2:7" x14ac:dyDescent="0.25">
      <c r="B145" s="69" t="s">
        <v>476</v>
      </c>
      <c r="C145" s="69" t="s">
        <v>477</v>
      </c>
      <c r="D145" s="70">
        <f t="shared" si="2"/>
        <v>99.95</v>
      </c>
      <c r="E145" s="70">
        <v>99.95</v>
      </c>
      <c r="F145" s="70">
        <v>0</v>
      </c>
      <c r="G145" s="114" t="s">
        <v>476</v>
      </c>
    </row>
    <row r="146" spans="2:7" x14ac:dyDescent="0.25">
      <c r="B146" s="69" t="s">
        <v>478</v>
      </c>
      <c r="C146" s="69" t="s">
        <v>479</v>
      </c>
      <c r="D146" s="70">
        <f t="shared" si="2"/>
        <v>654.97</v>
      </c>
      <c r="E146" s="70">
        <v>648.97</v>
      </c>
      <c r="F146" s="70">
        <v>6</v>
      </c>
      <c r="G146" s="114" t="s">
        <v>478</v>
      </c>
    </row>
    <row r="147" spans="2:7" x14ac:dyDescent="0.25">
      <c r="B147" s="69" t="s">
        <v>480</v>
      </c>
      <c r="C147" s="69" t="s">
        <v>481</v>
      </c>
      <c r="D147" s="70">
        <f t="shared" si="2"/>
        <v>878.21</v>
      </c>
      <c r="E147" s="70">
        <v>876.1</v>
      </c>
      <c r="F147" s="70">
        <v>2.11</v>
      </c>
      <c r="G147" s="114" t="s">
        <v>480</v>
      </c>
    </row>
    <row r="148" spans="2:7" x14ac:dyDescent="0.25">
      <c r="B148" s="69" t="s">
        <v>482</v>
      </c>
      <c r="C148" s="69" t="s">
        <v>483</v>
      </c>
      <c r="D148" s="70">
        <f t="shared" si="2"/>
        <v>502.62</v>
      </c>
      <c r="E148" s="70">
        <v>497.29</v>
      </c>
      <c r="F148" s="70">
        <v>5.33</v>
      </c>
      <c r="G148" s="114" t="s">
        <v>482</v>
      </c>
    </row>
    <row r="149" spans="2:7" x14ac:dyDescent="0.25">
      <c r="B149" s="69" t="s">
        <v>484</v>
      </c>
      <c r="C149" s="69" t="s">
        <v>485</v>
      </c>
      <c r="D149" s="70">
        <f t="shared" si="2"/>
        <v>9596.130000000001</v>
      </c>
      <c r="E149" s="70">
        <v>9434.69</v>
      </c>
      <c r="F149" s="70">
        <v>161.44</v>
      </c>
      <c r="G149" s="114" t="s">
        <v>484</v>
      </c>
    </row>
    <row r="150" spans="2:7" x14ac:dyDescent="0.25">
      <c r="B150" s="69" t="s">
        <v>486</v>
      </c>
      <c r="C150" s="69" t="s">
        <v>487</v>
      </c>
      <c r="D150" s="70">
        <f t="shared" si="2"/>
        <v>324.95</v>
      </c>
      <c r="E150" s="70">
        <v>318.95</v>
      </c>
      <c r="F150" s="70">
        <v>6</v>
      </c>
      <c r="G150" s="114" t="s">
        <v>486</v>
      </c>
    </row>
    <row r="151" spans="2:7" x14ac:dyDescent="0.25">
      <c r="B151" s="69" t="s">
        <v>488</v>
      </c>
      <c r="C151" s="69" t="s">
        <v>489</v>
      </c>
      <c r="D151" s="70">
        <f t="shared" si="2"/>
        <v>10376.98</v>
      </c>
      <c r="E151" s="70">
        <v>10262.869999999999</v>
      </c>
      <c r="F151" s="70">
        <v>114.11</v>
      </c>
      <c r="G151" s="114" t="s">
        <v>488</v>
      </c>
    </row>
    <row r="152" spans="2:7" x14ac:dyDescent="0.25">
      <c r="B152" s="69" t="s">
        <v>490</v>
      </c>
      <c r="C152" s="69" t="s">
        <v>491</v>
      </c>
      <c r="D152" s="70">
        <f t="shared" si="2"/>
        <v>1758.79</v>
      </c>
      <c r="E152" s="70">
        <v>1726.46</v>
      </c>
      <c r="F152" s="70">
        <v>32.33</v>
      </c>
      <c r="G152" s="114" t="s">
        <v>490</v>
      </c>
    </row>
    <row r="153" spans="2:7" x14ac:dyDescent="0.25">
      <c r="B153" s="69" t="s">
        <v>492</v>
      </c>
      <c r="C153" s="69" t="s">
        <v>493</v>
      </c>
      <c r="D153" s="70">
        <f t="shared" si="2"/>
        <v>3955.48</v>
      </c>
      <c r="E153" s="70">
        <v>3928.92</v>
      </c>
      <c r="F153" s="70">
        <v>26.56</v>
      </c>
      <c r="G153" s="114" t="s">
        <v>492</v>
      </c>
    </row>
    <row r="154" spans="2:7" x14ac:dyDescent="0.25">
      <c r="B154" s="69" t="s">
        <v>494</v>
      </c>
      <c r="C154" s="69" t="s">
        <v>495</v>
      </c>
      <c r="D154" s="70">
        <f t="shared" si="2"/>
        <v>1870.15</v>
      </c>
      <c r="E154" s="70">
        <v>1846.3700000000001</v>
      </c>
      <c r="F154" s="70">
        <v>23.78</v>
      </c>
      <c r="G154" s="114" t="s">
        <v>494</v>
      </c>
    </row>
    <row r="155" spans="2:7" x14ac:dyDescent="0.25">
      <c r="B155" s="69" t="s">
        <v>496</v>
      </c>
      <c r="C155" s="69" t="s">
        <v>497</v>
      </c>
      <c r="D155" s="70">
        <f t="shared" si="2"/>
        <v>751.97</v>
      </c>
      <c r="E155" s="70">
        <v>751.97</v>
      </c>
      <c r="F155" s="70">
        <v>0</v>
      </c>
      <c r="G155" s="114" t="s">
        <v>496</v>
      </c>
    </row>
    <row r="156" spans="2:7" x14ac:dyDescent="0.25">
      <c r="B156" s="69" t="s">
        <v>498</v>
      </c>
      <c r="C156" s="69" t="s">
        <v>499</v>
      </c>
      <c r="D156" s="70">
        <f t="shared" si="2"/>
        <v>67.739999999999995</v>
      </c>
      <c r="E156" s="70">
        <v>67.739999999999995</v>
      </c>
      <c r="F156" s="70">
        <v>0</v>
      </c>
      <c r="G156" s="114" t="s">
        <v>498</v>
      </c>
    </row>
    <row r="157" spans="2:7" x14ac:dyDescent="0.25">
      <c r="B157" s="69" t="s">
        <v>500</v>
      </c>
      <c r="C157" s="69" t="s">
        <v>501</v>
      </c>
      <c r="D157" s="70">
        <f t="shared" si="2"/>
        <v>5554.29</v>
      </c>
      <c r="E157" s="70">
        <v>5485.85</v>
      </c>
      <c r="F157" s="70">
        <v>68.44</v>
      </c>
      <c r="G157" s="114" t="s">
        <v>500</v>
      </c>
    </row>
    <row r="158" spans="2:7" x14ac:dyDescent="0.25">
      <c r="B158" s="69" t="s">
        <v>502</v>
      </c>
      <c r="C158" s="69" t="s">
        <v>503</v>
      </c>
      <c r="D158" s="70">
        <f t="shared" si="2"/>
        <v>1479.1</v>
      </c>
      <c r="E158" s="70">
        <v>1464.54</v>
      </c>
      <c r="F158" s="70">
        <v>14.56</v>
      </c>
      <c r="G158" s="114" t="s">
        <v>502</v>
      </c>
    </row>
    <row r="159" spans="2:7" x14ac:dyDescent="0.25">
      <c r="B159" s="69" t="s">
        <v>504</v>
      </c>
      <c r="C159" s="69" t="s">
        <v>505</v>
      </c>
      <c r="D159" s="70">
        <f t="shared" si="2"/>
        <v>440.35999999999996</v>
      </c>
      <c r="E159" s="70">
        <v>434.79999999999995</v>
      </c>
      <c r="F159" s="70">
        <v>5.56</v>
      </c>
      <c r="G159" s="114" t="s">
        <v>504</v>
      </c>
    </row>
    <row r="160" spans="2:7" x14ac:dyDescent="0.25">
      <c r="B160" s="69" t="s">
        <v>506</v>
      </c>
      <c r="C160" s="69" t="s">
        <v>507</v>
      </c>
      <c r="D160" s="70">
        <f t="shared" si="2"/>
        <v>8750.39</v>
      </c>
      <c r="E160" s="70">
        <v>8607.39</v>
      </c>
      <c r="F160" s="70">
        <v>143</v>
      </c>
      <c r="G160" s="114" t="s">
        <v>506</v>
      </c>
    </row>
    <row r="161" spans="2:7" x14ac:dyDescent="0.25">
      <c r="B161" s="69" t="s">
        <v>508</v>
      </c>
      <c r="C161" s="69" t="s">
        <v>509</v>
      </c>
      <c r="D161" s="70">
        <f t="shared" si="2"/>
        <v>621.05000000000007</v>
      </c>
      <c r="E161" s="70">
        <v>620.05000000000007</v>
      </c>
      <c r="F161" s="70">
        <v>1</v>
      </c>
      <c r="G161" s="114" t="s">
        <v>508</v>
      </c>
    </row>
    <row r="162" spans="2:7" x14ac:dyDescent="0.25">
      <c r="B162" s="76" t="s">
        <v>510</v>
      </c>
      <c r="C162" s="69" t="s">
        <v>511</v>
      </c>
      <c r="D162" s="70">
        <f t="shared" si="2"/>
        <v>878.16</v>
      </c>
      <c r="E162" s="70">
        <v>870.6</v>
      </c>
      <c r="F162" s="70">
        <v>7.56</v>
      </c>
      <c r="G162" s="114" t="s">
        <v>510</v>
      </c>
    </row>
    <row r="163" spans="2:7" x14ac:dyDescent="0.25">
      <c r="B163" s="69" t="s">
        <v>512</v>
      </c>
      <c r="C163" s="69" t="s">
        <v>513</v>
      </c>
      <c r="D163" s="70">
        <f t="shared" si="2"/>
        <v>1598.2300000000002</v>
      </c>
      <c r="E163" s="70">
        <v>1562.0100000000002</v>
      </c>
      <c r="F163" s="70">
        <v>36.22</v>
      </c>
      <c r="G163" s="114" t="s">
        <v>512</v>
      </c>
    </row>
    <row r="164" spans="2:7" x14ac:dyDescent="0.25">
      <c r="B164" s="69" t="s">
        <v>514</v>
      </c>
      <c r="C164" s="69" t="s">
        <v>515</v>
      </c>
      <c r="D164" s="70">
        <f t="shared" si="2"/>
        <v>66</v>
      </c>
      <c r="E164" s="70">
        <v>66</v>
      </c>
      <c r="F164" s="70">
        <v>0</v>
      </c>
      <c r="G164" s="114" t="s">
        <v>514</v>
      </c>
    </row>
    <row r="165" spans="2:7" x14ac:dyDescent="0.25">
      <c r="B165" s="69" t="s">
        <v>516</v>
      </c>
      <c r="C165" s="69" t="s">
        <v>517</v>
      </c>
      <c r="D165" s="70">
        <f t="shared" si="2"/>
        <v>6765.1399999999994</v>
      </c>
      <c r="E165" s="70">
        <v>6618.03</v>
      </c>
      <c r="F165" s="70">
        <v>147.11000000000001</v>
      </c>
      <c r="G165" s="114" t="s">
        <v>516</v>
      </c>
    </row>
    <row r="166" spans="2:7" x14ac:dyDescent="0.25">
      <c r="B166" s="75" t="s">
        <v>518</v>
      </c>
      <c r="C166" s="69" t="s">
        <v>519</v>
      </c>
      <c r="D166" s="70">
        <f t="shared" si="2"/>
        <v>532.62</v>
      </c>
      <c r="E166" s="70">
        <v>532.62</v>
      </c>
      <c r="F166" s="70">
        <v>0</v>
      </c>
      <c r="G166" s="114" t="s">
        <v>518</v>
      </c>
    </row>
    <row r="167" spans="2:7" x14ac:dyDescent="0.25">
      <c r="B167" s="69" t="s">
        <v>520</v>
      </c>
      <c r="C167" s="69" t="s">
        <v>521</v>
      </c>
      <c r="D167" s="70">
        <f t="shared" si="2"/>
        <v>15498.019999999999</v>
      </c>
      <c r="E167" s="70">
        <v>15271.46</v>
      </c>
      <c r="F167" s="70">
        <v>226.56</v>
      </c>
      <c r="G167" s="114" t="s">
        <v>520</v>
      </c>
    </row>
    <row r="168" spans="2:7" x14ac:dyDescent="0.25">
      <c r="B168" s="69" t="s">
        <v>522</v>
      </c>
      <c r="C168" s="69" t="s">
        <v>523</v>
      </c>
      <c r="D168" s="70">
        <f t="shared" si="2"/>
        <v>1310.17</v>
      </c>
      <c r="E168" s="70">
        <v>1295.3900000000001</v>
      </c>
      <c r="F168" s="70">
        <v>14.78</v>
      </c>
      <c r="G168" s="114" t="s">
        <v>522</v>
      </c>
    </row>
    <row r="169" spans="2:7" x14ac:dyDescent="0.25">
      <c r="B169" s="69" t="s">
        <v>524</v>
      </c>
      <c r="C169" s="69" t="s">
        <v>525</v>
      </c>
      <c r="D169" s="70">
        <f t="shared" si="2"/>
        <v>819.74</v>
      </c>
      <c r="E169" s="70">
        <v>809.52</v>
      </c>
      <c r="F169" s="70">
        <v>10.220000000000001</v>
      </c>
      <c r="G169" s="114" t="s">
        <v>524</v>
      </c>
    </row>
    <row r="170" spans="2:7" x14ac:dyDescent="0.25">
      <c r="B170" s="69" t="s">
        <v>526</v>
      </c>
      <c r="C170" s="69" t="s">
        <v>527</v>
      </c>
      <c r="D170" s="70">
        <f t="shared" si="2"/>
        <v>310.32</v>
      </c>
      <c r="E170" s="70">
        <v>310.32</v>
      </c>
      <c r="F170" s="70">
        <v>0</v>
      </c>
      <c r="G170" s="114" t="s">
        <v>526</v>
      </c>
    </row>
    <row r="171" spans="2:7" x14ac:dyDescent="0.25">
      <c r="B171" s="69" t="s">
        <v>528</v>
      </c>
      <c r="C171" s="69" t="s">
        <v>529</v>
      </c>
      <c r="D171" s="70">
        <f t="shared" si="2"/>
        <v>133.04000000000002</v>
      </c>
      <c r="E171" s="70">
        <v>125.60000000000001</v>
      </c>
      <c r="F171" s="70">
        <v>7.44</v>
      </c>
      <c r="G171" s="114" t="s">
        <v>528</v>
      </c>
    </row>
    <row r="172" spans="2:7" x14ac:dyDescent="0.25">
      <c r="B172" s="69" t="s">
        <v>530</v>
      </c>
      <c r="C172" s="69" t="s">
        <v>531</v>
      </c>
      <c r="D172" s="70">
        <f t="shared" si="2"/>
        <v>1160.3300000000002</v>
      </c>
      <c r="E172" s="70">
        <v>1143.6600000000001</v>
      </c>
      <c r="F172" s="70">
        <v>16.670000000000002</v>
      </c>
      <c r="G172" s="114" t="s">
        <v>530</v>
      </c>
    </row>
    <row r="173" spans="2:7" x14ac:dyDescent="0.25">
      <c r="B173" s="69" t="s">
        <v>532</v>
      </c>
      <c r="C173" s="69" t="s">
        <v>533</v>
      </c>
      <c r="D173" s="70">
        <f t="shared" si="2"/>
        <v>1422.52</v>
      </c>
      <c r="E173" s="70">
        <v>1410.41</v>
      </c>
      <c r="F173" s="70">
        <v>12.11</v>
      </c>
      <c r="G173" s="114" t="s">
        <v>532</v>
      </c>
    </row>
    <row r="174" spans="2:7" x14ac:dyDescent="0.25">
      <c r="B174" s="69" t="s">
        <v>534</v>
      </c>
      <c r="C174" s="69" t="s">
        <v>535</v>
      </c>
      <c r="D174" s="70">
        <f t="shared" si="2"/>
        <v>1953.8400000000001</v>
      </c>
      <c r="E174" s="70">
        <v>1927.4</v>
      </c>
      <c r="F174" s="70">
        <v>26.44</v>
      </c>
      <c r="G174" s="114" t="s">
        <v>534</v>
      </c>
    </row>
    <row r="175" spans="2:7" x14ac:dyDescent="0.25">
      <c r="B175" s="69" t="s">
        <v>536</v>
      </c>
      <c r="C175" s="69" t="s">
        <v>537</v>
      </c>
      <c r="D175" s="70">
        <f t="shared" si="2"/>
        <v>651.91000000000008</v>
      </c>
      <c r="E175" s="70">
        <v>647.91000000000008</v>
      </c>
      <c r="F175" s="70">
        <v>4</v>
      </c>
      <c r="G175" s="114" t="s">
        <v>536</v>
      </c>
    </row>
    <row r="176" spans="2:7" x14ac:dyDescent="0.25">
      <c r="B176" s="69" t="s">
        <v>538</v>
      </c>
      <c r="C176" s="69" t="s">
        <v>539</v>
      </c>
      <c r="D176" s="70">
        <f t="shared" si="2"/>
        <v>2036.05</v>
      </c>
      <c r="E176" s="70">
        <v>2001.27</v>
      </c>
      <c r="F176" s="70">
        <v>34.78</v>
      </c>
      <c r="G176" s="114" t="s">
        <v>538</v>
      </c>
    </row>
    <row r="177" spans="2:7" x14ac:dyDescent="0.25">
      <c r="B177" s="69" t="s">
        <v>540</v>
      </c>
      <c r="C177" s="69" t="s">
        <v>541</v>
      </c>
      <c r="D177" s="70">
        <f t="shared" si="2"/>
        <v>5369.3</v>
      </c>
      <c r="E177" s="70">
        <v>5294.63</v>
      </c>
      <c r="F177" s="70">
        <v>74.67</v>
      </c>
      <c r="G177" s="114" t="s">
        <v>540</v>
      </c>
    </row>
    <row r="178" spans="2:7" x14ac:dyDescent="0.25">
      <c r="B178" s="69" t="s">
        <v>542</v>
      </c>
      <c r="C178" s="69" t="s">
        <v>543</v>
      </c>
      <c r="D178" s="70">
        <f t="shared" si="2"/>
        <v>2328.7199999999998</v>
      </c>
      <c r="E178" s="70">
        <v>2299.0499999999997</v>
      </c>
      <c r="F178" s="70">
        <v>29.67</v>
      </c>
      <c r="G178" s="114" t="s">
        <v>542</v>
      </c>
    </row>
    <row r="179" spans="2:7" x14ac:dyDescent="0.25">
      <c r="B179" s="69" t="s">
        <v>544</v>
      </c>
      <c r="C179" s="69" t="s">
        <v>545</v>
      </c>
      <c r="D179" s="70">
        <f t="shared" si="2"/>
        <v>58.07</v>
      </c>
      <c r="E179" s="70">
        <v>58.07</v>
      </c>
      <c r="F179" s="70">
        <v>0</v>
      </c>
      <c r="G179" s="114" t="s">
        <v>544</v>
      </c>
    </row>
    <row r="180" spans="2:7" x14ac:dyDescent="0.25">
      <c r="B180" s="69" t="s">
        <v>546</v>
      </c>
      <c r="C180" s="69" t="s">
        <v>547</v>
      </c>
      <c r="D180" s="70">
        <f t="shared" si="2"/>
        <v>15136.36</v>
      </c>
      <c r="E180" s="70">
        <v>14783.25</v>
      </c>
      <c r="F180" s="70">
        <v>353.11</v>
      </c>
      <c r="G180" s="114" t="s">
        <v>546</v>
      </c>
    </row>
    <row r="181" spans="2:7" x14ac:dyDescent="0.25">
      <c r="B181" s="69" t="s">
        <v>548</v>
      </c>
      <c r="C181" s="69" t="s">
        <v>549</v>
      </c>
      <c r="D181" s="70">
        <f t="shared" si="2"/>
        <v>264.71000000000004</v>
      </c>
      <c r="E181" s="70">
        <v>263.49</v>
      </c>
      <c r="F181" s="70">
        <v>1.22</v>
      </c>
      <c r="G181" s="114" t="s">
        <v>548</v>
      </c>
    </row>
    <row r="182" spans="2:7" x14ac:dyDescent="0.25">
      <c r="B182" s="69" t="s">
        <v>550</v>
      </c>
      <c r="C182" s="69" t="s">
        <v>551</v>
      </c>
      <c r="D182" s="70">
        <f t="shared" si="2"/>
        <v>22710.36</v>
      </c>
      <c r="E182" s="70">
        <v>22413.05</v>
      </c>
      <c r="F182" s="70">
        <v>297.31</v>
      </c>
      <c r="G182" s="114" t="s">
        <v>550</v>
      </c>
    </row>
    <row r="183" spans="2:7" x14ac:dyDescent="0.25">
      <c r="B183" s="69" t="s">
        <v>552</v>
      </c>
      <c r="C183" s="69" t="s">
        <v>553</v>
      </c>
      <c r="D183" s="70">
        <f t="shared" si="2"/>
        <v>5768.9800000000005</v>
      </c>
      <c r="E183" s="70">
        <v>5602.09</v>
      </c>
      <c r="F183" s="70">
        <v>166.89</v>
      </c>
      <c r="G183" s="114" t="s">
        <v>552</v>
      </c>
    </row>
    <row r="184" spans="2:7" x14ac:dyDescent="0.25">
      <c r="B184" s="69" t="s">
        <v>554</v>
      </c>
      <c r="C184" s="69" t="s">
        <v>555</v>
      </c>
      <c r="D184" s="70">
        <f t="shared" si="2"/>
        <v>155.01999999999998</v>
      </c>
      <c r="E184" s="70">
        <v>152.35</v>
      </c>
      <c r="F184" s="70">
        <v>2.67</v>
      </c>
      <c r="G184" s="114" t="s">
        <v>554</v>
      </c>
    </row>
    <row r="185" spans="2:7" x14ac:dyDescent="0.25">
      <c r="B185" s="69" t="s">
        <v>556</v>
      </c>
      <c r="C185" s="69" t="s">
        <v>557</v>
      </c>
      <c r="D185" s="70">
        <f t="shared" si="2"/>
        <v>327.47000000000003</v>
      </c>
      <c r="E185" s="70">
        <v>320.58000000000004</v>
      </c>
      <c r="F185" s="70">
        <v>6.89</v>
      </c>
      <c r="G185" s="114" t="s">
        <v>556</v>
      </c>
    </row>
    <row r="186" spans="2:7" x14ac:dyDescent="0.25">
      <c r="B186" s="69" t="s">
        <v>558</v>
      </c>
      <c r="C186" s="69" t="s">
        <v>559</v>
      </c>
      <c r="D186" s="70">
        <f t="shared" si="2"/>
        <v>992.36999999999989</v>
      </c>
      <c r="E186" s="70">
        <v>992.36999999999989</v>
      </c>
      <c r="F186" s="70">
        <v>0</v>
      </c>
      <c r="G186" s="114" t="s">
        <v>558</v>
      </c>
    </row>
    <row r="187" spans="2:7" x14ac:dyDescent="0.25">
      <c r="B187" s="69" t="s">
        <v>560</v>
      </c>
      <c r="C187" s="69" t="s">
        <v>561</v>
      </c>
      <c r="D187" s="70">
        <f t="shared" si="2"/>
        <v>588.59</v>
      </c>
      <c r="E187" s="70">
        <v>584.15</v>
      </c>
      <c r="F187" s="70">
        <v>4.4400000000000004</v>
      </c>
      <c r="G187" s="114" t="s">
        <v>560</v>
      </c>
    </row>
    <row r="188" spans="2:7" x14ac:dyDescent="0.25">
      <c r="B188" s="69" t="s">
        <v>562</v>
      </c>
      <c r="C188" s="69" t="s">
        <v>563</v>
      </c>
      <c r="D188" s="70">
        <f t="shared" si="2"/>
        <v>213.99</v>
      </c>
      <c r="E188" s="70">
        <v>212.21</v>
      </c>
      <c r="F188" s="70">
        <v>1.78</v>
      </c>
      <c r="G188" s="114" t="s">
        <v>562</v>
      </c>
    </row>
    <row r="189" spans="2:7" x14ac:dyDescent="0.25">
      <c r="B189" s="69" t="s">
        <v>564</v>
      </c>
      <c r="C189" s="69" t="s">
        <v>565</v>
      </c>
      <c r="D189" s="70">
        <f t="shared" si="2"/>
        <v>1069.21</v>
      </c>
      <c r="E189" s="70">
        <v>1053.81</v>
      </c>
      <c r="F189" s="70">
        <v>15.4</v>
      </c>
      <c r="G189" s="114" t="s">
        <v>564</v>
      </c>
    </row>
    <row r="190" spans="2:7" x14ac:dyDescent="0.25">
      <c r="B190" s="69" t="s">
        <v>566</v>
      </c>
      <c r="C190" s="69" t="s">
        <v>567</v>
      </c>
      <c r="D190" s="70">
        <f t="shared" si="2"/>
        <v>9619.4500000000007</v>
      </c>
      <c r="E190" s="70">
        <v>9461.83</v>
      </c>
      <c r="F190" s="70">
        <v>157.62</v>
      </c>
      <c r="G190" s="114" t="s">
        <v>566</v>
      </c>
    </row>
    <row r="191" spans="2:7" x14ac:dyDescent="0.25">
      <c r="B191" s="69" t="s">
        <v>568</v>
      </c>
      <c r="C191" s="69" t="s">
        <v>569</v>
      </c>
      <c r="D191" s="70">
        <f t="shared" si="2"/>
        <v>5860.56</v>
      </c>
      <c r="E191" s="70">
        <v>5823.67</v>
      </c>
      <c r="F191" s="70">
        <v>36.89</v>
      </c>
      <c r="G191" s="114" t="s">
        <v>568</v>
      </c>
    </row>
    <row r="192" spans="2:7" x14ac:dyDescent="0.25">
      <c r="B192" s="69" t="s">
        <v>570</v>
      </c>
      <c r="C192" s="69" t="s">
        <v>571</v>
      </c>
      <c r="D192" s="70">
        <f t="shared" si="2"/>
        <v>859.12</v>
      </c>
      <c r="E192" s="70">
        <v>848.12</v>
      </c>
      <c r="F192" s="70">
        <v>11</v>
      </c>
      <c r="G192" s="114" t="s">
        <v>570</v>
      </c>
    </row>
    <row r="193" spans="2:7" x14ac:dyDescent="0.25">
      <c r="B193" s="69" t="s">
        <v>572</v>
      </c>
      <c r="C193" s="69" t="s">
        <v>573</v>
      </c>
      <c r="D193" s="70">
        <f t="shared" si="2"/>
        <v>39.5</v>
      </c>
      <c r="E193" s="70">
        <v>39.5</v>
      </c>
      <c r="F193" s="70">
        <v>0</v>
      </c>
      <c r="G193" s="114" t="s">
        <v>572</v>
      </c>
    </row>
    <row r="194" spans="2:7" x14ac:dyDescent="0.25">
      <c r="B194" s="69" t="s">
        <v>574</v>
      </c>
      <c r="C194" s="69" t="s">
        <v>575</v>
      </c>
      <c r="D194" s="70">
        <f t="shared" si="2"/>
        <v>763.71</v>
      </c>
      <c r="E194" s="70">
        <v>755.38</v>
      </c>
      <c r="F194" s="70">
        <v>8.33</v>
      </c>
      <c r="G194" s="114" t="s">
        <v>574</v>
      </c>
    </row>
    <row r="195" spans="2:7" x14ac:dyDescent="0.25">
      <c r="B195" s="69" t="s">
        <v>576</v>
      </c>
      <c r="C195" s="69" t="s">
        <v>577</v>
      </c>
      <c r="D195" s="70">
        <f t="shared" si="2"/>
        <v>72.599999999999994</v>
      </c>
      <c r="E195" s="70">
        <v>72.599999999999994</v>
      </c>
      <c r="F195" s="70">
        <v>0</v>
      </c>
      <c r="G195" s="114" t="s">
        <v>576</v>
      </c>
    </row>
    <row r="196" spans="2:7" x14ac:dyDescent="0.25">
      <c r="B196" s="69" t="s">
        <v>578</v>
      </c>
      <c r="C196" s="69" t="s">
        <v>579</v>
      </c>
      <c r="D196" s="70">
        <f t="shared" si="2"/>
        <v>34.200000000000003</v>
      </c>
      <c r="E196" s="70">
        <v>34.200000000000003</v>
      </c>
      <c r="F196" s="70">
        <v>0</v>
      </c>
      <c r="G196" s="114" t="s">
        <v>578</v>
      </c>
    </row>
    <row r="197" spans="2:7" x14ac:dyDescent="0.25">
      <c r="B197" s="69" t="s">
        <v>580</v>
      </c>
      <c r="C197" s="69" t="s">
        <v>581</v>
      </c>
      <c r="D197" s="70">
        <f t="shared" si="2"/>
        <v>109.06</v>
      </c>
      <c r="E197" s="70">
        <v>109.06</v>
      </c>
      <c r="F197" s="70">
        <v>0</v>
      </c>
      <c r="G197" s="114" t="s">
        <v>580</v>
      </c>
    </row>
    <row r="198" spans="2:7" x14ac:dyDescent="0.25">
      <c r="B198" s="69" t="s">
        <v>582</v>
      </c>
      <c r="C198" s="69" t="s">
        <v>583</v>
      </c>
      <c r="D198" s="70">
        <f t="shared" si="2"/>
        <v>492.61</v>
      </c>
      <c r="E198" s="70">
        <v>477.72</v>
      </c>
      <c r="F198" s="70">
        <v>14.89</v>
      </c>
      <c r="G198" s="114" t="s">
        <v>582</v>
      </c>
    </row>
    <row r="199" spans="2:7" x14ac:dyDescent="0.25">
      <c r="B199" s="69" t="s">
        <v>584</v>
      </c>
      <c r="C199" s="69" t="s">
        <v>585</v>
      </c>
      <c r="D199" s="70">
        <f t="shared" si="2"/>
        <v>2833.04</v>
      </c>
      <c r="E199" s="70">
        <v>2771.71</v>
      </c>
      <c r="F199" s="70">
        <v>61.33</v>
      </c>
      <c r="G199" s="114" t="s">
        <v>584</v>
      </c>
    </row>
    <row r="200" spans="2:7" x14ac:dyDescent="0.25">
      <c r="B200" s="69" t="s">
        <v>586</v>
      </c>
      <c r="C200" s="69" t="s">
        <v>587</v>
      </c>
      <c r="D200" s="70">
        <f t="shared" ref="D200:D263" si="3">+E200+F200</f>
        <v>4570.1100000000006</v>
      </c>
      <c r="E200" s="70">
        <v>4509.1100000000006</v>
      </c>
      <c r="F200" s="70">
        <v>61</v>
      </c>
      <c r="G200" s="114" t="s">
        <v>586</v>
      </c>
    </row>
    <row r="201" spans="2:7" x14ac:dyDescent="0.25">
      <c r="B201" s="69" t="s">
        <v>588</v>
      </c>
      <c r="C201" s="69" t="s">
        <v>589</v>
      </c>
      <c r="D201" s="70">
        <f t="shared" si="3"/>
        <v>26.7</v>
      </c>
      <c r="E201" s="70">
        <v>26.7</v>
      </c>
      <c r="F201" s="70">
        <v>0</v>
      </c>
      <c r="G201" s="114" t="s">
        <v>588</v>
      </c>
    </row>
    <row r="202" spans="2:7" x14ac:dyDescent="0.25">
      <c r="B202" s="69" t="s">
        <v>590</v>
      </c>
      <c r="C202" s="69" t="s">
        <v>591</v>
      </c>
      <c r="D202" s="70">
        <f t="shared" si="3"/>
        <v>171.75000000000003</v>
      </c>
      <c r="E202" s="70">
        <v>171.42000000000002</v>
      </c>
      <c r="F202" s="70">
        <v>0.33</v>
      </c>
      <c r="G202" s="114" t="s">
        <v>590</v>
      </c>
    </row>
    <row r="203" spans="2:7" x14ac:dyDescent="0.25">
      <c r="B203" t="s">
        <v>1018</v>
      </c>
      <c r="C203" t="str">
        <f>+VLOOKUP(B203,'[1]CCDDD - CEDARS - ESD'!$C$2:$D$333,2,0)</f>
        <v>Paschal Sherman Tribal</v>
      </c>
      <c r="D203" s="70">
        <f t="shared" si="3"/>
        <v>170</v>
      </c>
      <c r="E203" s="70">
        <v>170</v>
      </c>
      <c r="F203" s="70">
        <v>0</v>
      </c>
      <c r="G203" s="114" t="s">
        <v>1018</v>
      </c>
    </row>
    <row r="204" spans="2:7" x14ac:dyDescent="0.25">
      <c r="B204" s="69" t="s">
        <v>592</v>
      </c>
      <c r="C204" s="69" t="s">
        <v>593</v>
      </c>
      <c r="D204" s="70">
        <f t="shared" si="3"/>
        <v>18444.25</v>
      </c>
      <c r="E204" s="70">
        <v>18239.25</v>
      </c>
      <c r="F204" s="70">
        <v>205</v>
      </c>
      <c r="G204" s="114" t="s">
        <v>592</v>
      </c>
    </row>
    <row r="205" spans="2:7" x14ac:dyDescent="0.25">
      <c r="B205" s="69" t="s">
        <v>594</v>
      </c>
      <c r="C205" s="69" t="s">
        <v>595</v>
      </c>
      <c r="D205" s="70">
        <f t="shared" si="3"/>
        <v>234.89000000000001</v>
      </c>
      <c r="E205" s="70">
        <v>234.33</v>
      </c>
      <c r="F205" s="70">
        <v>0.56000000000000005</v>
      </c>
      <c r="G205" s="114" t="s">
        <v>594</v>
      </c>
    </row>
    <row r="206" spans="2:7" x14ac:dyDescent="0.25">
      <c r="B206" s="69" t="s">
        <v>596</v>
      </c>
      <c r="C206" s="69" t="s">
        <v>597</v>
      </c>
      <c r="D206" s="70">
        <f t="shared" si="3"/>
        <v>143.80000000000001</v>
      </c>
      <c r="E206" s="70">
        <v>140.80000000000001</v>
      </c>
      <c r="F206" s="70">
        <v>3</v>
      </c>
      <c r="G206" s="114" t="s">
        <v>596</v>
      </c>
    </row>
    <row r="207" spans="2:7" x14ac:dyDescent="0.25">
      <c r="B207" s="69" t="s">
        <v>598</v>
      </c>
      <c r="C207" s="69" t="s">
        <v>599</v>
      </c>
      <c r="D207" s="70">
        <f t="shared" si="3"/>
        <v>275.27</v>
      </c>
      <c r="E207" s="70">
        <v>270.94</v>
      </c>
      <c r="F207" s="70">
        <v>4.33</v>
      </c>
      <c r="G207" s="114" t="s">
        <v>598</v>
      </c>
    </row>
    <row r="208" spans="2:7" x14ac:dyDescent="0.25">
      <c r="B208" s="69" t="s">
        <v>600</v>
      </c>
      <c r="C208" s="69" t="s">
        <v>601</v>
      </c>
      <c r="D208" s="70">
        <f t="shared" si="3"/>
        <v>8925.86</v>
      </c>
      <c r="E208" s="70">
        <v>8816.42</v>
      </c>
      <c r="F208" s="70">
        <v>109.44</v>
      </c>
      <c r="G208" s="114" t="s">
        <v>600</v>
      </c>
    </row>
    <row r="209" spans="2:7" x14ac:dyDescent="0.25">
      <c r="B209" s="71" t="s">
        <v>602</v>
      </c>
      <c r="C209" s="72" t="s">
        <v>603</v>
      </c>
      <c r="D209" s="70">
        <f t="shared" si="3"/>
        <v>217.75</v>
      </c>
      <c r="E209" s="70">
        <v>217.75</v>
      </c>
      <c r="F209" s="70">
        <v>0</v>
      </c>
      <c r="G209" s="114" t="s">
        <v>602</v>
      </c>
    </row>
    <row r="210" spans="2:7" x14ac:dyDescent="0.25">
      <c r="B210" s="69" t="s">
        <v>604</v>
      </c>
      <c r="C210" s="69" t="s">
        <v>605</v>
      </c>
      <c r="D210" s="70">
        <f t="shared" si="3"/>
        <v>754.05000000000007</v>
      </c>
      <c r="E210" s="70">
        <v>736.83</v>
      </c>
      <c r="F210" s="70">
        <v>17.22</v>
      </c>
      <c r="G210" s="114" t="s">
        <v>604</v>
      </c>
    </row>
    <row r="211" spans="2:7" x14ac:dyDescent="0.25">
      <c r="B211" s="69" t="s">
        <v>606</v>
      </c>
      <c r="C211" s="69" t="s">
        <v>607</v>
      </c>
      <c r="D211" s="70">
        <f t="shared" si="3"/>
        <v>338.98</v>
      </c>
      <c r="E211" s="70">
        <v>338.76</v>
      </c>
      <c r="F211" s="70">
        <v>0.22</v>
      </c>
      <c r="G211" s="114" t="s">
        <v>606</v>
      </c>
    </row>
    <row r="212" spans="2:7" x14ac:dyDescent="0.25">
      <c r="B212" s="69" t="s">
        <v>608</v>
      </c>
      <c r="C212" s="69" t="s">
        <v>609</v>
      </c>
      <c r="D212" s="70">
        <f t="shared" si="3"/>
        <v>3505.48</v>
      </c>
      <c r="E212" s="70">
        <v>3471.37</v>
      </c>
      <c r="F212" s="70">
        <v>34.11</v>
      </c>
      <c r="G212" s="114" t="s">
        <v>608</v>
      </c>
    </row>
    <row r="213" spans="2:7" x14ac:dyDescent="0.25">
      <c r="B213" s="69" t="s">
        <v>610</v>
      </c>
      <c r="C213" s="69" t="s">
        <v>611</v>
      </c>
      <c r="D213" s="70">
        <f t="shared" si="3"/>
        <v>1193.0800000000002</v>
      </c>
      <c r="E213" s="70">
        <v>1183.6400000000001</v>
      </c>
      <c r="F213" s="70">
        <v>9.44</v>
      </c>
      <c r="G213" s="114" t="s">
        <v>610</v>
      </c>
    </row>
    <row r="214" spans="2:7" x14ac:dyDescent="0.25">
      <c r="B214" s="69" t="s">
        <v>612</v>
      </c>
      <c r="C214" s="69" t="s">
        <v>613</v>
      </c>
      <c r="D214" s="70">
        <f t="shared" si="3"/>
        <v>265.58</v>
      </c>
      <c r="E214" s="70">
        <v>265.58</v>
      </c>
      <c r="F214" s="70">
        <v>0</v>
      </c>
      <c r="G214" s="114" t="s">
        <v>612</v>
      </c>
    </row>
    <row r="215" spans="2:7" x14ac:dyDescent="0.25">
      <c r="B215" s="72" t="s">
        <v>614</v>
      </c>
      <c r="C215" s="69" t="s">
        <v>615</v>
      </c>
      <c r="D215" s="70">
        <f t="shared" si="3"/>
        <v>426.99</v>
      </c>
      <c r="E215" s="70">
        <v>426.99</v>
      </c>
      <c r="F215" s="70">
        <v>0</v>
      </c>
      <c r="G215" s="114" t="s">
        <v>614</v>
      </c>
    </row>
    <row r="216" spans="2:7" x14ac:dyDescent="0.25">
      <c r="B216" s="69" t="s">
        <v>616</v>
      </c>
      <c r="C216" s="69" t="s">
        <v>617</v>
      </c>
      <c r="D216" s="70">
        <f t="shared" si="3"/>
        <v>2456.8200000000002</v>
      </c>
      <c r="E216" s="70">
        <v>2436.15</v>
      </c>
      <c r="F216" s="70">
        <v>20.67</v>
      </c>
      <c r="G216" s="114" t="s">
        <v>616</v>
      </c>
    </row>
    <row r="217" spans="2:7" x14ac:dyDescent="0.25">
      <c r="B217" s="69" t="s">
        <v>618</v>
      </c>
      <c r="C217" s="69" t="s">
        <v>619</v>
      </c>
      <c r="D217" s="70">
        <f t="shared" si="3"/>
        <v>2656.82</v>
      </c>
      <c r="E217" s="70">
        <v>2620.71</v>
      </c>
      <c r="F217" s="70">
        <v>36.11</v>
      </c>
      <c r="G217" s="114" t="s">
        <v>618</v>
      </c>
    </row>
    <row r="218" spans="2:7" x14ac:dyDescent="0.25">
      <c r="B218" s="71" t="s">
        <v>620</v>
      </c>
      <c r="C218" s="72" t="s">
        <v>621</v>
      </c>
      <c r="D218" s="70">
        <f t="shared" si="3"/>
        <v>102.4</v>
      </c>
      <c r="E218" s="70">
        <v>102.4</v>
      </c>
      <c r="F218" s="70">
        <v>0</v>
      </c>
      <c r="G218" s="114" t="s">
        <v>620</v>
      </c>
    </row>
    <row r="219" spans="2:7" x14ac:dyDescent="0.25">
      <c r="B219" s="69" t="s">
        <v>622</v>
      </c>
      <c r="C219" s="69" t="s">
        <v>623</v>
      </c>
      <c r="D219" s="70">
        <f t="shared" si="3"/>
        <v>23185.08</v>
      </c>
      <c r="E219" s="70">
        <v>22832.75</v>
      </c>
      <c r="F219" s="70">
        <v>352.33</v>
      </c>
      <c r="G219" s="114" t="s">
        <v>622</v>
      </c>
    </row>
    <row r="220" spans="2:7" x14ac:dyDescent="0.25">
      <c r="B220" s="69" t="s">
        <v>624</v>
      </c>
      <c r="C220" s="69" t="s">
        <v>625</v>
      </c>
      <c r="D220" s="70">
        <f t="shared" si="3"/>
        <v>42.04</v>
      </c>
      <c r="E220" s="70">
        <v>41.6</v>
      </c>
      <c r="F220" s="70">
        <v>0.44</v>
      </c>
      <c r="G220" s="114" t="s">
        <v>624</v>
      </c>
    </row>
    <row r="221" spans="2:7" x14ac:dyDescent="0.25">
      <c r="B221" s="69" t="s">
        <v>626</v>
      </c>
      <c r="C221" s="69" t="s">
        <v>627</v>
      </c>
      <c r="D221" s="70">
        <f t="shared" si="3"/>
        <v>632.53</v>
      </c>
      <c r="E221" s="70">
        <v>630.75</v>
      </c>
      <c r="F221" s="70">
        <v>1.78</v>
      </c>
      <c r="G221" s="114" t="s">
        <v>626</v>
      </c>
    </row>
    <row r="222" spans="2:7" x14ac:dyDescent="0.25">
      <c r="B222" s="74" t="s">
        <v>628</v>
      </c>
      <c r="C222" s="69" t="s">
        <v>629</v>
      </c>
      <c r="D222" s="70">
        <f t="shared" si="3"/>
        <v>124.81</v>
      </c>
      <c r="E222" s="70">
        <v>124.81</v>
      </c>
      <c r="F222" s="70">
        <v>0</v>
      </c>
      <c r="G222" s="114" t="s">
        <v>628</v>
      </c>
    </row>
    <row r="223" spans="2:7" x14ac:dyDescent="0.25">
      <c r="B223" s="69" t="s">
        <v>630</v>
      </c>
      <c r="C223" s="69" t="s">
        <v>631</v>
      </c>
      <c r="D223" s="70">
        <f t="shared" si="3"/>
        <v>3611.3500000000004</v>
      </c>
      <c r="E223" s="70">
        <v>3604.9100000000003</v>
      </c>
      <c r="F223" s="70">
        <v>6.44</v>
      </c>
      <c r="G223" s="114" t="s">
        <v>630</v>
      </c>
    </row>
    <row r="224" spans="2:7" x14ac:dyDescent="0.25">
      <c r="B224" s="69" t="s">
        <v>632</v>
      </c>
      <c r="C224" s="69" t="s">
        <v>633</v>
      </c>
      <c r="D224" s="70">
        <f t="shared" si="3"/>
        <v>208.01999999999998</v>
      </c>
      <c r="E224" s="70">
        <v>208.01999999999998</v>
      </c>
      <c r="F224" s="70">
        <v>0</v>
      </c>
      <c r="G224" s="114" t="s">
        <v>632</v>
      </c>
    </row>
    <row r="225" spans="2:7" x14ac:dyDescent="0.25">
      <c r="B225" s="69" t="s">
        <v>634</v>
      </c>
      <c r="C225" s="69" t="s">
        <v>635</v>
      </c>
      <c r="D225" s="70">
        <f t="shared" si="3"/>
        <v>3245.1199999999994</v>
      </c>
      <c r="E225" s="70">
        <v>3214.8999999999996</v>
      </c>
      <c r="F225" s="70">
        <v>30.22</v>
      </c>
      <c r="G225" s="114" t="s">
        <v>634</v>
      </c>
    </row>
    <row r="226" spans="2:7" x14ac:dyDescent="0.25">
      <c r="B226" s="69" t="s">
        <v>636</v>
      </c>
      <c r="C226" s="69" t="s">
        <v>637</v>
      </c>
      <c r="D226" s="70">
        <f t="shared" si="3"/>
        <v>945.4</v>
      </c>
      <c r="E226" s="70">
        <v>929.62</v>
      </c>
      <c r="F226" s="70">
        <v>15.78</v>
      </c>
      <c r="G226" s="114" t="s">
        <v>636</v>
      </c>
    </row>
    <row r="227" spans="2:7" x14ac:dyDescent="0.25">
      <c r="B227" s="72" t="s">
        <v>638</v>
      </c>
      <c r="C227" s="69" t="s">
        <v>639</v>
      </c>
      <c r="D227" s="70">
        <f t="shared" si="3"/>
        <v>331.2</v>
      </c>
      <c r="E227" s="70">
        <v>331.2</v>
      </c>
      <c r="F227" s="70">
        <v>0</v>
      </c>
      <c r="G227" s="114" t="s">
        <v>638</v>
      </c>
    </row>
    <row r="228" spans="2:7" x14ac:dyDescent="0.25">
      <c r="B228" s="69" t="s">
        <v>640</v>
      </c>
      <c r="C228" s="69" t="s">
        <v>641</v>
      </c>
      <c r="D228" s="70">
        <f t="shared" si="3"/>
        <v>500.33</v>
      </c>
      <c r="E228" s="70">
        <v>499.33</v>
      </c>
      <c r="F228" s="70">
        <v>1</v>
      </c>
      <c r="G228" s="114" t="s">
        <v>640</v>
      </c>
    </row>
    <row r="229" spans="2:7" x14ac:dyDescent="0.25">
      <c r="B229" s="69" t="s">
        <v>642</v>
      </c>
      <c r="C229" s="69" t="s">
        <v>643</v>
      </c>
      <c r="D229" s="70">
        <f t="shared" si="3"/>
        <v>730.45999999999992</v>
      </c>
      <c r="E229" s="70">
        <v>728.56999999999994</v>
      </c>
      <c r="F229" s="70">
        <v>1.89</v>
      </c>
      <c r="G229" s="114" t="s">
        <v>642</v>
      </c>
    </row>
    <row r="230" spans="2:7" x14ac:dyDescent="0.25">
      <c r="B230" s="69" t="s">
        <v>644</v>
      </c>
      <c r="C230" s="69" t="s">
        <v>645</v>
      </c>
      <c r="D230" s="70">
        <f t="shared" si="3"/>
        <v>14641.419999999998</v>
      </c>
      <c r="E230" s="70">
        <v>14360.199999999999</v>
      </c>
      <c r="F230" s="70">
        <v>281.22000000000003</v>
      </c>
      <c r="G230" s="114" t="s">
        <v>644</v>
      </c>
    </row>
    <row r="231" spans="2:7" x14ac:dyDescent="0.25">
      <c r="B231" s="69" t="s">
        <v>646</v>
      </c>
      <c r="C231" s="69" t="s">
        <v>647</v>
      </c>
      <c r="D231" s="70">
        <f t="shared" si="3"/>
        <v>431.67</v>
      </c>
      <c r="E231" s="70">
        <v>428.56</v>
      </c>
      <c r="F231" s="70">
        <v>3.11</v>
      </c>
      <c r="G231" s="114" t="s">
        <v>646</v>
      </c>
    </row>
    <row r="232" spans="2:7" x14ac:dyDescent="0.25">
      <c r="B232" s="69" t="s">
        <v>648</v>
      </c>
      <c r="C232" s="69" t="s">
        <v>649</v>
      </c>
      <c r="D232" s="70">
        <f t="shared" si="3"/>
        <v>13985.939999999999</v>
      </c>
      <c r="E232" s="70">
        <v>13801.339999999998</v>
      </c>
      <c r="F232" s="70">
        <v>184.6</v>
      </c>
      <c r="G232" s="114" t="s">
        <v>648</v>
      </c>
    </row>
    <row r="233" spans="2:7" x14ac:dyDescent="0.25">
      <c r="B233" s="69" t="s">
        <v>650</v>
      </c>
      <c r="C233" s="69" t="s">
        <v>651</v>
      </c>
      <c r="D233" s="70">
        <f t="shared" si="3"/>
        <v>4096.59</v>
      </c>
      <c r="E233" s="70">
        <v>4043.48</v>
      </c>
      <c r="F233" s="70">
        <v>53.11</v>
      </c>
      <c r="G233" s="114" t="s">
        <v>650</v>
      </c>
    </row>
    <row r="234" spans="2:7" x14ac:dyDescent="0.25">
      <c r="B234" s="69" t="s">
        <v>652</v>
      </c>
      <c r="C234" s="69" t="s">
        <v>653</v>
      </c>
      <c r="D234" s="70">
        <f t="shared" si="3"/>
        <v>401.59999999999997</v>
      </c>
      <c r="E234" s="70">
        <v>397.03999999999996</v>
      </c>
      <c r="F234" s="70">
        <v>4.5599999999999996</v>
      </c>
      <c r="G234" s="114" t="s">
        <v>652</v>
      </c>
    </row>
    <row r="235" spans="2:7" x14ac:dyDescent="0.25">
      <c r="B235" s="69" t="s">
        <v>654</v>
      </c>
      <c r="C235" s="69" t="s">
        <v>655</v>
      </c>
      <c r="D235" s="70">
        <f t="shared" si="3"/>
        <v>1515.75</v>
      </c>
      <c r="E235" s="70">
        <v>1503.97</v>
      </c>
      <c r="F235" s="70">
        <v>11.78</v>
      </c>
      <c r="G235" s="114" t="s">
        <v>654</v>
      </c>
    </row>
    <row r="236" spans="2:7" x14ac:dyDescent="0.25">
      <c r="B236" s="69" t="s">
        <v>656</v>
      </c>
      <c r="C236" s="69" t="s">
        <v>657</v>
      </c>
      <c r="D236" s="70">
        <f t="shared" si="3"/>
        <v>3066.5199999999995</v>
      </c>
      <c r="E236" s="70">
        <v>3042.6299999999997</v>
      </c>
      <c r="F236" s="70">
        <v>23.89</v>
      </c>
      <c r="G236" s="114" t="s">
        <v>656</v>
      </c>
    </row>
    <row r="237" spans="2:7" x14ac:dyDescent="0.25">
      <c r="B237" s="69" t="s">
        <v>658</v>
      </c>
      <c r="C237" s="69" t="s">
        <v>659</v>
      </c>
      <c r="D237" s="70">
        <f t="shared" si="3"/>
        <v>2138.4899999999998</v>
      </c>
      <c r="E237" s="70">
        <v>2113.27</v>
      </c>
      <c r="F237" s="70">
        <v>25.22</v>
      </c>
      <c r="G237" s="114" t="s">
        <v>658</v>
      </c>
    </row>
    <row r="238" spans="2:7" x14ac:dyDescent="0.25">
      <c r="B238" s="69" t="s">
        <v>660</v>
      </c>
      <c r="C238" s="69" t="s">
        <v>661</v>
      </c>
      <c r="D238" s="70">
        <f t="shared" si="3"/>
        <v>27.1</v>
      </c>
      <c r="E238" s="70">
        <v>27.1</v>
      </c>
      <c r="F238" s="70">
        <v>0</v>
      </c>
      <c r="G238" s="114" t="s">
        <v>660</v>
      </c>
    </row>
    <row r="239" spans="2:7" x14ac:dyDescent="0.25">
      <c r="B239" s="113" t="s">
        <v>1014</v>
      </c>
      <c r="C239" t="str">
        <f>+VLOOKUP(B239,'[1]CCDDD - CEDARS - ESD'!$C$2:$D$333,2,0)</f>
        <v>Rooted Schools Charter</v>
      </c>
      <c r="D239" s="70">
        <f t="shared" si="3"/>
        <v>26.4</v>
      </c>
      <c r="E239" s="70">
        <v>26.4</v>
      </c>
      <c r="F239" s="70">
        <v>0</v>
      </c>
      <c r="G239" s="114" t="s">
        <v>1014</v>
      </c>
    </row>
    <row r="240" spans="2:7" x14ac:dyDescent="0.25">
      <c r="B240" s="69" t="s">
        <v>662</v>
      </c>
      <c r="C240" s="69" t="s">
        <v>663</v>
      </c>
      <c r="D240" s="70">
        <f t="shared" si="3"/>
        <v>147.32</v>
      </c>
      <c r="E240" s="70">
        <v>147.32</v>
      </c>
      <c r="F240" s="70">
        <v>0</v>
      </c>
      <c r="G240" s="114" t="s">
        <v>662</v>
      </c>
    </row>
    <row r="241" spans="2:7" x14ac:dyDescent="0.25">
      <c r="B241" s="69" t="s">
        <v>664</v>
      </c>
      <c r="C241" s="69" t="s">
        <v>665</v>
      </c>
      <c r="D241" s="70">
        <f t="shared" si="3"/>
        <v>1731.6100000000001</v>
      </c>
      <c r="E241" s="70">
        <v>1712.39</v>
      </c>
      <c r="F241" s="70">
        <v>19.22</v>
      </c>
      <c r="G241" s="114" t="s">
        <v>664</v>
      </c>
    </row>
    <row r="242" spans="2:7" x14ac:dyDescent="0.25">
      <c r="B242" s="69" t="s">
        <v>666</v>
      </c>
      <c r="C242" s="69" t="s">
        <v>667</v>
      </c>
      <c r="D242" s="70">
        <f t="shared" si="3"/>
        <v>792.31999999999994</v>
      </c>
      <c r="E242" s="70">
        <v>783.43</v>
      </c>
      <c r="F242" s="70">
        <v>8.89</v>
      </c>
      <c r="G242" s="114" t="s">
        <v>666</v>
      </c>
    </row>
    <row r="243" spans="2:7" x14ac:dyDescent="0.25">
      <c r="B243" s="69" t="s">
        <v>668</v>
      </c>
      <c r="C243" s="69" t="s">
        <v>669</v>
      </c>
      <c r="D243" s="70">
        <f t="shared" si="3"/>
        <v>61.32</v>
      </c>
      <c r="E243" s="70">
        <v>58.1</v>
      </c>
      <c r="F243" s="70">
        <v>3.22</v>
      </c>
      <c r="G243" s="114" t="s">
        <v>668</v>
      </c>
    </row>
    <row r="244" spans="2:7" x14ac:dyDescent="0.25">
      <c r="B244" s="69" t="s">
        <v>670</v>
      </c>
      <c r="C244" s="69" t="s">
        <v>671</v>
      </c>
      <c r="D244" s="70">
        <f t="shared" si="3"/>
        <v>50447.439999999995</v>
      </c>
      <c r="E244" s="70">
        <v>49790.909999999996</v>
      </c>
      <c r="F244" s="70">
        <v>656.53</v>
      </c>
      <c r="G244" s="114" t="s">
        <v>670</v>
      </c>
    </row>
    <row r="245" spans="2:7" x14ac:dyDescent="0.25">
      <c r="B245" s="69" t="s">
        <v>672</v>
      </c>
      <c r="C245" s="69" t="s">
        <v>673</v>
      </c>
      <c r="D245" s="70">
        <f t="shared" si="3"/>
        <v>4392.2800000000007</v>
      </c>
      <c r="E245" s="70">
        <v>4311.2800000000007</v>
      </c>
      <c r="F245" s="70">
        <v>81</v>
      </c>
      <c r="G245" s="114" t="s">
        <v>672</v>
      </c>
    </row>
    <row r="246" spans="2:7" x14ac:dyDescent="0.25">
      <c r="B246" s="69" t="s">
        <v>674</v>
      </c>
      <c r="C246" s="69" t="s">
        <v>675</v>
      </c>
      <c r="D246" s="70">
        <f t="shared" si="3"/>
        <v>3741.96</v>
      </c>
      <c r="E246" s="70">
        <v>3692.7400000000002</v>
      </c>
      <c r="F246" s="70">
        <v>49.22</v>
      </c>
      <c r="G246" s="114" t="s">
        <v>674</v>
      </c>
    </row>
    <row r="247" spans="2:7" x14ac:dyDescent="0.25">
      <c r="B247" s="69" t="s">
        <v>676</v>
      </c>
      <c r="C247" s="69" t="s">
        <v>677</v>
      </c>
      <c r="D247" s="70">
        <f t="shared" si="3"/>
        <v>259.01</v>
      </c>
      <c r="E247" s="70">
        <v>255.79</v>
      </c>
      <c r="F247" s="70">
        <v>3.22</v>
      </c>
      <c r="G247" s="114" t="s">
        <v>676</v>
      </c>
    </row>
    <row r="248" spans="2:7" x14ac:dyDescent="0.25">
      <c r="B248" s="69" t="s">
        <v>678</v>
      </c>
      <c r="C248" s="69" t="s">
        <v>679</v>
      </c>
      <c r="D248" s="70">
        <f t="shared" si="3"/>
        <v>2598.66</v>
      </c>
      <c r="E248" s="70">
        <v>2565.9899999999998</v>
      </c>
      <c r="F248" s="70">
        <v>32.67</v>
      </c>
      <c r="G248" s="114" t="s">
        <v>678</v>
      </c>
    </row>
    <row r="249" spans="2:7" x14ac:dyDescent="0.25">
      <c r="B249" s="69" t="s">
        <v>680</v>
      </c>
      <c r="C249" s="69" t="s">
        <v>681</v>
      </c>
      <c r="D249" s="70">
        <f t="shared" si="3"/>
        <v>9.9700000000000006</v>
      </c>
      <c r="E249" s="70">
        <v>9.9700000000000006</v>
      </c>
      <c r="F249" s="70">
        <v>0</v>
      </c>
      <c r="G249" s="114" t="s">
        <v>680</v>
      </c>
    </row>
    <row r="250" spans="2:7" x14ac:dyDescent="0.25">
      <c r="B250" s="69" t="s">
        <v>682</v>
      </c>
      <c r="C250" s="69" t="s">
        <v>683</v>
      </c>
      <c r="D250" s="70">
        <f t="shared" si="3"/>
        <v>4538.5</v>
      </c>
      <c r="E250" s="70">
        <v>4415.2700000000004</v>
      </c>
      <c r="F250" s="70">
        <v>123.23</v>
      </c>
      <c r="G250" s="114" t="s">
        <v>682</v>
      </c>
    </row>
    <row r="251" spans="2:7" x14ac:dyDescent="0.25">
      <c r="B251" s="69" t="s">
        <v>684</v>
      </c>
      <c r="C251" s="69" t="s">
        <v>685</v>
      </c>
      <c r="D251" s="70">
        <f t="shared" si="3"/>
        <v>9293.5399999999991</v>
      </c>
      <c r="E251" s="70">
        <v>9146.3499999999985</v>
      </c>
      <c r="F251" s="70">
        <v>147.19</v>
      </c>
      <c r="G251" s="114" t="s">
        <v>684</v>
      </c>
    </row>
    <row r="252" spans="2:7" x14ac:dyDescent="0.25">
      <c r="B252" s="69" t="s">
        <v>686</v>
      </c>
      <c r="C252" s="69" t="s">
        <v>687</v>
      </c>
      <c r="D252" s="70">
        <f t="shared" si="3"/>
        <v>82.14</v>
      </c>
      <c r="E252" s="70">
        <v>82.14</v>
      </c>
      <c r="F252" s="70">
        <v>0</v>
      </c>
      <c r="G252" s="114" t="s">
        <v>686</v>
      </c>
    </row>
    <row r="253" spans="2:7" x14ac:dyDescent="0.25">
      <c r="B253" s="69" t="s">
        <v>688</v>
      </c>
      <c r="C253" s="69" t="s">
        <v>689</v>
      </c>
      <c r="D253" s="70">
        <f t="shared" si="3"/>
        <v>43.91</v>
      </c>
      <c r="E253" s="70">
        <v>42.91</v>
      </c>
      <c r="F253" s="70">
        <v>1</v>
      </c>
      <c r="G253" s="114" t="s">
        <v>688</v>
      </c>
    </row>
    <row r="254" spans="2:7" x14ac:dyDescent="0.25">
      <c r="B254" s="69" t="s">
        <v>690</v>
      </c>
      <c r="C254" s="69" t="s">
        <v>691</v>
      </c>
      <c r="D254" s="70">
        <f t="shared" si="3"/>
        <v>9545.24</v>
      </c>
      <c r="E254" s="70">
        <v>9420.02</v>
      </c>
      <c r="F254" s="70">
        <v>125.22</v>
      </c>
      <c r="G254" s="114" t="s">
        <v>690</v>
      </c>
    </row>
    <row r="255" spans="2:7" x14ac:dyDescent="0.25">
      <c r="B255" s="69" t="s">
        <v>692</v>
      </c>
      <c r="C255" s="69" t="s">
        <v>693</v>
      </c>
      <c r="D255" s="70">
        <f t="shared" si="3"/>
        <v>7142.45</v>
      </c>
      <c r="E255" s="70">
        <v>7066.23</v>
      </c>
      <c r="F255" s="70">
        <v>76.22</v>
      </c>
      <c r="G255" s="114" t="s">
        <v>692</v>
      </c>
    </row>
    <row r="256" spans="2:7" x14ac:dyDescent="0.25">
      <c r="B256" s="69" t="s">
        <v>694</v>
      </c>
      <c r="C256" s="69" t="s">
        <v>695</v>
      </c>
      <c r="D256" s="70">
        <f t="shared" si="3"/>
        <v>537.77</v>
      </c>
      <c r="E256" s="70">
        <v>535.88</v>
      </c>
      <c r="F256" s="70">
        <v>1.89</v>
      </c>
      <c r="G256" s="114" t="s">
        <v>694</v>
      </c>
    </row>
    <row r="257" spans="2:9" x14ac:dyDescent="0.25">
      <c r="B257" s="69" t="s">
        <v>696</v>
      </c>
      <c r="C257" s="69" t="s">
        <v>697</v>
      </c>
      <c r="D257" s="70">
        <f t="shared" si="3"/>
        <v>545.16999999999996</v>
      </c>
      <c r="E257" s="70">
        <v>539.5</v>
      </c>
      <c r="F257" s="70">
        <v>5.67</v>
      </c>
      <c r="G257" s="114" t="s">
        <v>696</v>
      </c>
    </row>
    <row r="258" spans="2:9" x14ac:dyDescent="0.25">
      <c r="B258" s="69" t="s">
        <v>698</v>
      </c>
      <c r="C258" s="69" t="s">
        <v>699</v>
      </c>
      <c r="D258" s="70">
        <f t="shared" si="3"/>
        <v>9303.5800000000017</v>
      </c>
      <c r="E258" s="70">
        <v>9165.8000000000011</v>
      </c>
      <c r="F258" s="70">
        <v>137.78</v>
      </c>
      <c r="G258" s="114" t="s">
        <v>698</v>
      </c>
    </row>
    <row r="259" spans="2:9" x14ac:dyDescent="0.25">
      <c r="B259" s="69" t="s">
        <v>700</v>
      </c>
      <c r="C259" s="69" t="s">
        <v>701</v>
      </c>
      <c r="D259" s="70">
        <f t="shared" si="3"/>
        <v>1164.95</v>
      </c>
      <c r="E259" s="70">
        <v>1155.51</v>
      </c>
      <c r="F259" s="70">
        <v>9.44</v>
      </c>
      <c r="G259" s="114" t="s">
        <v>700</v>
      </c>
    </row>
    <row r="260" spans="2:9" x14ac:dyDescent="0.25">
      <c r="B260" s="69" t="s">
        <v>702</v>
      </c>
      <c r="C260" s="69" t="s">
        <v>703</v>
      </c>
      <c r="D260" s="70">
        <f t="shared" si="3"/>
        <v>213.4</v>
      </c>
      <c r="E260" s="70">
        <v>213.4</v>
      </c>
      <c r="F260" s="70">
        <v>0</v>
      </c>
      <c r="G260" s="114" t="s">
        <v>702</v>
      </c>
    </row>
    <row r="261" spans="2:9" x14ac:dyDescent="0.25">
      <c r="B261" s="69" t="s">
        <v>704</v>
      </c>
      <c r="C261" s="69" t="s">
        <v>705</v>
      </c>
      <c r="D261" s="70">
        <f t="shared" si="3"/>
        <v>29024.989999999998</v>
      </c>
      <c r="E261" s="70">
        <v>28627.32</v>
      </c>
      <c r="F261" s="70">
        <v>397.67</v>
      </c>
      <c r="G261" s="114" t="s">
        <v>704</v>
      </c>
    </row>
    <row r="262" spans="2:9" x14ac:dyDescent="0.25">
      <c r="B262" s="72" t="s">
        <v>706</v>
      </c>
      <c r="C262" s="69" t="s">
        <v>707</v>
      </c>
      <c r="D262" s="70">
        <f t="shared" si="3"/>
        <v>761.33</v>
      </c>
      <c r="E262" s="70">
        <v>761.33</v>
      </c>
      <c r="F262" s="70">
        <v>0</v>
      </c>
      <c r="G262" s="114" t="s">
        <v>706</v>
      </c>
    </row>
    <row r="263" spans="2:9" x14ac:dyDescent="0.25">
      <c r="B263" s="69" t="s">
        <v>708</v>
      </c>
      <c r="C263" s="69" t="s">
        <v>709</v>
      </c>
      <c r="D263" s="70">
        <f t="shared" si="3"/>
        <v>62.19</v>
      </c>
      <c r="E263" s="70">
        <v>61.3</v>
      </c>
      <c r="F263" s="70">
        <v>0.89</v>
      </c>
      <c r="G263" s="114" t="s">
        <v>708</v>
      </c>
    </row>
    <row r="264" spans="2:9" x14ac:dyDescent="0.25">
      <c r="B264" s="69" t="s">
        <v>710</v>
      </c>
      <c r="C264" s="69" t="s">
        <v>711</v>
      </c>
      <c r="D264" s="70">
        <f t="shared" ref="D264:D327" si="4">+E264+F264</f>
        <v>132.85999999999999</v>
      </c>
      <c r="E264" s="70">
        <v>132.41999999999999</v>
      </c>
      <c r="F264" s="70">
        <v>0.44</v>
      </c>
      <c r="G264" s="114" t="s">
        <v>710</v>
      </c>
    </row>
    <row r="265" spans="2:9" x14ac:dyDescent="0.25">
      <c r="B265" s="69" t="s">
        <v>712</v>
      </c>
      <c r="C265" s="69" t="s">
        <v>713</v>
      </c>
      <c r="D265" s="70">
        <f t="shared" si="4"/>
        <v>4809.6100000000006</v>
      </c>
      <c r="E265" s="70">
        <v>4739.05</v>
      </c>
      <c r="F265" s="70">
        <v>70.56</v>
      </c>
      <c r="G265" s="114" t="s">
        <v>712</v>
      </c>
    </row>
    <row r="266" spans="2:9" x14ac:dyDescent="0.25">
      <c r="B266" s="69" t="s">
        <v>714</v>
      </c>
      <c r="C266" s="69" t="s">
        <v>715</v>
      </c>
      <c r="D266" s="70">
        <f t="shared" si="4"/>
        <v>10.4</v>
      </c>
      <c r="E266" s="70">
        <v>10.4</v>
      </c>
      <c r="F266" s="70">
        <v>0</v>
      </c>
      <c r="G266" s="114" t="s">
        <v>714</v>
      </c>
    </row>
    <row r="267" spans="2:9" x14ac:dyDescent="0.25">
      <c r="B267" s="69" t="s">
        <v>716</v>
      </c>
      <c r="C267" s="69" t="s">
        <v>717</v>
      </c>
      <c r="D267" s="70">
        <f t="shared" si="4"/>
        <v>751.37</v>
      </c>
      <c r="E267" s="70">
        <v>751.37</v>
      </c>
      <c r="F267" s="70">
        <v>0</v>
      </c>
      <c r="G267" s="114" t="s">
        <v>716</v>
      </c>
    </row>
    <row r="268" spans="2:9" x14ac:dyDescent="0.25">
      <c r="B268" s="69" t="s">
        <v>718</v>
      </c>
      <c r="C268" s="69" t="s">
        <v>719</v>
      </c>
      <c r="D268" s="70">
        <f t="shared" si="4"/>
        <v>10.36</v>
      </c>
      <c r="E268" s="70">
        <v>10.36</v>
      </c>
      <c r="F268" s="70">
        <v>0</v>
      </c>
      <c r="G268" s="114" t="s">
        <v>718</v>
      </c>
      <c r="I268" s="27"/>
    </row>
    <row r="269" spans="2:9" x14ac:dyDescent="0.25">
      <c r="B269" s="69" t="s">
        <v>720</v>
      </c>
      <c r="C269" s="69" t="s">
        <v>721</v>
      </c>
      <c r="D269" s="70">
        <f t="shared" si="4"/>
        <v>3048.98</v>
      </c>
      <c r="E269" s="70">
        <v>3001.65</v>
      </c>
      <c r="F269" s="70">
        <v>47.33</v>
      </c>
      <c r="G269" s="114" t="s">
        <v>720</v>
      </c>
      <c r="I269" s="27"/>
    </row>
    <row r="270" spans="2:9" x14ac:dyDescent="0.25">
      <c r="B270" s="69" t="s">
        <v>722</v>
      </c>
      <c r="C270" s="69" t="s">
        <v>723</v>
      </c>
      <c r="D270" s="70">
        <f t="shared" si="4"/>
        <v>30.3</v>
      </c>
      <c r="E270" s="70">
        <v>30.3</v>
      </c>
      <c r="F270" s="70">
        <v>0</v>
      </c>
      <c r="G270" s="114" t="s">
        <v>722</v>
      </c>
    </row>
    <row r="271" spans="2:9" x14ac:dyDescent="0.25">
      <c r="B271" s="69" t="s">
        <v>724</v>
      </c>
      <c r="C271" s="69" t="s">
        <v>725</v>
      </c>
      <c r="D271" s="70">
        <f t="shared" si="4"/>
        <v>794.99</v>
      </c>
      <c r="E271" s="70">
        <v>794.99</v>
      </c>
      <c r="F271" s="70">
        <v>0</v>
      </c>
      <c r="G271" s="114" t="s">
        <v>724</v>
      </c>
    </row>
    <row r="272" spans="2:9" x14ac:dyDescent="0.25">
      <c r="B272" s="69" t="s">
        <v>726</v>
      </c>
      <c r="C272" s="69" t="s">
        <v>727</v>
      </c>
      <c r="D272" s="70">
        <f t="shared" si="4"/>
        <v>2079.5</v>
      </c>
      <c r="E272" s="70">
        <v>2044.5</v>
      </c>
      <c r="F272" s="70">
        <v>35</v>
      </c>
      <c r="G272" s="114" t="s">
        <v>726</v>
      </c>
      <c r="I272" s="27"/>
    </row>
    <row r="273" spans="2:9" x14ac:dyDescent="0.25">
      <c r="B273" s="71" t="s">
        <v>728</v>
      </c>
      <c r="C273" s="69" t="s">
        <v>729</v>
      </c>
      <c r="D273" s="70">
        <f t="shared" si="4"/>
        <v>534.36</v>
      </c>
      <c r="E273" s="70">
        <v>534.36</v>
      </c>
      <c r="F273" s="70">
        <v>0</v>
      </c>
      <c r="G273" s="114" t="s">
        <v>728</v>
      </c>
      <c r="I273" s="27"/>
    </row>
    <row r="274" spans="2:9" x14ac:dyDescent="0.25">
      <c r="B274" s="72" t="s">
        <v>730</v>
      </c>
      <c r="C274" s="69" t="s">
        <v>731</v>
      </c>
      <c r="D274" s="70">
        <f t="shared" si="4"/>
        <v>153.19999999999999</v>
      </c>
      <c r="E274" s="70">
        <v>153.19999999999999</v>
      </c>
      <c r="F274" s="70">
        <v>0</v>
      </c>
      <c r="G274" s="114" t="s">
        <v>730</v>
      </c>
    </row>
    <row r="275" spans="2:9" x14ac:dyDescent="0.25">
      <c r="B275" s="74" t="s">
        <v>732</v>
      </c>
      <c r="C275" s="69" t="s">
        <v>733</v>
      </c>
      <c r="D275" s="70">
        <f t="shared" si="4"/>
        <v>221.85000000000002</v>
      </c>
      <c r="E275" s="70">
        <v>221.85000000000002</v>
      </c>
      <c r="F275" s="70">
        <v>0</v>
      </c>
      <c r="G275" s="114" t="s">
        <v>732</v>
      </c>
      <c r="I275" s="27"/>
    </row>
    <row r="276" spans="2:9" x14ac:dyDescent="0.25">
      <c r="B276" s="69" t="s">
        <v>734</v>
      </c>
      <c r="C276" s="69" t="s">
        <v>735</v>
      </c>
      <c r="D276" s="70">
        <f t="shared" si="4"/>
        <v>82</v>
      </c>
      <c r="E276" s="70">
        <v>82</v>
      </c>
      <c r="F276" s="70">
        <v>0</v>
      </c>
      <c r="G276" s="114" t="s">
        <v>734</v>
      </c>
    </row>
    <row r="277" spans="2:9" x14ac:dyDescent="0.25">
      <c r="B277" s="69" t="s">
        <v>736</v>
      </c>
      <c r="C277" s="69" t="s">
        <v>737</v>
      </c>
      <c r="D277" s="70">
        <f t="shared" si="4"/>
        <v>10494.430000000002</v>
      </c>
      <c r="E277" s="70">
        <v>10311.990000000002</v>
      </c>
      <c r="F277" s="70">
        <v>182.44</v>
      </c>
      <c r="G277" s="114" t="s">
        <v>736</v>
      </c>
    </row>
    <row r="278" spans="2:9" x14ac:dyDescent="0.25">
      <c r="B278" s="69" t="s">
        <v>738</v>
      </c>
      <c r="C278" s="69" t="s">
        <v>739</v>
      </c>
      <c r="D278" s="70">
        <f t="shared" si="4"/>
        <v>6186.4</v>
      </c>
      <c r="E278" s="70">
        <v>6126.4</v>
      </c>
      <c r="F278" s="70">
        <v>60</v>
      </c>
      <c r="G278" s="114" t="s">
        <v>738</v>
      </c>
    </row>
    <row r="279" spans="2:9" x14ac:dyDescent="0.25">
      <c r="B279" s="75" t="s">
        <v>740</v>
      </c>
      <c r="C279" s="69" t="s">
        <v>741</v>
      </c>
      <c r="D279" s="70">
        <f t="shared" si="4"/>
        <v>74.759999999999991</v>
      </c>
      <c r="E279" s="70">
        <v>74.759999999999991</v>
      </c>
      <c r="F279" s="70">
        <v>0</v>
      </c>
      <c r="G279" s="114" t="s">
        <v>740</v>
      </c>
    </row>
    <row r="280" spans="2:9" x14ac:dyDescent="0.25">
      <c r="B280" s="69" t="s">
        <v>742</v>
      </c>
      <c r="C280" s="69" t="s">
        <v>743</v>
      </c>
      <c r="D280" s="70">
        <f t="shared" si="4"/>
        <v>27509.199999999997</v>
      </c>
      <c r="E280" s="70">
        <v>27085.309999999998</v>
      </c>
      <c r="F280" s="70">
        <v>423.89</v>
      </c>
      <c r="G280" s="114" t="s">
        <v>742</v>
      </c>
    </row>
    <row r="281" spans="2:9" x14ac:dyDescent="0.25">
      <c r="B281" s="69" t="s">
        <v>744</v>
      </c>
      <c r="C281" s="69" t="s">
        <v>745</v>
      </c>
      <c r="D281" s="70">
        <f t="shared" si="4"/>
        <v>185.60000000000002</v>
      </c>
      <c r="E281" s="70">
        <v>184.49</v>
      </c>
      <c r="F281" s="70">
        <v>1.1100000000000001</v>
      </c>
      <c r="G281" s="114" t="s">
        <v>744</v>
      </c>
    </row>
    <row r="282" spans="2:9" x14ac:dyDescent="0.25">
      <c r="B282" s="69" t="s">
        <v>746</v>
      </c>
      <c r="C282" s="69" t="s">
        <v>747</v>
      </c>
      <c r="D282" s="70">
        <f t="shared" si="4"/>
        <v>9067.0300000000007</v>
      </c>
      <c r="E282" s="70">
        <v>8950.1400000000012</v>
      </c>
      <c r="F282" s="70">
        <v>116.89</v>
      </c>
      <c r="G282" s="114" t="s">
        <v>746</v>
      </c>
    </row>
    <row r="283" spans="2:9" x14ac:dyDescent="0.25">
      <c r="B283" s="69" t="s">
        <v>748</v>
      </c>
      <c r="C283" s="69" t="s">
        <v>749</v>
      </c>
      <c r="D283" s="70">
        <f t="shared" si="4"/>
        <v>197.38</v>
      </c>
      <c r="E283" s="70">
        <v>196.94</v>
      </c>
      <c r="F283" s="70">
        <v>0.44</v>
      </c>
      <c r="G283" s="114" t="s">
        <v>748</v>
      </c>
    </row>
    <row r="284" spans="2:9" x14ac:dyDescent="0.25">
      <c r="B284" s="69" t="s">
        <v>750</v>
      </c>
      <c r="C284" s="69" t="s">
        <v>751</v>
      </c>
      <c r="D284" s="70">
        <f t="shared" si="4"/>
        <v>1266.6500000000001</v>
      </c>
      <c r="E284" s="70">
        <v>1250.43</v>
      </c>
      <c r="F284" s="70">
        <v>16.22</v>
      </c>
      <c r="G284" s="114" t="s">
        <v>750</v>
      </c>
    </row>
    <row r="285" spans="2:9" x14ac:dyDescent="0.25">
      <c r="B285" s="69" t="s">
        <v>752</v>
      </c>
      <c r="C285" s="69" t="s">
        <v>753</v>
      </c>
      <c r="D285" s="70">
        <f t="shared" si="4"/>
        <v>258.97000000000003</v>
      </c>
      <c r="E285" s="70">
        <v>257.3</v>
      </c>
      <c r="F285" s="70">
        <v>1.67</v>
      </c>
      <c r="G285" s="114" t="s">
        <v>752</v>
      </c>
    </row>
    <row r="286" spans="2:9" x14ac:dyDescent="0.25">
      <c r="B286" s="69" t="s">
        <v>754</v>
      </c>
      <c r="C286" s="69" t="s">
        <v>755</v>
      </c>
      <c r="D286" s="70">
        <f t="shared" si="4"/>
        <v>859.87999999999988</v>
      </c>
      <c r="E286" s="70">
        <v>851.31999999999994</v>
      </c>
      <c r="F286" s="70">
        <v>8.56</v>
      </c>
      <c r="G286" s="114" t="s">
        <v>754</v>
      </c>
    </row>
    <row r="287" spans="2:9" x14ac:dyDescent="0.25">
      <c r="B287" s="69" t="s">
        <v>756</v>
      </c>
      <c r="C287" s="69" t="s">
        <v>757</v>
      </c>
      <c r="D287" s="70">
        <f t="shared" si="4"/>
        <v>1105.24</v>
      </c>
      <c r="E287" s="70">
        <v>1096.46</v>
      </c>
      <c r="F287" s="70">
        <v>8.7799999999999994</v>
      </c>
      <c r="G287" s="114" t="s">
        <v>756</v>
      </c>
    </row>
    <row r="288" spans="2:9" x14ac:dyDescent="0.25">
      <c r="B288" s="69" t="s">
        <v>758</v>
      </c>
      <c r="C288" s="69" t="s">
        <v>759</v>
      </c>
      <c r="D288" s="70">
        <f t="shared" si="4"/>
        <v>3973.3</v>
      </c>
      <c r="E288" s="70">
        <v>3940.19</v>
      </c>
      <c r="F288" s="70">
        <v>33.11</v>
      </c>
      <c r="G288" s="114" t="s">
        <v>758</v>
      </c>
    </row>
    <row r="289" spans="2:7" x14ac:dyDescent="0.25">
      <c r="B289" s="69" t="s">
        <v>760</v>
      </c>
      <c r="C289" s="69" t="s">
        <v>761</v>
      </c>
      <c r="D289" s="70">
        <f t="shared" si="4"/>
        <v>236.85999999999999</v>
      </c>
      <c r="E289" s="70">
        <v>235.85999999999999</v>
      </c>
      <c r="F289" s="70">
        <v>1</v>
      </c>
      <c r="G289" s="114" t="s">
        <v>760</v>
      </c>
    </row>
    <row r="290" spans="2:7" x14ac:dyDescent="0.25">
      <c r="B290" s="69" t="s">
        <v>762</v>
      </c>
      <c r="C290" s="69" t="s">
        <v>763</v>
      </c>
      <c r="D290" s="70">
        <f t="shared" si="4"/>
        <v>674</v>
      </c>
      <c r="E290" s="70">
        <v>674</v>
      </c>
      <c r="F290" s="70">
        <v>0</v>
      </c>
      <c r="G290" s="114" t="s">
        <v>762</v>
      </c>
    </row>
    <row r="291" spans="2:7" x14ac:dyDescent="0.25">
      <c r="B291" s="69" t="s">
        <v>764</v>
      </c>
      <c r="C291" s="69" t="s">
        <v>765</v>
      </c>
      <c r="D291" s="70">
        <f t="shared" si="4"/>
        <v>205.10999999999999</v>
      </c>
      <c r="E291" s="70">
        <v>205.10999999999999</v>
      </c>
      <c r="F291" s="70">
        <v>0</v>
      </c>
      <c r="G291" s="114" t="s">
        <v>764</v>
      </c>
    </row>
    <row r="292" spans="2:7" x14ac:dyDescent="0.25">
      <c r="B292" s="69" t="s">
        <v>766</v>
      </c>
      <c r="C292" s="69" t="s">
        <v>767</v>
      </c>
      <c r="D292" s="70">
        <f t="shared" si="4"/>
        <v>2778.5899999999997</v>
      </c>
      <c r="E292" s="70">
        <v>2748.5899999999997</v>
      </c>
      <c r="F292" s="70">
        <v>30</v>
      </c>
      <c r="G292" s="114" t="s">
        <v>766</v>
      </c>
    </row>
    <row r="293" spans="2:7" x14ac:dyDescent="0.25">
      <c r="B293" s="69" t="s">
        <v>768</v>
      </c>
      <c r="C293" s="69" t="s">
        <v>769</v>
      </c>
      <c r="D293" s="70">
        <f t="shared" si="4"/>
        <v>6699.8399999999992</v>
      </c>
      <c r="E293" s="70">
        <v>6603.4</v>
      </c>
      <c r="F293" s="70">
        <v>96.44</v>
      </c>
      <c r="G293" s="114" t="s">
        <v>768</v>
      </c>
    </row>
    <row r="294" spans="2:7" x14ac:dyDescent="0.25">
      <c r="B294" s="69" t="s">
        <v>770</v>
      </c>
      <c r="C294" s="69" t="s">
        <v>771</v>
      </c>
      <c r="D294" s="70">
        <f t="shared" si="4"/>
        <v>572.16999999999996</v>
      </c>
      <c r="E294" s="70">
        <v>560.5</v>
      </c>
      <c r="F294" s="70">
        <v>11.67</v>
      </c>
      <c r="G294" s="114" t="s">
        <v>770</v>
      </c>
    </row>
    <row r="295" spans="2:7" x14ac:dyDescent="0.25">
      <c r="B295" s="69" t="s">
        <v>772</v>
      </c>
      <c r="C295" s="69" t="s">
        <v>773</v>
      </c>
      <c r="D295" s="70">
        <f t="shared" si="4"/>
        <v>5559.1900000000005</v>
      </c>
      <c r="E295" s="70">
        <v>5497.1900000000005</v>
      </c>
      <c r="F295" s="70">
        <v>62</v>
      </c>
      <c r="G295" s="114" t="s">
        <v>772</v>
      </c>
    </row>
    <row r="296" spans="2:7" x14ac:dyDescent="0.25">
      <c r="B296" s="69" t="s">
        <v>774</v>
      </c>
      <c r="C296" s="69" t="s">
        <v>775</v>
      </c>
      <c r="D296" s="70">
        <f t="shared" si="4"/>
        <v>1017.2499999999999</v>
      </c>
      <c r="E296" s="70">
        <v>1007.5799999999999</v>
      </c>
      <c r="F296" s="70">
        <v>9.67</v>
      </c>
      <c r="G296" s="114" t="s">
        <v>774</v>
      </c>
    </row>
    <row r="297" spans="2:7" x14ac:dyDescent="0.25">
      <c r="B297" s="69" t="s">
        <v>776</v>
      </c>
      <c r="C297" s="69" t="s">
        <v>777</v>
      </c>
      <c r="D297" s="70">
        <f t="shared" si="4"/>
        <v>21707.87</v>
      </c>
      <c r="E297" s="70">
        <v>21420.98</v>
      </c>
      <c r="F297" s="70">
        <v>286.89</v>
      </c>
      <c r="G297" s="114" t="s">
        <v>776</v>
      </c>
    </row>
    <row r="298" spans="2:7" x14ac:dyDescent="0.25">
      <c r="B298" s="69" t="s">
        <v>778</v>
      </c>
      <c r="C298" s="69" t="s">
        <v>779</v>
      </c>
      <c r="D298" s="70">
        <f t="shared" si="4"/>
        <v>1448.0500000000002</v>
      </c>
      <c r="E298" s="70">
        <v>1430.16</v>
      </c>
      <c r="F298" s="70">
        <v>17.89</v>
      </c>
      <c r="G298" s="114" t="s">
        <v>778</v>
      </c>
    </row>
    <row r="299" spans="2:7" x14ac:dyDescent="0.25">
      <c r="B299" s="71" t="s">
        <v>780</v>
      </c>
      <c r="C299" s="69" t="s">
        <v>781</v>
      </c>
      <c r="D299" s="70">
        <f t="shared" si="4"/>
        <v>131.4</v>
      </c>
      <c r="E299" s="70">
        <v>131.4</v>
      </c>
      <c r="F299" s="70">
        <v>0</v>
      </c>
      <c r="G299" s="114" t="s">
        <v>780</v>
      </c>
    </row>
    <row r="300" spans="2:7" x14ac:dyDescent="0.25">
      <c r="B300" s="69" t="s">
        <v>782</v>
      </c>
      <c r="C300" s="69" t="s">
        <v>783</v>
      </c>
      <c r="D300" s="70">
        <f t="shared" si="4"/>
        <v>410.06</v>
      </c>
      <c r="E300" s="70">
        <v>410.06</v>
      </c>
      <c r="F300" s="70">
        <v>0</v>
      </c>
      <c r="G300" s="114" t="s">
        <v>782</v>
      </c>
    </row>
    <row r="301" spans="2:7" x14ac:dyDescent="0.25">
      <c r="B301" s="69" t="s">
        <v>784</v>
      </c>
      <c r="C301" s="69" t="s">
        <v>785</v>
      </c>
      <c r="D301" s="70">
        <f t="shared" si="4"/>
        <v>2381.7500000000005</v>
      </c>
      <c r="E301" s="70">
        <v>2347.6400000000003</v>
      </c>
      <c r="F301" s="70">
        <v>34.11</v>
      </c>
      <c r="G301" s="114" t="s">
        <v>784</v>
      </c>
    </row>
    <row r="302" spans="2:7" x14ac:dyDescent="0.25">
      <c r="B302" s="69" t="s">
        <v>786</v>
      </c>
      <c r="C302" s="69" t="s">
        <v>787</v>
      </c>
      <c r="D302" s="70">
        <f t="shared" si="4"/>
        <v>283.07</v>
      </c>
      <c r="E302" s="70">
        <v>283.07</v>
      </c>
      <c r="F302" s="70">
        <v>0</v>
      </c>
      <c r="G302" s="114" t="s">
        <v>786</v>
      </c>
    </row>
    <row r="303" spans="2:7" x14ac:dyDescent="0.25">
      <c r="B303" s="69" t="s">
        <v>788</v>
      </c>
      <c r="C303" s="69" t="s">
        <v>789</v>
      </c>
      <c r="D303" s="70">
        <f t="shared" si="4"/>
        <v>5440.9499999999989</v>
      </c>
      <c r="E303" s="70">
        <v>5379.7199999999993</v>
      </c>
      <c r="F303" s="70">
        <v>61.230000000000004</v>
      </c>
      <c r="G303" s="114" t="s">
        <v>788</v>
      </c>
    </row>
    <row r="304" spans="2:7" x14ac:dyDescent="0.25">
      <c r="B304" s="76" t="s">
        <v>790</v>
      </c>
      <c r="C304" s="69" t="s">
        <v>791</v>
      </c>
      <c r="D304" s="70">
        <f t="shared" si="4"/>
        <v>3155.3199999999997</v>
      </c>
      <c r="E304" s="70">
        <v>3141.1</v>
      </c>
      <c r="F304" s="70">
        <v>14.22</v>
      </c>
      <c r="G304" s="114" t="s">
        <v>790</v>
      </c>
    </row>
    <row r="305" spans="2:7" x14ac:dyDescent="0.25">
      <c r="B305" s="69" t="s">
        <v>792</v>
      </c>
      <c r="C305" s="69" t="s">
        <v>793</v>
      </c>
      <c r="D305" s="70">
        <f t="shared" si="4"/>
        <v>924.03</v>
      </c>
      <c r="E305" s="70">
        <v>913.47</v>
      </c>
      <c r="F305" s="70">
        <v>10.56</v>
      </c>
      <c r="G305" s="114" t="s">
        <v>792</v>
      </c>
    </row>
    <row r="306" spans="2:7" x14ac:dyDescent="0.25">
      <c r="B306" s="69" t="s">
        <v>794</v>
      </c>
      <c r="C306" s="69" t="s">
        <v>795</v>
      </c>
      <c r="D306" s="70">
        <f t="shared" si="4"/>
        <v>2783.79</v>
      </c>
      <c r="E306" s="70">
        <v>2746.35</v>
      </c>
      <c r="F306" s="70">
        <v>37.44</v>
      </c>
      <c r="G306" s="114" t="s">
        <v>794</v>
      </c>
    </row>
    <row r="307" spans="2:7" x14ac:dyDescent="0.25">
      <c r="B307" s="69" t="s">
        <v>796</v>
      </c>
      <c r="C307" s="69" t="s">
        <v>797</v>
      </c>
      <c r="D307" s="70">
        <f t="shared" si="4"/>
        <v>66.600000000000009</v>
      </c>
      <c r="E307" s="70">
        <v>65.710000000000008</v>
      </c>
      <c r="F307" s="70">
        <v>0.89</v>
      </c>
      <c r="G307" s="114" t="s">
        <v>796</v>
      </c>
    </row>
    <row r="308" spans="2:7" x14ac:dyDescent="0.25">
      <c r="B308" s="69" t="s">
        <v>798</v>
      </c>
      <c r="C308" s="69" t="s">
        <v>799</v>
      </c>
      <c r="D308" s="70">
        <f t="shared" si="4"/>
        <v>255.18</v>
      </c>
      <c r="E308" s="70">
        <v>255.18</v>
      </c>
      <c r="F308" s="70">
        <v>0</v>
      </c>
      <c r="G308" s="114" t="s">
        <v>798</v>
      </c>
    </row>
    <row r="309" spans="2:7" x14ac:dyDescent="0.25">
      <c r="B309" s="69" t="s">
        <v>800</v>
      </c>
      <c r="C309" s="69" t="s">
        <v>801</v>
      </c>
      <c r="D309" s="70">
        <f t="shared" si="4"/>
        <v>417.48999999999995</v>
      </c>
      <c r="E309" s="70">
        <v>412.15999999999997</v>
      </c>
      <c r="F309" s="70">
        <v>5.33</v>
      </c>
      <c r="G309" s="114" t="s">
        <v>800</v>
      </c>
    </row>
    <row r="310" spans="2:7" x14ac:dyDescent="0.25">
      <c r="B310" s="69" t="s">
        <v>802</v>
      </c>
      <c r="C310" s="69" t="s">
        <v>803</v>
      </c>
      <c r="D310" s="70">
        <f t="shared" si="4"/>
        <v>7217.0199999999995</v>
      </c>
      <c r="E310" s="70">
        <v>7102.9299999999994</v>
      </c>
      <c r="F310" s="70">
        <v>114.09</v>
      </c>
      <c r="G310" s="114" t="s">
        <v>802</v>
      </c>
    </row>
    <row r="311" spans="2:7" x14ac:dyDescent="0.25">
      <c r="B311" s="69" t="s">
        <v>804</v>
      </c>
      <c r="C311" s="69" t="s">
        <v>805</v>
      </c>
      <c r="D311" s="70">
        <f t="shared" si="4"/>
        <v>3414.19</v>
      </c>
      <c r="E311" s="70">
        <v>3363.3</v>
      </c>
      <c r="F311" s="70">
        <v>50.89</v>
      </c>
      <c r="G311" s="114" t="s">
        <v>804</v>
      </c>
    </row>
    <row r="312" spans="2:7" x14ac:dyDescent="0.25">
      <c r="B312" s="76" t="s">
        <v>806</v>
      </c>
      <c r="C312" s="69" t="s">
        <v>807</v>
      </c>
      <c r="D312" s="70">
        <f t="shared" si="4"/>
        <v>5474.05</v>
      </c>
      <c r="E312" s="70">
        <v>5412.16</v>
      </c>
      <c r="F312" s="70">
        <v>61.89</v>
      </c>
      <c r="G312" s="114" t="s">
        <v>806</v>
      </c>
    </row>
    <row r="313" spans="2:7" x14ac:dyDescent="0.25">
      <c r="B313" s="71" t="s">
        <v>808</v>
      </c>
      <c r="C313" s="72" t="s">
        <v>809</v>
      </c>
      <c r="D313" s="70">
        <f t="shared" si="4"/>
        <v>74.95</v>
      </c>
      <c r="E313" s="70">
        <v>74.95</v>
      </c>
      <c r="F313" s="70">
        <v>0</v>
      </c>
      <c r="G313" s="114" t="s">
        <v>808</v>
      </c>
    </row>
    <row r="314" spans="2:7" x14ac:dyDescent="0.25">
      <c r="B314" s="69" t="s">
        <v>810</v>
      </c>
      <c r="C314" s="69" t="s">
        <v>811</v>
      </c>
      <c r="D314" s="70">
        <f t="shared" si="4"/>
        <v>336.31</v>
      </c>
      <c r="E314" s="70">
        <v>335.42</v>
      </c>
      <c r="F314" s="70">
        <v>0.89</v>
      </c>
      <c r="G314" s="114" t="s">
        <v>810</v>
      </c>
    </row>
    <row r="315" spans="2:7" x14ac:dyDescent="0.25">
      <c r="B315" s="69" t="s">
        <v>812</v>
      </c>
      <c r="C315" s="69" t="s">
        <v>813</v>
      </c>
      <c r="D315" s="70">
        <f t="shared" si="4"/>
        <v>4359.119999999999</v>
      </c>
      <c r="E315" s="70">
        <v>4302.0499999999993</v>
      </c>
      <c r="F315" s="70">
        <v>57.07</v>
      </c>
      <c r="G315" s="114" t="s">
        <v>812</v>
      </c>
    </row>
    <row r="316" spans="2:7" x14ac:dyDescent="0.25">
      <c r="B316" s="69" t="s">
        <v>814</v>
      </c>
      <c r="C316" s="69" t="s">
        <v>815</v>
      </c>
      <c r="D316" s="70">
        <f t="shared" si="4"/>
        <v>1084.28</v>
      </c>
      <c r="E316" s="70">
        <v>1084.28</v>
      </c>
      <c r="F316" s="70">
        <v>0</v>
      </c>
      <c r="G316" s="114" t="s">
        <v>814</v>
      </c>
    </row>
    <row r="317" spans="2:7" x14ac:dyDescent="0.25">
      <c r="B317" s="71" t="s">
        <v>816</v>
      </c>
      <c r="C317" s="72" t="s">
        <v>817</v>
      </c>
      <c r="D317" s="70">
        <f t="shared" si="4"/>
        <v>163.82999999999998</v>
      </c>
      <c r="E317" s="70">
        <v>163.82999999999998</v>
      </c>
      <c r="F317" s="70">
        <v>0</v>
      </c>
      <c r="G317" s="114" t="s">
        <v>816</v>
      </c>
    </row>
    <row r="318" spans="2:7" x14ac:dyDescent="0.25">
      <c r="B318" s="69" t="s">
        <v>818</v>
      </c>
      <c r="C318" s="69" t="s">
        <v>819</v>
      </c>
      <c r="D318" s="70">
        <f t="shared" si="4"/>
        <v>225.65</v>
      </c>
      <c r="E318" s="70">
        <v>225.65</v>
      </c>
      <c r="F318" s="70">
        <v>0</v>
      </c>
      <c r="G318" s="114" t="s">
        <v>818</v>
      </c>
    </row>
    <row r="319" spans="2:7" x14ac:dyDescent="0.25">
      <c r="B319" s="69" t="s">
        <v>820</v>
      </c>
      <c r="C319" s="69" t="s">
        <v>821</v>
      </c>
      <c r="D319" s="70">
        <f t="shared" si="4"/>
        <v>343.94</v>
      </c>
      <c r="E319" s="70">
        <v>338.61</v>
      </c>
      <c r="F319" s="70">
        <v>5.33</v>
      </c>
      <c r="G319" s="114" t="s">
        <v>820</v>
      </c>
    </row>
    <row r="320" spans="2:7" x14ac:dyDescent="0.25">
      <c r="B320" s="69" t="s">
        <v>822</v>
      </c>
      <c r="C320" s="69" t="s">
        <v>823</v>
      </c>
      <c r="D320" s="70">
        <f t="shared" si="4"/>
        <v>116.99</v>
      </c>
      <c r="E320" s="70">
        <v>116.99</v>
      </c>
      <c r="F320" s="70">
        <v>0</v>
      </c>
      <c r="G320" s="114" t="s">
        <v>822</v>
      </c>
    </row>
    <row r="321" spans="2:7" x14ac:dyDescent="0.25">
      <c r="B321" s="69" t="s">
        <v>824</v>
      </c>
      <c r="C321" s="69" t="s">
        <v>825</v>
      </c>
      <c r="D321" s="70">
        <f t="shared" si="4"/>
        <v>814.81999999999994</v>
      </c>
      <c r="E321" s="70">
        <v>802.93</v>
      </c>
      <c r="F321" s="70">
        <v>11.89</v>
      </c>
      <c r="G321" s="114" t="s">
        <v>824</v>
      </c>
    </row>
    <row r="322" spans="2:7" x14ac:dyDescent="0.25">
      <c r="B322" s="69" t="s">
        <v>826</v>
      </c>
      <c r="C322" s="69" t="s">
        <v>827</v>
      </c>
      <c r="D322" s="70">
        <f t="shared" si="4"/>
        <v>178.66000000000003</v>
      </c>
      <c r="E322" s="70">
        <v>178.66000000000003</v>
      </c>
      <c r="F322" s="70">
        <v>0</v>
      </c>
      <c r="G322" s="114" t="s">
        <v>826</v>
      </c>
    </row>
    <row r="323" spans="2:7" x14ac:dyDescent="0.25">
      <c r="B323" s="69" t="s">
        <v>828</v>
      </c>
      <c r="C323" s="69" t="s">
        <v>829</v>
      </c>
      <c r="D323" s="70">
        <f t="shared" si="4"/>
        <v>100.43</v>
      </c>
      <c r="E323" s="70">
        <v>100.43</v>
      </c>
      <c r="F323" s="70">
        <v>0</v>
      </c>
      <c r="G323" s="114" t="s">
        <v>828</v>
      </c>
    </row>
    <row r="324" spans="2:7" x14ac:dyDescent="0.25">
      <c r="B324" s="69" t="s">
        <v>830</v>
      </c>
      <c r="C324" s="69" t="s">
        <v>831</v>
      </c>
      <c r="D324" s="70">
        <f t="shared" si="4"/>
        <v>2389.2300000000005</v>
      </c>
      <c r="E324" s="70">
        <v>2351.1200000000003</v>
      </c>
      <c r="F324" s="70">
        <v>38.11</v>
      </c>
      <c r="G324" s="114" t="s">
        <v>830</v>
      </c>
    </row>
    <row r="325" spans="2:7" x14ac:dyDescent="0.25">
      <c r="B325" s="71" t="s">
        <v>832</v>
      </c>
      <c r="C325" s="69" t="s">
        <v>833</v>
      </c>
      <c r="D325" s="70">
        <f t="shared" si="4"/>
        <v>138.6</v>
      </c>
      <c r="E325" s="70">
        <v>138.6</v>
      </c>
      <c r="F325" s="70">
        <v>0</v>
      </c>
      <c r="G325" s="114" t="s">
        <v>832</v>
      </c>
    </row>
    <row r="326" spans="2:7" x14ac:dyDescent="0.25">
      <c r="B326" s="69" t="s">
        <v>834</v>
      </c>
      <c r="C326" s="69" t="s">
        <v>835</v>
      </c>
      <c r="D326" s="70">
        <f t="shared" si="4"/>
        <v>15619.59</v>
      </c>
      <c r="E326" s="70">
        <v>15335.66</v>
      </c>
      <c r="F326" s="70">
        <v>283.93</v>
      </c>
      <c r="G326" s="114" t="s">
        <v>834</v>
      </c>
    </row>
    <row r="327" spans="2:7" x14ac:dyDescent="0.25">
      <c r="B327" s="69" t="s">
        <v>836</v>
      </c>
      <c r="C327" s="69" t="s">
        <v>837</v>
      </c>
      <c r="D327" s="70">
        <f t="shared" si="4"/>
        <v>5769.8</v>
      </c>
      <c r="E327" s="70">
        <v>5694.02</v>
      </c>
      <c r="F327" s="70">
        <v>75.78</v>
      </c>
      <c r="G327" s="114" t="s">
        <v>836</v>
      </c>
    </row>
    <row r="328" spans="2:7" x14ac:dyDescent="0.25">
      <c r="B328" s="76" t="s">
        <v>838</v>
      </c>
      <c r="C328" s="69" t="s">
        <v>839</v>
      </c>
      <c r="D328" s="70">
        <f t="shared" ref="D328" si="5">+E328+F328</f>
        <v>1342.93</v>
      </c>
      <c r="E328" s="70">
        <v>1336.26</v>
      </c>
      <c r="F328" s="70">
        <v>6.67</v>
      </c>
      <c r="G328" s="114" t="s">
        <v>838</v>
      </c>
    </row>
  </sheetData>
  <mergeCells count="2">
    <mergeCell ref="B2:F2"/>
    <mergeCell ref="B1:F1"/>
  </mergeCells>
  <conditionalFormatting sqref="B314">
    <cfRule type="duplicateValues" dxfId="3" priority="1"/>
  </conditionalFormatting>
  <conditionalFormatting sqref="B315:B325 B8:B313">
    <cfRule type="duplicateValues" dxfId="2" priority="4"/>
  </conditionalFormatting>
  <conditionalFormatting sqref="C314">
    <cfRule type="duplicateValues" dxfId="1" priority="2"/>
  </conditionalFormatting>
  <conditionalFormatting sqref="C315:C317 C8:C313">
    <cfRule type="duplicateValues" dxfId="0" priority="3"/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63EC1-C4DB-410E-81C6-0518392C3DAA}">
  <sheetPr>
    <tabColor theme="7" tint="0.79998168889431442"/>
  </sheetPr>
  <dimension ref="B1:CV327"/>
  <sheetViews>
    <sheetView topLeftCell="A2" workbookViewId="0">
      <selection activeCell="D15" sqref="D15"/>
    </sheetView>
  </sheetViews>
  <sheetFormatPr defaultRowHeight="15" x14ac:dyDescent="0.25"/>
  <cols>
    <col min="1" max="1" width="16.42578125" customWidth="1"/>
    <col min="2" max="2" width="12.28515625" bestFit="1" customWidth="1"/>
    <col min="3" max="3" width="30.28515625" bestFit="1" customWidth="1"/>
    <col min="4" max="4" width="24.28515625" customWidth="1"/>
    <col min="5" max="100" width="16.42578125" customWidth="1"/>
    <col min="101" max="102" width="14.5703125" customWidth="1"/>
  </cols>
  <sheetData>
    <row r="1" spans="2:100" hidden="1" x14ac:dyDescent="0.25">
      <c r="D1" s="66" t="s">
        <v>1010</v>
      </c>
    </row>
    <row r="2" spans="2:100" x14ac:dyDescent="0.25">
      <c r="D2" s="66"/>
    </row>
    <row r="3" spans="2:100" x14ac:dyDescent="0.25">
      <c r="B3" s="90"/>
      <c r="C3" s="90"/>
      <c r="D3" s="91" t="s">
        <v>855</v>
      </c>
      <c r="E3" s="91" t="s">
        <v>1009</v>
      </c>
      <c r="F3" s="90"/>
      <c r="G3" s="90"/>
      <c r="H3" s="90"/>
      <c r="I3" s="90"/>
      <c r="J3" s="90"/>
      <c r="K3" s="90"/>
      <c r="L3" s="91" t="s">
        <v>1008</v>
      </c>
      <c r="M3" s="90"/>
      <c r="N3" s="90"/>
      <c r="O3" s="90"/>
      <c r="P3" s="90"/>
      <c r="Q3" s="90"/>
      <c r="R3" s="91" t="s">
        <v>1007</v>
      </c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1" t="s">
        <v>1006</v>
      </c>
      <c r="AK3" s="90"/>
      <c r="AL3" s="90"/>
      <c r="AM3" s="90"/>
      <c r="AN3" s="90"/>
      <c r="AO3" s="91" t="s">
        <v>1005</v>
      </c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  <c r="BW3" s="90"/>
      <c r="BX3" s="90"/>
      <c r="BY3" s="90"/>
      <c r="BZ3" s="90"/>
      <c r="CA3" s="90"/>
      <c r="CB3" s="90"/>
      <c r="CC3" s="90"/>
      <c r="CD3" s="90"/>
      <c r="CE3" s="90"/>
      <c r="CF3" s="90"/>
      <c r="CG3" s="90"/>
      <c r="CH3" s="90"/>
      <c r="CI3" s="90"/>
      <c r="CJ3" s="91" t="s">
        <v>1004</v>
      </c>
      <c r="CK3" s="90"/>
      <c r="CL3" s="91" t="s">
        <v>1003</v>
      </c>
      <c r="CM3" s="90"/>
      <c r="CN3" s="90"/>
      <c r="CO3" s="90"/>
      <c r="CP3" s="90"/>
      <c r="CQ3" s="90"/>
      <c r="CR3" s="90"/>
      <c r="CS3" s="90"/>
      <c r="CT3" s="90"/>
      <c r="CU3" s="90"/>
      <c r="CV3" s="90"/>
    </row>
    <row r="4" spans="2:100" x14ac:dyDescent="0.25">
      <c r="B4" s="90"/>
      <c r="C4" s="90"/>
      <c r="D4" s="90"/>
      <c r="E4" s="92" t="s">
        <v>1001</v>
      </c>
      <c r="F4" s="92" t="s">
        <v>1000</v>
      </c>
      <c r="G4" s="92" t="s">
        <v>999</v>
      </c>
      <c r="H4" s="92" t="s">
        <v>998</v>
      </c>
      <c r="I4" s="92" t="s">
        <v>997</v>
      </c>
      <c r="J4" s="92" t="s">
        <v>996</v>
      </c>
      <c r="K4" s="92" t="s">
        <v>1002</v>
      </c>
      <c r="L4" s="92" t="s">
        <v>1001</v>
      </c>
      <c r="M4" s="92" t="s">
        <v>1000</v>
      </c>
      <c r="N4" s="92" t="s">
        <v>999</v>
      </c>
      <c r="O4" s="92" t="s">
        <v>998</v>
      </c>
      <c r="P4" s="92" t="s">
        <v>997</v>
      </c>
      <c r="Q4" s="92" t="s">
        <v>996</v>
      </c>
      <c r="R4" s="92" t="s">
        <v>995</v>
      </c>
      <c r="S4" s="92" t="s">
        <v>994</v>
      </c>
      <c r="T4" s="92" t="s">
        <v>993</v>
      </c>
      <c r="U4" s="92" t="s">
        <v>992</v>
      </c>
      <c r="V4" s="92" t="s">
        <v>991</v>
      </c>
      <c r="W4" s="92" t="s">
        <v>990</v>
      </c>
      <c r="X4" s="92" t="s">
        <v>989</v>
      </c>
      <c r="Y4" s="92" t="s">
        <v>988</v>
      </c>
      <c r="Z4" s="92" t="s">
        <v>987</v>
      </c>
      <c r="AA4" s="92" t="s">
        <v>986</v>
      </c>
      <c r="AB4" s="92" t="s">
        <v>985</v>
      </c>
      <c r="AC4" s="92" t="s">
        <v>984</v>
      </c>
      <c r="AD4" s="92" t="s">
        <v>983</v>
      </c>
      <c r="AE4" s="92" t="s">
        <v>982</v>
      </c>
      <c r="AF4" s="92" t="s">
        <v>981</v>
      </c>
      <c r="AG4" s="92" t="s">
        <v>980</v>
      </c>
      <c r="AH4" s="92" t="s">
        <v>979</v>
      </c>
      <c r="AI4" s="92" t="s">
        <v>978</v>
      </c>
      <c r="AJ4" s="92" t="s">
        <v>977</v>
      </c>
      <c r="AK4" s="92" t="s">
        <v>976</v>
      </c>
      <c r="AL4" s="92" t="s">
        <v>975</v>
      </c>
      <c r="AM4" s="92" t="s">
        <v>974</v>
      </c>
      <c r="AN4" s="92" t="s">
        <v>973</v>
      </c>
      <c r="AO4" s="92" t="s">
        <v>972</v>
      </c>
      <c r="AP4" s="92" t="s">
        <v>971</v>
      </c>
      <c r="AQ4" s="92" t="s">
        <v>970</v>
      </c>
      <c r="AR4" s="92" t="s">
        <v>969</v>
      </c>
      <c r="AS4" s="92" t="s">
        <v>968</v>
      </c>
      <c r="AT4" s="92" t="s">
        <v>967</v>
      </c>
      <c r="AU4" s="92" t="s">
        <v>966</v>
      </c>
      <c r="AV4" s="92" t="s">
        <v>965</v>
      </c>
      <c r="AW4" s="92" t="s">
        <v>964</v>
      </c>
      <c r="AX4" s="92" t="s">
        <v>963</v>
      </c>
      <c r="AY4" s="92" t="s">
        <v>962</v>
      </c>
      <c r="AZ4" s="92" t="s">
        <v>961</v>
      </c>
      <c r="BA4" s="92" t="s">
        <v>960</v>
      </c>
      <c r="BB4" s="92" t="s">
        <v>959</v>
      </c>
      <c r="BC4" s="92" t="s">
        <v>958</v>
      </c>
      <c r="BD4" s="92" t="s">
        <v>957</v>
      </c>
      <c r="BE4" s="92" t="s">
        <v>956</v>
      </c>
      <c r="BF4" s="92" t="s">
        <v>955</v>
      </c>
      <c r="BG4" s="92" t="s">
        <v>954</v>
      </c>
      <c r="BH4" s="92" t="s">
        <v>953</v>
      </c>
      <c r="BI4" s="92" t="s">
        <v>952</v>
      </c>
      <c r="BJ4" s="92" t="s">
        <v>951</v>
      </c>
      <c r="BK4" s="92" t="s">
        <v>950</v>
      </c>
      <c r="BL4" s="92" t="s">
        <v>949</v>
      </c>
      <c r="BM4" s="92" t="s">
        <v>948</v>
      </c>
      <c r="BN4" s="92" t="s">
        <v>947</v>
      </c>
      <c r="BO4" s="92" t="s">
        <v>946</v>
      </c>
      <c r="BP4" s="92" t="s">
        <v>945</v>
      </c>
      <c r="BQ4" s="92" t="s">
        <v>944</v>
      </c>
      <c r="BR4" s="92" t="s">
        <v>943</v>
      </c>
      <c r="BS4" s="92" t="s">
        <v>942</v>
      </c>
      <c r="BT4" s="91" t="s">
        <v>927</v>
      </c>
      <c r="BU4" s="90"/>
      <c r="BV4" s="92" t="s">
        <v>941</v>
      </c>
      <c r="BW4" s="92" t="s">
        <v>940</v>
      </c>
      <c r="BX4" s="92" t="s">
        <v>939</v>
      </c>
      <c r="BY4" s="92" t="s">
        <v>938</v>
      </c>
      <c r="BZ4" s="92" t="s">
        <v>937</v>
      </c>
      <c r="CA4" s="92" t="s">
        <v>936</v>
      </c>
      <c r="CB4" s="92" t="s">
        <v>935</v>
      </c>
      <c r="CC4" s="92" t="s">
        <v>934</v>
      </c>
      <c r="CD4" s="92" t="s">
        <v>933</v>
      </c>
      <c r="CE4" s="92" t="s">
        <v>932</v>
      </c>
      <c r="CF4" s="92" t="s">
        <v>931</v>
      </c>
      <c r="CG4" s="92" t="s">
        <v>930</v>
      </c>
      <c r="CH4" s="92" t="s">
        <v>929</v>
      </c>
      <c r="CI4" s="92" t="s">
        <v>928</v>
      </c>
      <c r="CJ4" s="92" t="s">
        <v>918</v>
      </c>
      <c r="CK4" s="91" t="s">
        <v>927</v>
      </c>
      <c r="CL4" s="90"/>
      <c r="CM4" s="92" t="s">
        <v>926</v>
      </c>
      <c r="CN4" s="92" t="s">
        <v>925</v>
      </c>
      <c r="CO4" s="92" t="s">
        <v>924</v>
      </c>
      <c r="CP4" s="92" t="s">
        <v>923</v>
      </c>
      <c r="CQ4" s="92" t="s">
        <v>922</v>
      </c>
      <c r="CR4" s="92" t="s">
        <v>921</v>
      </c>
      <c r="CS4" s="92" t="s">
        <v>920</v>
      </c>
      <c r="CT4" s="92" t="s">
        <v>919</v>
      </c>
      <c r="CU4" s="92" t="s">
        <v>928</v>
      </c>
      <c r="CV4" s="92" t="s">
        <v>918</v>
      </c>
    </row>
    <row r="5" spans="2:100" s="89" customFormat="1" ht="45" customHeight="1" x14ac:dyDescent="0.25">
      <c r="B5" s="93" t="s">
        <v>917</v>
      </c>
      <c r="C5" s="93" t="s">
        <v>916</v>
      </c>
      <c r="D5" s="94"/>
      <c r="E5" s="93" t="s">
        <v>914</v>
      </c>
      <c r="F5" s="93" t="s">
        <v>913</v>
      </c>
      <c r="G5" s="93" t="s">
        <v>912</v>
      </c>
      <c r="H5" s="93" t="s">
        <v>175</v>
      </c>
      <c r="I5" s="93" t="s">
        <v>173</v>
      </c>
      <c r="J5" s="93" t="s">
        <v>911</v>
      </c>
      <c r="K5" s="93" t="s">
        <v>915</v>
      </c>
      <c r="L5" s="93" t="s">
        <v>914</v>
      </c>
      <c r="M5" s="93" t="s">
        <v>913</v>
      </c>
      <c r="N5" s="93" t="s">
        <v>912</v>
      </c>
      <c r="O5" s="93" t="s">
        <v>175</v>
      </c>
      <c r="P5" s="93" t="s">
        <v>173</v>
      </c>
      <c r="Q5" s="93" t="s">
        <v>911</v>
      </c>
      <c r="R5" s="93" t="s">
        <v>910</v>
      </c>
      <c r="S5" s="93" t="s">
        <v>909</v>
      </c>
      <c r="T5" s="93" t="s">
        <v>908</v>
      </c>
      <c r="U5" s="93" t="s">
        <v>907</v>
      </c>
      <c r="V5" s="93" t="s">
        <v>906</v>
      </c>
      <c r="W5" s="93" t="s">
        <v>905</v>
      </c>
      <c r="X5" s="93" t="s">
        <v>904</v>
      </c>
      <c r="Y5" s="93" t="s">
        <v>903</v>
      </c>
      <c r="Z5" s="93" t="s">
        <v>902</v>
      </c>
      <c r="AA5" s="93" t="s">
        <v>901</v>
      </c>
      <c r="AB5" s="93" t="s">
        <v>900</v>
      </c>
      <c r="AC5" s="93" t="s">
        <v>899</v>
      </c>
      <c r="AD5" s="93" t="s">
        <v>898</v>
      </c>
      <c r="AE5" s="93" t="s">
        <v>897</v>
      </c>
      <c r="AF5" s="93" t="s">
        <v>896</v>
      </c>
      <c r="AG5" s="93" t="s">
        <v>895</v>
      </c>
      <c r="AH5" s="93" t="s">
        <v>894</v>
      </c>
      <c r="AI5" s="93" t="s">
        <v>893</v>
      </c>
      <c r="AJ5" s="93" t="s">
        <v>892</v>
      </c>
      <c r="AK5" s="93" t="s">
        <v>891</v>
      </c>
      <c r="AL5" s="93" t="s">
        <v>890</v>
      </c>
      <c r="AM5" s="93" t="s">
        <v>125</v>
      </c>
      <c r="AN5" s="93" t="s">
        <v>889</v>
      </c>
      <c r="AO5" s="93" t="s">
        <v>120</v>
      </c>
      <c r="AP5" s="93" t="s">
        <v>118</v>
      </c>
      <c r="AQ5" s="93" t="s">
        <v>888</v>
      </c>
      <c r="AR5" s="93" t="s">
        <v>114</v>
      </c>
      <c r="AS5" s="93" t="s">
        <v>112</v>
      </c>
      <c r="AT5" s="93" t="s">
        <v>887</v>
      </c>
      <c r="AU5" s="93" t="s">
        <v>886</v>
      </c>
      <c r="AV5" s="93" t="s">
        <v>885</v>
      </c>
      <c r="AW5" s="93" t="s">
        <v>104</v>
      </c>
      <c r="AX5" s="93" t="s">
        <v>884</v>
      </c>
      <c r="AY5" s="93" t="s">
        <v>100</v>
      </c>
      <c r="AZ5" s="93" t="s">
        <v>98</v>
      </c>
      <c r="BA5" s="93" t="s">
        <v>96</v>
      </c>
      <c r="BB5" s="93" t="s">
        <v>94</v>
      </c>
      <c r="BC5" s="93" t="s">
        <v>883</v>
      </c>
      <c r="BD5" s="93" t="s">
        <v>882</v>
      </c>
      <c r="BE5" s="93" t="s">
        <v>881</v>
      </c>
      <c r="BF5" s="93" t="s">
        <v>880</v>
      </c>
      <c r="BG5" s="93" t="s">
        <v>879</v>
      </c>
      <c r="BH5" s="93" t="s">
        <v>82</v>
      </c>
      <c r="BI5" s="93" t="s">
        <v>878</v>
      </c>
      <c r="BJ5" s="93" t="s">
        <v>877</v>
      </c>
      <c r="BK5" s="93" t="s">
        <v>876</v>
      </c>
      <c r="BL5" s="93" t="s">
        <v>875</v>
      </c>
      <c r="BM5" s="93" t="s">
        <v>874</v>
      </c>
      <c r="BN5" s="93" t="s">
        <v>68</v>
      </c>
      <c r="BO5" s="93" t="s">
        <v>66</v>
      </c>
      <c r="BP5" s="93" t="s">
        <v>64</v>
      </c>
      <c r="BQ5" s="93" t="s">
        <v>873</v>
      </c>
      <c r="BR5" s="93" t="s">
        <v>872</v>
      </c>
      <c r="BS5" s="93" t="s">
        <v>871</v>
      </c>
      <c r="BT5" s="93" t="s">
        <v>859</v>
      </c>
      <c r="BU5" s="93" t="s">
        <v>858</v>
      </c>
      <c r="BV5" s="93" t="s">
        <v>870</v>
      </c>
      <c r="BW5" s="93" t="s">
        <v>869</v>
      </c>
      <c r="BX5" s="93" t="s">
        <v>868</v>
      </c>
      <c r="BY5" s="93" t="s">
        <v>867</v>
      </c>
      <c r="BZ5" s="93" t="s">
        <v>866</v>
      </c>
      <c r="CA5" s="93" t="s">
        <v>865</v>
      </c>
      <c r="CB5" s="93" t="s">
        <v>40</v>
      </c>
      <c r="CC5" s="93" t="s">
        <v>38</v>
      </c>
      <c r="CD5" s="93" t="s">
        <v>864</v>
      </c>
      <c r="CE5" s="93" t="s">
        <v>863</v>
      </c>
      <c r="CF5" s="93" t="s">
        <v>862</v>
      </c>
      <c r="CG5" s="93" t="s">
        <v>861</v>
      </c>
      <c r="CH5" s="93" t="s">
        <v>860</v>
      </c>
      <c r="CI5" s="93" t="s">
        <v>26</v>
      </c>
      <c r="CJ5" s="93" t="s">
        <v>24</v>
      </c>
      <c r="CK5" s="93" t="s">
        <v>859</v>
      </c>
      <c r="CL5" s="93" t="s">
        <v>858</v>
      </c>
      <c r="CM5" s="93" t="s">
        <v>19</v>
      </c>
      <c r="CN5" s="93" t="s">
        <v>17</v>
      </c>
      <c r="CO5" s="93" t="s">
        <v>15</v>
      </c>
      <c r="CP5" s="93" t="s">
        <v>13</v>
      </c>
      <c r="CQ5" s="93" t="s">
        <v>11</v>
      </c>
      <c r="CR5" s="93" t="s">
        <v>857</v>
      </c>
      <c r="CS5" s="93" t="s">
        <v>856</v>
      </c>
      <c r="CT5" s="93" t="s">
        <v>5</v>
      </c>
      <c r="CU5" s="93" t="s">
        <v>26</v>
      </c>
      <c r="CV5" s="93" t="s">
        <v>24</v>
      </c>
    </row>
    <row r="6" spans="2:100" s="86" customFormat="1" x14ac:dyDescent="0.25">
      <c r="B6" s="87" t="s">
        <v>1012</v>
      </c>
      <c r="C6" s="88"/>
      <c r="D6" s="86">
        <v>20272431869.020004</v>
      </c>
      <c r="E6" s="86">
        <v>7675302342.9699955</v>
      </c>
      <c r="F6" s="86">
        <v>247180501.32000002</v>
      </c>
      <c r="G6" s="86">
        <v>210712816.70000011</v>
      </c>
      <c r="H6" s="86">
        <v>264449.75000000006</v>
      </c>
      <c r="I6" s="86">
        <v>710260018.8100003</v>
      </c>
      <c r="J6" s="86">
        <v>107172283.26000001</v>
      </c>
      <c r="K6" s="86">
        <v>41998830.530000024</v>
      </c>
      <c r="L6" s="86">
        <v>3013466782.4399986</v>
      </c>
      <c r="M6" s="86">
        <v>139815793.72999993</v>
      </c>
      <c r="N6" s="86">
        <v>133896018.89999999</v>
      </c>
      <c r="O6" s="86">
        <v>77448.37</v>
      </c>
      <c r="P6" s="86">
        <v>115484171.72000001</v>
      </c>
      <c r="Q6" s="86">
        <v>58145527.86999999</v>
      </c>
      <c r="R6" s="86">
        <v>12328000.190000001</v>
      </c>
      <c r="S6" s="86">
        <v>9895665.2799999993</v>
      </c>
      <c r="T6" s="86">
        <v>665831654.79999983</v>
      </c>
      <c r="U6" s="86">
        <v>253819708.19000009</v>
      </c>
      <c r="V6" s="86">
        <v>845626807.7299999</v>
      </c>
      <c r="W6" s="86">
        <v>344958502.01000011</v>
      </c>
      <c r="X6" s="86">
        <v>153687.9</v>
      </c>
      <c r="Y6" s="86">
        <v>146839.9</v>
      </c>
      <c r="Z6" s="86">
        <v>238218.52000000002</v>
      </c>
      <c r="AA6" s="86">
        <v>54528.989999999983</v>
      </c>
      <c r="AB6" s="86">
        <v>25420792.960000008</v>
      </c>
      <c r="AC6" s="86">
        <v>11309504.799999999</v>
      </c>
      <c r="AD6" s="86">
        <v>42694975.940000027</v>
      </c>
      <c r="AE6" s="86">
        <v>62242660.379999965</v>
      </c>
      <c r="AF6" s="86">
        <v>1084394069.329999</v>
      </c>
      <c r="AG6" s="86">
        <v>880264488.01999986</v>
      </c>
      <c r="AH6" s="86">
        <v>17733989.32999995</v>
      </c>
      <c r="AI6" s="86">
        <v>12516767.889999999</v>
      </c>
      <c r="AJ6" s="86">
        <v>418424822.84000021</v>
      </c>
      <c r="AK6" s="86">
        <v>62083271.869999997</v>
      </c>
      <c r="AL6" s="86">
        <v>217537784.24000001</v>
      </c>
      <c r="AM6" s="86">
        <v>71192766.150000021</v>
      </c>
      <c r="AN6" s="86">
        <v>131557218.79999998</v>
      </c>
      <c r="AO6" s="86">
        <v>19505913.430000015</v>
      </c>
      <c r="AP6" s="86">
        <v>13161897.069999995</v>
      </c>
      <c r="AQ6" s="86">
        <v>230726188.07000002</v>
      </c>
      <c r="AR6" s="86">
        <v>17354780.52</v>
      </c>
      <c r="AS6" s="86">
        <v>83509664.459999949</v>
      </c>
      <c r="AT6" s="86">
        <v>41378408.25</v>
      </c>
      <c r="AU6" s="86">
        <v>386858234.18999994</v>
      </c>
      <c r="AV6" s="86">
        <v>16119427.530000001</v>
      </c>
      <c r="AW6" s="86">
        <v>9398654.0400000047</v>
      </c>
      <c r="AX6" s="86">
        <v>9005124.5900000036</v>
      </c>
      <c r="AY6" s="86">
        <v>37292338.630000003</v>
      </c>
      <c r="AZ6" s="86">
        <v>14813705.790000001</v>
      </c>
      <c r="BA6" s="86">
        <v>10594644.029999997</v>
      </c>
      <c r="BB6" s="86">
        <v>65739482.869999997</v>
      </c>
      <c r="BC6" s="86">
        <v>44671713.039999992</v>
      </c>
      <c r="BD6" s="86">
        <v>83900327.820000052</v>
      </c>
      <c r="BE6" s="86">
        <v>23694239.000000004</v>
      </c>
      <c r="BF6" s="86">
        <v>12017763.91</v>
      </c>
      <c r="BG6" s="86">
        <v>9795491.2999999952</v>
      </c>
      <c r="BH6" s="86">
        <v>2195575.5699999998</v>
      </c>
      <c r="BI6" s="86">
        <v>32505837.789999988</v>
      </c>
      <c r="BJ6" s="86">
        <v>950061.81999999972</v>
      </c>
      <c r="BK6" s="86">
        <v>14910249.799999999</v>
      </c>
      <c r="BL6" s="86">
        <v>179193396.12999997</v>
      </c>
      <c r="BM6" s="86">
        <v>238463544.40999997</v>
      </c>
      <c r="BN6" s="86">
        <v>124587038.52999996</v>
      </c>
      <c r="BO6" s="86">
        <v>1740024.6600000018</v>
      </c>
      <c r="BP6" s="86">
        <v>6053044.7600000007</v>
      </c>
      <c r="BQ6" s="86">
        <v>190701537.24999994</v>
      </c>
      <c r="BR6" s="86">
        <v>100348796.59000003</v>
      </c>
      <c r="BS6" s="86">
        <v>60376014.989999987</v>
      </c>
      <c r="BT6" s="86">
        <v>22156739.540000003</v>
      </c>
      <c r="BU6" s="86">
        <v>22156739.540000003</v>
      </c>
      <c r="BV6" s="86">
        <v>73760895.750000015</v>
      </c>
      <c r="BW6" s="86">
        <v>3816163.8800000004</v>
      </c>
      <c r="BX6" s="86">
        <v>47673050.309999987</v>
      </c>
      <c r="BY6" s="86">
        <v>163591226.02000016</v>
      </c>
      <c r="BZ6" s="86">
        <v>1746690.4200000002</v>
      </c>
      <c r="CA6" s="86">
        <v>1414664.0000000005</v>
      </c>
      <c r="CB6" s="86">
        <v>1811687.4399999997</v>
      </c>
      <c r="CC6" s="86">
        <v>41988621.989999987</v>
      </c>
      <c r="CD6" s="86">
        <v>4262700.99</v>
      </c>
      <c r="CE6" s="86">
        <v>35563298.949999996</v>
      </c>
      <c r="CF6" s="86">
        <v>2091248.0500000005</v>
      </c>
      <c r="CG6" s="86">
        <v>111145.75</v>
      </c>
      <c r="CH6" s="86">
        <v>5574801.0800000019</v>
      </c>
      <c r="CI6" s="86">
        <v>836764.20999999985</v>
      </c>
      <c r="CJ6" s="86">
        <v>348.52</v>
      </c>
      <c r="CK6" s="86">
        <v>38659491.500000007</v>
      </c>
      <c r="CL6" s="86">
        <v>38659491.500000007</v>
      </c>
      <c r="CM6" s="86">
        <v>1137193.7699999998</v>
      </c>
      <c r="CN6" s="86">
        <v>27444251.460000001</v>
      </c>
      <c r="CO6" s="86">
        <v>9053057.5900000017</v>
      </c>
      <c r="CP6" s="86">
        <v>10295269.009999998</v>
      </c>
      <c r="CQ6" s="86">
        <v>4397116.24</v>
      </c>
      <c r="CR6" s="86">
        <v>18100970.079999994</v>
      </c>
      <c r="CS6" s="86">
        <v>14315796.049999999</v>
      </c>
      <c r="CT6" s="86">
        <v>36471647.950000033</v>
      </c>
      <c r="CU6" s="86">
        <v>40957.15</v>
      </c>
      <c r="CV6" s="86">
        <v>191053.78</v>
      </c>
    </row>
    <row r="7" spans="2:100" x14ac:dyDescent="0.25">
      <c r="B7" s="82" t="s">
        <v>796</v>
      </c>
      <c r="C7" s="83" t="s">
        <v>797</v>
      </c>
      <c r="D7" s="84">
        <v>2926075.6500000004</v>
      </c>
      <c r="E7" s="84">
        <v>1009276.93</v>
      </c>
      <c r="F7" s="84">
        <v>17517.379999999997</v>
      </c>
      <c r="G7" s="84">
        <v>6577.4400000000005</v>
      </c>
      <c r="H7" s="84"/>
      <c r="I7" s="84">
        <v>58771.299999999996</v>
      </c>
      <c r="J7" s="84">
        <v>805</v>
      </c>
      <c r="K7" s="84">
        <v>6706</v>
      </c>
      <c r="L7" s="84">
        <v>341710.75</v>
      </c>
      <c r="M7" s="84">
        <v>34685.270000000004</v>
      </c>
      <c r="N7" s="84">
        <v>8930.9699999999993</v>
      </c>
      <c r="O7" s="84"/>
      <c r="P7" s="84"/>
      <c r="Q7" s="84"/>
      <c r="R7" s="84"/>
      <c r="S7" s="84"/>
      <c r="T7" s="84">
        <v>81857.279999999999</v>
      </c>
      <c r="U7" s="84">
        <v>28018.820000000003</v>
      </c>
      <c r="V7" s="84">
        <v>103180.25</v>
      </c>
      <c r="W7" s="84">
        <v>40012.810000000005</v>
      </c>
      <c r="X7" s="84"/>
      <c r="Y7" s="84"/>
      <c r="Z7" s="84"/>
      <c r="AA7" s="84"/>
      <c r="AB7" s="84">
        <v>442.57000000000005</v>
      </c>
      <c r="AC7" s="84">
        <v>178.58</v>
      </c>
      <c r="AD7" s="84">
        <v>5125.29</v>
      </c>
      <c r="AE7" s="84">
        <v>9011.33</v>
      </c>
      <c r="AF7" s="84">
        <v>168300</v>
      </c>
      <c r="AG7" s="84">
        <v>144100</v>
      </c>
      <c r="AH7" s="84"/>
      <c r="AI7" s="84"/>
      <c r="AJ7" s="84">
        <v>77759.139999999985</v>
      </c>
      <c r="AK7" s="84">
        <v>34000.89</v>
      </c>
      <c r="AL7" s="84">
        <v>39345.17</v>
      </c>
      <c r="AM7" s="84">
        <v>7338.2199999999993</v>
      </c>
      <c r="AN7" s="84">
        <v>36577.31</v>
      </c>
      <c r="AO7" s="84">
        <v>675</v>
      </c>
      <c r="AP7" s="84">
        <v>974.97</v>
      </c>
      <c r="AQ7" s="84">
        <v>50173.25</v>
      </c>
      <c r="AR7" s="84"/>
      <c r="AS7" s="84">
        <v>19918.009999999998</v>
      </c>
      <c r="AT7" s="84">
        <v>18259.91</v>
      </c>
      <c r="AU7" s="84">
        <v>34234.89</v>
      </c>
      <c r="AV7" s="84"/>
      <c r="AW7" s="84"/>
      <c r="AX7" s="84"/>
      <c r="AY7" s="84">
        <v>85948.91</v>
      </c>
      <c r="AZ7" s="84">
        <v>2397.4499999999998</v>
      </c>
      <c r="BA7" s="84">
        <v>264.2</v>
      </c>
      <c r="BB7" s="84">
        <v>6969.09</v>
      </c>
      <c r="BC7" s="84">
        <v>5376.04</v>
      </c>
      <c r="BD7" s="84">
        <v>29225.690000000002</v>
      </c>
      <c r="BE7" s="84"/>
      <c r="BF7" s="84"/>
      <c r="BG7" s="84">
        <v>583.70000000000005</v>
      </c>
      <c r="BH7" s="84">
        <v>2164.06</v>
      </c>
      <c r="BI7" s="84">
        <v>17109.36</v>
      </c>
      <c r="BJ7" s="84"/>
      <c r="BK7" s="84"/>
      <c r="BL7" s="84"/>
      <c r="BM7" s="84">
        <v>156591.16</v>
      </c>
      <c r="BN7" s="84">
        <v>10582.720000000001</v>
      </c>
      <c r="BO7" s="84">
        <v>565</v>
      </c>
      <c r="BP7" s="84">
        <v>191.32</v>
      </c>
      <c r="BQ7" s="84">
        <v>6942.18</v>
      </c>
      <c r="BR7" s="84">
        <v>34877.440000000002</v>
      </c>
      <c r="BS7" s="84"/>
      <c r="BT7" s="84">
        <v>6417.99</v>
      </c>
      <c r="BU7" s="84">
        <v>6417.99</v>
      </c>
      <c r="BV7" s="84">
        <v>51832.07</v>
      </c>
      <c r="BW7" s="84"/>
      <c r="BX7" s="84"/>
      <c r="BY7" s="84">
        <v>84361.81</v>
      </c>
      <c r="BZ7" s="84"/>
      <c r="CA7" s="84"/>
      <c r="CB7" s="84"/>
      <c r="CC7" s="84">
        <v>2738.4300000000003</v>
      </c>
      <c r="CD7" s="84"/>
      <c r="CE7" s="84"/>
      <c r="CF7" s="84"/>
      <c r="CG7" s="84"/>
      <c r="CH7" s="84"/>
      <c r="CI7" s="84"/>
      <c r="CJ7" s="84"/>
      <c r="CK7" s="84">
        <v>5713.08</v>
      </c>
      <c r="CL7" s="84">
        <v>5713.08</v>
      </c>
      <c r="CM7" s="84"/>
      <c r="CN7" s="84"/>
      <c r="CO7" s="84"/>
      <c r="CP7" s="84"/>
      <c r="CQ7" s="84"/>
      <c r="CR7" s="84"/>
      <c r="CS7" s="84"/>
      <c r="CT7" s="84">
        <v>30759.219999999998</v>
      </c>
      <c r="CU7" s="84"/>
      <c r="CV7" s="84">
        <v>0</v>
      </c>
    </row>
    <row r="8" spans="2:100" x14ac:dyDescent="0.25">
      <c r="B8" s="85" t="s">
        <v>226</v>
      </c>
      <c r="C8" s="85" t="s">
        <v>227</v>
      </c>
      <c r="D8" s="84">
        <v>512239.88</v>
      </c>
      <c r="E8" s="84">
        <v>144288.79999999999</v>
      </c>
      <c r="F8" s="84">
        <v>2800</v>
      </c>
      <c r="G8" s="84">
        <v>21296.65</v>
      </c>
      <c r="H8" s="83"/>
      <c r="I8" s="84">
        <v>5184.96</v>
      </c>
      <c r="J8" s="84"/>
      <c r="K8" s="84"/>
      <c r="L8" s="84">
        <v>43133.64</v>
      </c>
      <c r="M8" s="84">
        <v>13276.75</v>
      </c>
      <c r="N8" s="84">
        <v>24785.93</v>
      </c>
      <c r="O8" s="83"/>
      <c r="P8" s="83">
        <v>500</v>
      </c>
      <c r="Q8" s="83"/>
      <c r="R8" s="83"/>
      <c r="S8" s="83"/>
      <c r="T8" s="84">
        <v>12786.99</v>
      </c>
      <c r="U8" s="84">
        <v>6148.49</v>
      </c>
      <c r="V8" s="84">
        <v>15085.97</v>
      </c>
      <c r="W8" s="84">
        <v>6947.5400000000009</v>
      </c>
      <c r="X8" s="83"/>
      <c r="Y8" s="83"/>
      <c r="Z8" s="83"/>
      <c r="AA8" s="83"/>
      <c r="AB8" s="84"/>
      <c r="AC8" s="84"/>
      <c r="AD8" s="84">
        <v>1392.5500000000002</v>
      </c>
      <c r="AE8" s="84">
        <v>3053.99</v>
      </c>
      <c r="AF8" s="84">
        <v>26400</v>
      </c>
      <c r="AG8" s="84">
        <v>13200</v>
      </c>
      <c r="AH8" s="83"/>
      <c r="AI8" s="83"/>
      <c r="AJ8" s="84">
        <v>20664.150000000001</v>
      </c>
      <c r="AK8" s="84">
        <v>12407.880000000001</v>
      </c>
      <c r="AL8" s="84">
        <v>6540.32</v>
      </c>
      <c r="AM8" s="84">
        <v>419.94</v>
      </c>
      <c r="AN8" s="84">
        <v>20065.71</v>
      </c>
      <c r="AO8" s="84"/>
      <c r="AP8" s="83"/>
      <c r="AQ8" s="84"/>
      <c r="AR8" s="83"/>
      <c r="AS8" s="83"/>
      <c r="AT8" s="84"/>
      <c r="AU8" s="84">
        <v>14811.8</v>
      </c>
      <c r="AV8" s="84">
        <v>472.5</v>
      </c>
      <c r="AW8" s="84">
        <v>1391</v>
      </c>
      <c r="AX8" s="83">
        <v>1279.1300000000001</v>
      </c>
      <c r="AY8" s="84"/>
      <c r="AZ8" s="84">
        <v>149.69</v>
      </c>
      <c r="BA8" s="84"/>
      <c r="BB8" s="84">
        <v>3531.81</v>
      </c>
      <c r="BC8" s="84">
        <v>796.3</v>
      </c>
      <c r="BD8" s="84">
        <v>2911.25</v>
      </c>
      <c r="BE8" s="83">
        <v>1935.31</v>
      </c>
      <c r="BF8" s="83"/>
      <c r="BG8" s="83"/>
      <c r="BH8" s="84"/>
      <c r="BI8" s="84"/>
      <c r="BJ8" s="83"/>
      <c r="BK8" s="83"/>
      <c r="BL8" s="84"/>
      <c r="BM8" s="84"/>
      <c r="BN8" s="84">
        <v>2276.29</v>
      </c>
      <c r="BO8" s="84"/>
      <c r="BP8" s="84"/>
      <c r="BQ8" s="84"/>
      <c r="BR8" s="83"/>
      <c r="BS8" s="84"/>
      <c r="BT8" s="84">
        <v>271</v>
      </c>
      <c r="BU8" s="84">
        <v>271</v>
      </c>
      <c r="BV8" s="83">
        <v>78379.17</v>
      </c>
      <c r="BW8" s="83"/>
      <c r="BX8" s="84"/>
      <c r="BY8" s="83"/>
      <c r="BZ8" s="83"/>
      <c r="CA8" s="83"/>
      <c r="CB8" s="84"/>
      <c r="CC8" s="83">
        <v>3580</v>
      </c>
      <c r="CD8" s="83"/>
      <c r="CE8" s="83"/>
      <c r="CF8" s="83"/>
      <c r="CG8" s="83"/>
      <c r="CH8" s="83"/>
      <c r="CI8" s="83"/>
      <c r="CJ8" s="84"/>
      <c r="CK8" s="84">
        <v>74.37</v>
      </c>
      <c r="CL8" s="83">
        <v>74.37</v>
      </c>
      <c r="CM8" s="83"/>
      <c r="CN8" s="83"/>
      <c r="CO8" s="83"/>
      <c r="CP8" s="83"/>
      <c r="CQ8" s="83"/>
      <c r="CR8" s="83"/>
      <c r="CS8" s="84"/>
      <c r="CT8" s="83"/>
      <c r="CU8" s="83"/>
      <c r="CV8" s="83"/>
    </row>
    <row r="9" spans="2:100" x14ac:dyDescent="0.25">
      <c r="B9" s="85" t="s">
        <v>586</v>
      </c>
      <c r="C9" s="85" t="s">
        <v>587</v>
      </c>
      <c r="D9" s="84">
        <v>79415721.949999943</v>
      </c>
      <c r="E9" s="84">
        <v>27654782.789999999</v>
      </c>
      <c r="F9" s="84">
        <v>1064193.49</v>
      </c>
      <c r="G9" s="84">
        <v>1145934.3999999999</v>
      </c>
      <c r="H9" s="83"/>
      <c r="I9" s="84">
        <v>3093020.84</v>
      </c>
      <c r="J9" s="83">
        <v>395248.18000000005</v>
      </c>
      <c r="K9" s="83">
        <v>302562</v>
      </c>
      <c r="L9" s="84">
        <v>9545095.5099999998</v>
      </c>
      <c r="M9" s="84">
        <v>969870.70999999985</v>
      </c>
      <c r="N9" s="84">
        <v>488111.62</v>
      </c>
      <c r="O9" s="83"/>
      <c r="P9" s="84">
        <v>2234826.4500000002</v>
      </c>
      <c r="Q9" s="83">
        <v>296258.78999999998</v>
      </c>
      <c r="R9" s="83"/>
      <c r="S9" s="83"/>
      <c r="T9" s="84">
        <v>2523507.8399999989</v>
      </c>
      <c r="U9" s="84">
        <v>1005289.38</v>
      </c>
      <c r="V9" s="84">
        <v>3176433.5700000003</v>
      </c>
      <c r="W9" s="84">
        <v>1366242.1400000001</v>
      </c>
      <c r="X9" s="83"/>
      <c r="Y9" s="83"/>
      <c r="Z9" s="83"/>
      <c r="AA9" s="83"/>
      <c r="AB9" s="83">
        <v>155208.72999999998</v>
      </c>
      <c r="AC9" s="83">
        <v>74151.87000000001</v>
      </c>
      <c r="AD9" s="84">
        <v>154905.81</v>
      </c>
      <c r="AE9" s="84">
        <v>340712.83999999997</v>
      </c>
      <c r="AF9" s="84">
        <v>4352896.74</v>
      </c>
      <c r="AG9" s="84">
        <v>4097125.2600000007</v>
      </c>
      <c r="AH9" s="83">
        <v>406600</v>
      </c>
      <c r="AI9" s="83"/>
      <c r="AJ9" s="84">
        <v>2084771.7700000003</v>
      </c>
      <c r="AK9" s="84">
        <v>256652.3</v>
      </c>
      <c r="AL9" s="84">
        <v>1826182.2699999998</v>
      </c>
      <c r="AM9" s="84">
        <v>318320.44000000006</v>
      </c>
      <c r="AN9" s="84">
        <v>1322404.1099999999</v>
      </c>
      <c r="AO9" s="83">
        <v>70162.52</v>
      </c>
      <c r="AP9" s="83">
        <v>8606.73</v>
      </c>
      <c r="AQ9" s="83">
        <v>68647.819999999992</v>
      </c>
      <c r="AR9" s="83"/>
      <c r="AS9" s="83">
        <v>17200</v>
      </c>
      <c r="AT9" s="84">
        <v>537487.57999999996</v>
      </c>
      <c r="AU9" s="84">
        <v>693229.6</v>
      </c>
      <c r="AV9" s="83">
        <v>72773.37</v>
      </c>
      <c r="AW9" s="84">
        <v>26941.62</v>
      </c>
      <c r="AX9" s="83"/>
      <c r="AY9" s="84">
        <v>30223.27</v>
      </c>
      <c r="AZ9" s="83"/>
      <c r="BA9" s="83">
        <v>101243.85</v>
      </c>
      <c r="BB9" s="84">
        <v>312169.36</v>
      </c>
      <c r="BC9" s="84">
        <v>141285.40000000002</v>
      </c>
      <c r="BD9" s="84">
        <v>459954.08999999997</v>
      </c>
      <c r="BE9" s="84">
        <v>169704.68</v>
      </c>
      <c r="BF9" s="83">
        <v>67</v>
      </c>
      <c r="BG9" s="83">
        <v>93285.94</v>
      </c>
      <c r="BH9" s="83"/>
      <c r="BI9" s="83"/>
      <c r="BJ9" s="83"/>
      <c r="BK9" s="83"/>
      <c r="BL9" s="84"/>
      <c r="BM9" s="84">
        <v>904333.44</v>
      </c>
      <c r="BN9" s="83">
        <v>2262088.77</v>
      </c>
      <c r="BO9" s="83">
        <v>6011.4</v>
      </c>
      <c r="BP9" s="83"/>
      <c r="BQ9" s="83">
        <v>671039.36</v>
      </c>
      <c r="BR9" s="84">
        <v>302706.34000000003</v>
      </c>
      <c r="BS9" s="84"/>
      <c r="BT9" s="84">
        <v>12764.5</v>
      </c>
      <c r="BU9" s="84">
        <v>12764.5</v>
      </c>
      <c r="BV9" s="83">
        <v>211486.93</v>
      </c>
      <c r="BW9" s="83"/>
      <c r="BX9" s="83">
        <v>178173.85</v>
      </c>
      <c r="BY9" s="83">
        <v>429961.52999999997</v>
      </c>
      <c r="BZ9" s="83"/>
      <c r="CA9" s="83"/>
      <c r="CB9" s="84"/>
      <c r="CC9" s="83">
        <v>93482.34</v>
      </c>
      <c r="CD9" s="83"/>
      <c r="CE9" s="83"/>
      <c r="CF9" s="83"/>
      <c r="CG9" s="83"/>
      <c r="CH9" s="83"/>
      <c r="CI9" s="83"/>
      <c r="CJ9" s="84"/>
      <c r="CK9" s="84">
        <v>272091.26</v>
      </c>
      <c r="CL9" s="83">
        <v>272091.26</v>
      </c>
      <c r="CM9" s="83"/>
      <c r="CN9" s="83"/>
      <c r="CO9" s="83">
        <v>7792.5</v>
      </c>
      <c r="CP9" s="83">
        <v>115067.92</v>
      </c>
      <c r="CQ9" s="83">
        <v>5309.73</v>
      </c>
      <c r="CR9" s="83"/>
      <c r="CS9" s="83"/>
      <c r="CT9" s="83">
        <v>298065.62</v>
      </c>
      <c r="CU9" s="83"/>
      <c r="CV9" s="83">
        <v>191053.78</v>
      </c>
    </row>
    <row r="10" spans="2:100" x14ac:dyDescent="0.25">
      <c r="B10" s="85" t="s">
        <v>458</v>
      </c>
      <c r="C10" s="85" t="s">
        <v>459</v>
      </c>
      <c r="D10" s="84">
        <v>6066751.1800000016</v>
      </c>
      <c r="E10" s="84">
        <v>1792339.7899999998</v>
      </c>
      <c r="F10" s="84">
        <v>27100.739999999998</v>
      </c>
      <c r="G10" s="84">
        <v>33236.369999999995</v>
      </c>
      <c r="H10" s="83"/>
      <c r="I10" s="84">
        <v>34736.9</v>
      </c>
      <c r="J10" s="84">
        <v>9541.17</v>
      </c>
      <c r="K10" s="84">
        <v>22412</v>
      </c>
      <c r="L10" s="84">
        <v>1095434.7599999998</v>
      </c>
      <c r="M10" s="84">
        <v>56586.28</v>
      </c>
      <c r="N10" s="84">
        <v>89940.85</v>
      </c>
      <c r="O10" s="83"/>
      <c r="P10" s="84">
        <v>4172.87</v>
      </c>
      <c r="Q10" s="84">
        <v>7822.08</v>
      </c>
      <c r="R10" s="83"/>
      <c r="S10" s="83"/>
      <c r="T10" s="84">
        <v>143966.96000000002</v>
      </c>
      <c r="U10" s="84">
        <v>91794.42</v>
      </c>
      <c r="V10" s="84">
        <v>184918.07</v>
      </c>
      <c r="W10" s="84">
        <v>128928.1</v>
      </c>
      <c r="X10" s="83"/>
      <c r="Y10" s="83"/>
      <c r="Z10" s="83"/>
      <c r="AA10" s="83"/>
      <c r="AB10" s="84">
        <v>746.22</v>
      </c>
      <c r="AC10" s="84">
        <v>590.38999999999987</v>
      </c>
      <c r="AD10" s="84">
        <v>10207.83</v>
      </c>
      <c r="AE10" s="84">
        <v>30677.27</v>
      </c>
      <c r="AF10" s="84">
        <v>290400</v>
      </c>
      <c r="AG10" s="84">
        <v>455399.99999999994</v>
      </c>
      <c r="AH10" s="84">
        <v>13181.09</v>
      </c>
      <c r="AI10" s="83">
        <v>2677.4900000000002</v>
      </c>
      <c r="AJ10" s="84">
        <v>299390.61000000004</v>
      </c>
      <c r="AK10" s="84">
        <v>229658.82</v>
      </c>
      <c r="AL10" s="84">
        <v>100731.84</v>
      </c>
      <c r="AM10" s="84">
        <v>4304.0600000000004</v>
      </c>
      <c r="AN10" s="84">
        <v>30286.120000000003</v>
      </c>
      <c r="AO10" s="84"/>
      <c r="AP10" s="84">
        <v>5848.5</v>
      </c>
      <c r="AQ10" s="84">
        <v>224</v>
      </c>
      <c r="AR10" s="83"/>
      <c r="AS10" s="84"/>
      <c r="AT10" s="84">
        <v>10891.439999999999</v>
      </c>
      <c r="AU10" s="84">
        <v>278507.02</v>
      </c>
      <c r="AV10" s="84"/>
      <c r="AW10" s="84">
        <v>8206.9</v>
      </c>
      <c r="AX10" s="83">
        <v>550</v>
      </c>
      <c r="AY10" s="84">
        <v>9679.43</v>
      </c>
      <c r="AZ10" s="83">
        <v>252.93</v>
      </c>
      <c r="BA10" s="84"/>
      <c r="BB10" s="84">
        <v>33447.89</v>
      </c>
      <c r="BC10" s="84">
        <v>1509.6999999999998</v>
      </c>
      <c r="BD10" s="84">
        <v>147662.78000000003</v>
      </c>
      <c r="BE10" s="84">
        <v>7559.4800000000005</v>
      </c>
      <c r="BF10" s="84"/>
      <c r="BG10" s="84">
        <v>7953.7199999999993</v>
      </c>
      <c r="BH10" s="83"/>
      <c r="BI10" s="83"/>
      <c r="BJ10" s="83"/>
      <c r="BK10" s="83"/>
      <c r="BL10" s="84"/>
      <c r="BM10" s="84">
        <v>150014.23000000001</v>
      </c>
      <c r="BN10" s="84">
        <v>27824.950000000004</v>
      </c>
      <c r="BO10" s="83"/>
      <c r="BP10" s="84">
        <v>2967.7200000000003</v>
      </c>
      <c r="BQ10" s="84">
        <v>13944.36</v>
      </c>
      <c r="BR10" s="83">
        <v>299</v>
      </c>
      <c r="BS10" s="84"/>
      <c r="BT10" s="84">
        <v>11691.07</v>
      </c>
      <c r="BU10" s="84">
        <v>11691.07</v>
      </c>
      <c r="BV10" s="83"/>
      <c r="BW10" s="84"/>
      <c r="BX10" s="84">
        <v>37092.06</v>
      </c>
      <c r="BY10" s="83">
        <v>58580.979999999996</v>
      </c>
      <c r="BZ10" s="83"/>
      <c r="CA10" s="83"/>
      <c r="CB10" s="84"/>
      <c r="CC10" s="83">
        <v>5721.18</v>
      </c>
      <c r="CD10" s="83"/>
      <c r="CE10" s="83"/>
      <c r="CF10" s="83"/>
      <c r="CG10" s="83"/>
      <c r="CH10" s="83"/>
      <c r="CI10" s="83"/>
      <c r="CJ10" s="84"/>
      <c r="CK10" s="84">
        <v>39779.46</v>
      </c>
      <c r="CL10" s="83">
        <v>39779.46</v>
      </c>
      <c r="CM10" s="84"/>
      <c r="CN10" s="84"/>
      <c r="CO10" s="84"/>
      <c r="CP10" s="84">
        <v>15359.28</v>
      </c>
      <c r="CQ10" s="83"/>
      <c r="CR10" s="83"/>
      <c r="CS10" s="84"/>
      <c r="CT10" s="84"/>
      <c r="CU10" s="84"/>
      <c r="CV10" s="84"/>
    </row>
    <row r="11" spans="2:100" x14ac:dyDescent="0.25">
      <c r="B11" s="85" t="s">
        <v>652</v>
      </c>
      <c r="C11" s="85" t="s">
        <v>653</v>
      </c>
      <c r="D11" s="84">
        <v>6550358.0199999996</v>
      </c>
      <c r="E11" s="84">
        <v>2351585.5599999996</v>
      </c>
      <c r="F11" s="84">
        <v>127900.76999999999</v>
      </c>
      <c r="G11" s="84">
        <v>29703.25</v>
      </c>
      <c r="H11" s="83"/>
      <c r="I11" s="84">
        <v>84311.06</v>
      </c>
      <c r="J11" s="84">
        <v>49356.82</v>
      </c>
      <c r="K11" s="84">
        <v>12412</v>
      </c>
      <c r="L11" s="84">
        <v>805613.28999999992</v>
      </c>
      <c r="M11" s="84">
        <v>45913.05</v>
      </c>
      <c r="N11" s="84">
        <v>2415.94</v>
      </c>
      <c r="O11" s="83"/>
      <c r="P11" s="84">
        <v>184711.3</v>
      </c>
      <c r="Q11" s="84">
        <v>14369.95</v>
      </c>
      <c r="R11" s="83"/>
      <c r="S11" s="83"/>
      <c r="T11" s="84">
        <v>196010.21000000002</v>
      </c>
      <c r="U11" s="84">
        <v>78093.63</v>
      </c>
      <c r="V11" s="84">
        <v>248046.05</v>
      </c>
      <c r="W11" s="84">
        <v>95195.35</v>
      </c>
      <c r="X11" s="83"/>
      <c r="Y11" s="83"/>
      <c r="Z11" s="83"/>
      <c r="AA11" s="83"/>
      <c r="AB11" s="84">
        <v>1783.85</v>
      </c>
      <c r="AC11" s="84">
        <v>879.03999999999985</v>
      </c>
      <c r="AD11" s="84">
        <v>16621.330000000002</v>
      </c>
      <c r="AE11" s="84">
        <v>15299.84</v>
      </c>
      <c r="AF11" s="84">
        <v>392803.48</v>
      </c>
      <c r="AG11" s="84">
        <v>263896.52</v>
      </c>
      <c r="AH11" s="84">
        <v>17066.060000000001</v>
      </c>
      <c r="AI11" s="84">
        <v>2473.75</v>
      </c>
      <c r="AJ11" s="84">
        <v>280121.71999999997</v>
      </c>
      <c r="AK11" s="84">
        <v>2810.44</v>
      </c>
      <c r="AL11" s="84">
        <v>97922.03</v>
      </c>
      <c r="AM11" s="84">
        <v>41057.5</v>
      </c>
      <c r="AN11" s="84">
        <v>41430.11</v>
      </c>
      <c r="AO11" s="84"/>
      <c r="AP11" s="83">
        <v>15902.38</v>
      </c>
      <c r="AQ11" s="83">
        <v>242</v>
      </c>
      <c r="AR11" s="83"/>
      <c r="AS11" s="83"/>
      <c r="AT11" s="84">
        <v>20523.88</v>
      </c>
      <c r="AU11" s="84">
        <v>338874.9</v>
      </c>
      <c r="AV11" s="84"/>
      <c r="AW11" s="84">
        <v>10157.200000000001</v>
      </c>
      <c r="AX11" s="83">
        <v>835</v>
      </c>
      <c r="AY11" s="84">
        <v>3006.76</v>
      </c>
      <c r="AZ11" s="84"/>
      <c r="BA11" s="83">
        <v>594</v>
      </c>
      <c r="BB11" s="84">
        <v>40843.770000000004</v>
      </c>
      <c r="BC11" s="84">
        <v>1107.58</v>
      </c>
      <c r="BD11" s="84">
        <v>35851.089999999997</v>
      </c>
      <c r="BE11" s="84">
        <v>17874.62</v>
      </c>
      <c r="BF11" s="83">
        <v>8724.9500000000007</v>
      </c>
      <c r="BG11" s="84">
        <v>9932.68</v>
      </c>
      <c r="BH11" s="83"/>
      <c r="BI11" s="83"/>
      <c r="BJ11" s="83"/>
      <c r="BK11" s="83">
        <v>142573.09</v>
      </c>
      <c r="BL11" s="84"/>
      <c r="BM11" s="84">
        <v>130818.44</v>
      </c>
      <c r="BN11" s="84">
        <v>28180.639999999999</v>
      </c>
      <c r="BO11" s="83"/>
      <c r="BP11" s="84">
        <v>2967.7200000000003</v>
      </c>
      <c r="BQ11" s="83">
        <v>47102.79</v>
      </c>
      <c r="BR11" s="83"/>
      <c r="BS11" s="84"/>
      <c r="BT11" s="84">
        <v>5789</v>
      </c>
      <c r="BU11" s="84">
        <v>5789</v>
      </c>
      <c r="BV11" s="83"/>
      <c r="BW11" s="84"/>
      <c r="BX11" s="84">
        <v>57211.569999999992</v>
      </c>
      <c r="BY11" s="83">
        <v>93051.35</v>
      </c>
      <c r="BZ11" s="83"/>
      <c r="CA11" s="83"/>
      <c r="CB11" s="84"/>
      <c r="CC11" s="83">
        <v>5161.7700000000004</v>
      </c>
      <c r="CD11" s="83"/>
      <c r="CE11" s="83"/>
      <c r="CF11" s="83"/>
      <c r="CG11" s="83"/>
      <c r="CH11" s="83"/>
      <c r="CI11" s="83"/>
      <c r="CJ11" s="84"/>
      <c r="CK11" s="84">
        <v>17184.199999999997</v>
      </c>
      <c r="CL11" s="83">
        <v>17184.199999999997</v>
      </c>
      <c r="CM11" s="83"/>
      <c r="CN11" s="83"/>
      <c r="CO11" s="84"/>
      <c r="CP11" s="83"/>
      <c r="CQ11" s="84"/>
      <c r="CR11" s="83"/>
      <c r="CS11" s="84"/>
      <c r="CT11" s="83">
        <v>16042.74</v>
      </c>
      <c r="CU11" s="83"/>
      <c r="CV11" s="83"/>
    </row>
    <row r="12" spans="2:100" x14ac:dyDescent="0.25">
      <c r="B12" s="85" t="s">
        <v>278</v>
      </c>
      <c r="C12" s="85" t="s">
        <v>279</v>
      </c>
      <c r="D12" s="84">
        <v>45351849.089999989</v>
      </c>
      <c r="E12" s="84">
        <v>16233226.220000003</v>
      </c>
      <c r="F12" s="84">
        <v>494421.72</v>
      </c>
      <c r="G12" s="84"/>
      <c r="H12" s="83"/>
      <c r="I12" s="84">
        <v>1654446.6</v>
      </c>
      <c r="J12" s="84">
        <v>259561.95</v>
      </c>
      <c r="K12" s="84"/>
      <c r="L12" s="84">
        <v>7096029.3099999987</v>
      </c>
      <c r="M12" s="84">
        <v>297274.45</v>
      </c>
      <c r="N12" s="84">
        <v>9217.130000000001</v>
      </c>
      <c r="O12" s="83"/>
      <c r="P12" s="84">
        <v>835723.41999999993</v>
      </c>
      <c r="Q12" s="84">
        <v>95954.829999999987</v>
      </c>
      <c r="R12" s="83"/>
      <c r="S12" s="83"/>
      <c r="T12" s="84">
        <v>1378364.1399999997</v>
      </c>
      <c r="U12" s="84">
        <v>611898.88</v>
      </c>
      <c r="V12" s="84">
        <v>1785890.76</v>
      </c>
      <c r="W12" s="84">
        <v>813031.63999999966</v>
      </c>
      <c r="X12" s="83"/>
      <c r="Y12" s="83"/>
      <c r="Z12" s="83"/>
      <c r="AA12" s="83"/>
      <c r="AB12" s="84">
        <v>37985.57</v>
      </c>
      <c r="AC12" s="84">
        <v>17433.52</v>
      </c>
      <c r="AD12" s="84">
        <v>95259.73000000001</v>
      </c>
      <c r="AE12" s="84">
        <v>208886.13</v>
      </c>
      <c r="AF12" s="84">
        <v>2330954.02</v>
      </c>
      <c r="AG12" s="84">
        <v>2465924.6500000004</v>
      </c>
      <c r="AH12" s="84">
        <v>137044.10999999999</v>
      </c>
      <c r="AI12" s="84">
        <v>111353.73999999999</v>
      </c>
      <c r="AJ12" s="84">
        <v>1071391.47</v>
      </c>
      <c r="AK12" s="84">
        <v>142738.93</v>
      </c>
      <c r="AL12" s="84">
        <v>823060.33</v>
      </c>
      <c r="AM12" s="84">
        <v>372560.95</v>
      </c>
      <c r="AN12" s="84">
        <v>1170443.6600000001</v>
      </c>
      <c r="AO12" s="84">
        <v>2102.75</v>
      </c>
      <c r="AP12" s="83">
        <v>67399.94</v>
      </c>
      <c r="AQ12" s="83">
        <v>5410</v>
      </c>
      <c r="AR12" s="83">
        <v>7000.01</v>
      </c>
      <c r="AS12" s="83"/>
      <c r="AT12" s="84">
        <v>147753.87</v>
      </c>
      <c r="AU12" s="84">
        <v>234535.87</v>
      </c>
      <c r="AV12" s="84">
        <v>249879.57</v>
      </c>
      <c r="AW12" s="84">
        <v>34939.42</v>
      </c>
      <c r="AX12" s="84"/>
      <c r="AY12" s="84">
        <v>371958.45</v>
      </c>
      <c r="AZ12" s="84"/>
      <c r="BA12" s="84">
        <v>25440.12</v>
      </c>
      <c r="BB12" s="84">
        <v>143417.36000000002</v>
      </c>
      <c r="BC12" s="84">
        <v>13989.95</v>
      </c>
      <c r="BD12" s="84">
        <v>110036.26999999999</v>
      </c>
      <c r="BE12" s="84">
        <v>6549.78</v>
      </c>
      <c r="BF12" s="83">
        <v>24646.3</v>
      </c>
      <c r="BG12" s="84">
        <v>95108.44</v>
      </c>
      <c r="BH12" s="83"/>
      <c r="BI12" s="84"/>
      <c r="BJ12" s="83"/>
      <c r="BK12" s="84">
        <v>6040.64</v>
      </c>
      <c r="BL12" s="84">
        <v>27850.400000000001</v>
      </c>
      <c r="BM12" s="84">
        <v>653575.5</v>
      </c>
      <c r="BN12" s="84">
        <v>137080.76</v>
      </c>
      <c r="BO12" s="84">
        <v>457.76</v>
      </c>
      <c r="BP12" s="84">
        <v>14657.5</v>
      </c>
      <c r="BQ12" s="84">
        <v>216226.84</v>
      </c>
      <c r="BR12" s="83">
        <v>167517.5</v>
      </c>
      <c r="BS12" s="84"/>
      <c r="BT12" s="84">
        <v>29138.720000000001</v>
      </c>
      <c r="BU12" s="84">
        <v>29138.720000000001</v>
      </c>
      <c r="BV12" s="83">
        <v>157978.90000000002</v>
      </c>
      <c r="BW12" s="84"/>
      <c r="BX12" s="84">
        <v>233417.29</v>
      </c>
      <c r="BY12" s="83">
        <v>548161.12</v>
      </c>
      <c r="BZ12" s="83"/>
      <c r="CA12" s="83"/>
      <c r="CB12" s="84"/>
      <c r="CC12" s="83">
        <v>52439.759999999995</v>
      </c>
      <c r="CD12" s="83">
        <v>16284.3</v>
      </c>
      <c r="CE12" s="83">
        <v>154989.04999999999</v>
      </c>
      <c r="CF12" s="83">
        <v>13064.27</v>
      </c>
      <c r="CG12" s="83"/>
      <c r="CH12" s="83"/>
      <c r="CI12" s="83"/>
      <c r="CJ12" s="84"/>
      <c r="CK12" s="84">
        <v>130592.05</v>
      </c>
      <c r="CL12" s="83">
        <v>130592.05</v>
      </c>
      <c r="CM12" s="83"/>
      <c r="CN12" s="84">
        <v>6717.9</v>
      </c>
      <c r="CO12" s="83">
        <v>74890.040000000008</v>
      </c>
      <c r="CP12" s="83">
        <v>181805.39</v>
      </c>
      <c r="CQ12" s="84"/>
      <c r="CR12" s="84">
        <v>438717.44</v>
      </c>
      <c r="CS12" s="84"/>
      <c r="CT12" s="83"/>
      <c r="CU12" s="83"/>
      <c r="CV12" s="83"/>
    </row>
    <row r="13" spans="2:100" x14ac:dyDescent="0.25">
      <c r="B13" s="85" t="s">
        <v>214</v>
      </c>
      <c r="C13" s="85" t="s">
        <v>215</v>
      </c>
      <c r="D13" s="84">
        <v>11258516.629999999</v>
      </c>
      <c r="E13" s="84">
        <v>4174228.58</v>
      </c>
      <c r="F13" s="84">
        <v>119807.3</v>
      </c>
      <c r="G13" s="83">
        <v>216210.84999999998</v>
      </c>
      <c r="H13" s="83"/>
      <c r="I13" s="84">
        <v>36929.82</v>
      </c>
      <c r="J13" s="84">
        <v>549.07999999999993</v>
      </c>
      <c r="K13" s="83"/>
      <c r="L13" s="84">
        <v>1590297.1600000001</v>
      </c>
      <c r="M13" s="84">
        <v>73573.039999999994</v>
      </c>
      <c r="N13" s="84">
        <v>104394</v>
      </c>
      <c r="O13" s="83"/>
      <c r="P13" s="84">
        <v>207735.55</v>
      </c>
      <c r="Q13" s="84">
        <v>46476.05</v>
      </c>
      <c r="R13" s="83"/>
      <c r="S13" s="83"/>
      <c r="T13" s="84">
        <v>341282.41000000003</v>
      </c>
      <c r="U13" s="84">
        <v>149717.03</v>
      </c>
      <c r="V13" s="84">
        <v>439209.27</v>
      </c>
      <c r="W13" s="84">
        <v>189099.71000000002</v>
      </c>
      <c r="X13" s="83"/>
      <c r="Y13" s="83"/>
      <c r="Z13" s="83"/>
      <c r="AA13" s="83"/>
      <c r="AB13" s="84">
        <v>16682.760000000002</v>
      </c>
      <c r="AC13" s="84">
        <v>13722.86</v>
      </c>
      <c r="AD13" s="84">
        <v>27564.31</v>
      </c>
      <c r="AE13" s="84">
        <v>53741.75</v>
      </c>
      <c r="AF13" s="84">
        <v>657920.56000000006</v>
      </c>
      <c r="AG13" s="84">
        <v>524212.43999999994</v>
      </c>
      <c r="AH13" s="84"/>
      <c r="AI13" s="84"/>
      <c r="AJ13" s="84">
        <v>562925.22</v>
      </c>
      <c r="AK13" s="84">
        <v>62084.26</v>
      </c>
      <c r="AL13" s="84">
        <v>93214.94</v>
      </c>
      <c r="AM13" s="84">
        <v>61342.520000000004</v>
      </c>
      <c r="AN13" s="84">
        <v>130717.44</v>
      </c>
      <c r="AO13" s="84"/>
      <c r="AP13" s="83">
        <v>1544.57</v>
      </c>
      <c r="AQ13" s="84"/>
      <c r="AR13" s="84"/>
      <c r="AS13" s="83">
        <v>15058.41</v>
      </c>
      <c r="AT13" s="84">
        <v>11268</v>
      </c>
      <c r="AU13" s="84">
        <v>218876.06</v>
      </c>
      <c r="AV13" s="84">
        <v>39521.300000000003</v>
      </c>
      <c r="AW13" s="84"/>
      <c r="AX13" s="84"/>
      <c r="AY13" s="84">
        <v>20874.27</v>
      </c>
      <c r="AZ13" s="83">
        <v>37751.279999999999</v>
      </c>
      <c r="BA13" s="84">
        <v>3605.5</v>
      </c>
      <c r="BB13" s="84">
        <v>31145.29</v>
      </c>
      <c r="BC13" s="84">
        <v>5794.8600000000006</v>
      </c>
      <c r="BD13" s="84">
        <v>225031.95</v>
      </c>
      <c r="BE13" s="84">
        <v>2698.6</v>
      </c>
      <c r="BF13" s="84">
        <v>10856.59</v>
      </c>
      <c r="BG13" s="84">
        <v>3879.04</v>
      </c>
      <c r="BH13" s="83">
        <v>6617.7800000000007</v>
      </c>
      <c r="BI13" s="84">
        <v>34079.75</v>
      </c>
      <c r="BJ13" s="83"/>
      <c r="BK13" s="84"/>
      <c r="BL13" s="84"/>
      <c r="BM13" s="84">
        <v>198881.27</v>
      </c>
      <c r="BN13" s="84">
        <v>52899.19</v>
      </c>
      <c r="BO13" s="84">
        <v>5585.74</v>
      </c>
      <c r="BP13" s="84">
        <v>5542.33</v>
      </c>
      <c r="BQ13" s="84">
        <v>85383.24</v>
      </c>
      <c r="BR13" s="83">
        <v>13012.4</v>
      </c>
      <c r="BS13" s="84"/>
      <c r="BT13" s="84">
        <v>25686.84</v>
      </c>
      <c r="BU13" s="84">
        <v>25686.84</v>
      </c>
      <c r="BV13" s="83"/>
      <c r="BW13" s="84"/>
      <c r="BX13" s="84">
        <v>42787.23</v>
      </c>
      <c r="BY13" s="83">
        <v>133302.41</v>
      </c>
      <c r="BZ13" s="83">
        <v>936.32</v>
      </c>
      <c r="CA13" s="83"/>
      <c r="CB13" s="84"/>
      <c r="CC13" s="83">
        <v>18843.36</v>
      </c>
      <c r="CD13" s="84"/>
      <c r="CE13" s="84"/>
      <c r="CF13" s="83"/>
      <c r="CG13" s="83"/>
      <c r="CH13" s="83"/>
      <c r="CI13" s="83"/>
      <c r="CJ13" s="84"/>
      <c r="CK13" s="84">
        <v>35565.78</v>
      </c>
      <c r="CL13" s="83">
        <v>35565.78</v>
      </c>
      <c r="CM13" s="83"/>
      <c r="CN13" s="84"/>
      <c r="CO13" s="84"/>
      <c r="CP13" s="83"/>
      <c r="CQ13" s="84"/>
      <c r="CR13" s="83"/>
      <c r="CS13" s="83"/>
      <c r="CT13" s="83">
        <v>77848.359999999986</v>
      </c>
      <c r="CU13" s="83"/>
      <c r="CV13" s="83"/>
    </row>
    <row r="14" spans="2:100" x14ac:dyDescent="0.25">
      <c r="B14" s="85" t="s">
        <v>428</v>
      </c>
      <c r="C14" s="85" t="s">
        <v>429</v>
      </c>
      <c r="D14" s="84">
        <v>311306708.61000025</v>
      </c>
      <c r="E14" s="84">
        <v>129833134.71000004</v>
      </c>
      <c r="F14" s="84">
        <v>2286841.77</v>
      </c>
      <c r="G14" s="84">
        <v>4335663.5599999996</v>
      </c>
      <c r="H14" s="83"/>
      <c r="I14" s="84">
        <v>6288057.3800000018</v>
      </c>
      <c r="J14" s="84">
        <v>1413780.24</v>
      </c>
      <c r="K14" s="83"/>
      <c r="L14" s="84">
        <v>43460667.530000001</v>
      </c>
      <c r="M14" s="84">
        <v>1518212.1199999996</v>
      </c>
      <c r="N14" s="84">
        <v>366261.7699999999</v>
      </c>
      <c r="O14" s="83"/>
      <c r="P14" s="84">
        <v>841883.61000000034</v>
      </c>
      <c r="Q14" s="84">
        <v>1586019.5299999996</v>
      </c>
      <c r="R14" s="83"/>
      <c r="S14" s="83"/>
      <c r="T14" s="84">
        <v>10650388.670000002</v>
      </c>
      <c r="U14" s="84">
        <v>3475850.4600000004</v>
      </c>
      <c r="V14" s="84">
        <v>13693367.969999995</v>
      </c>
      <c r="W14" s="84">
        <v>4667944.8299999982</v>
      </c>
      <c r="X14" s="84"/>
      <c r="Y14" s="83"/>
      <c r="Z14" s="83">
        <v>33751.47</v>
      </c>
      <c r="AA14" s="83"/>
      <c r="AB14" s="84">
        <v>565698.17999999993</v>
      </c>
      <c r="AC14" s="84">
        <v>187089.02999999994</v>
      </c>
      <c r="AD14" s="84">
        <v>257820.58000000002</v>
      </c>
      <c r="AE14" s="84">
        <v>705004.8899999999</v>
      </c>
      <c r="AF14" s="84">
        <v>18257037.670000006</v>
      </c>
      <c r="AG14" s="84">
        <v>15812597.199999994</v>
      </c>
      <c r="AH14" s="83"/>
      <c r="AI14" s="83"/>
      <c r="AJ14" s="84">
        <v>7067899.9699999979</v>
      </c>
      <c r="AK14" s="84">
        <v>1010945.66</v>
      </c>
      <c r="AL14" s="84">
        <v>1138283.5699999998</v>
      </c>
      <c r="AM14" s="84">
        <v>7138703.2200000007</v>
      </c>
      <c r="AN14" s="84">
        <v>3148064.31</v>
      </c>
      <c r="AO14" s="83">
        <v>758987.92</v>
      </c>
      <c r="AP14" s="83">
        <v>50057.97</v>
      </c>
      <c r="AQ14" s="83">
        <v>7866287.5099999998</v>
      </c>
      <c r="AR14" s="83"/>
      <c r="AS14" s="84"/>
      <c r="AT14" s="84">
        <v>514742.30000000005</v>
      </c>
      <c r="AU14" s="84">
        <v>3975286.62</v>
      </c>
      <c r="AV14" s="84">
        <v>96000</v>
      </c>
      <c r="AW14" s="84">
        <v>54916.68</v>
      </c>
      <c r="AX14" s="83">
        <v>93</v>
      </c>
      <c r="AY14" s="84">
        <v>494337.41</v>
      </c>
      <c r="AZ14" s="84"/>
      <c r="BA14" s="84"/>
      <c r="BB14" s="84">
        <v>365294.44000000006</v>
      </c>
      <c r="BC14" s="84">
        <v>592664.25</v>
      </c>
      <c r="BD14" s="84">
        <v>758829.8</v>
      </c>
      <c r="BE14" s="84">
        <v>246905.94</v>
      </c>
      <c r="BF14" s="84">
        <v>35343.14</v>
      </c>
      <c r="BG14" s="84">
        <v>18110.66</v>
      </c>
      <c r="BH14" s="84"/>
      <c r="BI14" s="83">
        <v>7676.56</v>
      </c>
      <c r="BJ14" s="83"/>
      <c r="BK14" s="83"/>
      <c r="BL14" s="84"/>
      <c r="BM14" s="84">
        <v>3506365.66</v>
      </c>
      <c r="BN14" s="84">
        <v>154648.40000000002</v>
      </c>
      <c r="BO14" s="84">
        <v>1739.09</v>
      </c>
      <c r="BP14" s="84">
        <v>40128.169999999969</v>
      </c>
      <c r="BQ14" s="84"/>
      <c r="BR14" s="83"/>
      <c r="BS14" s="84">
        <v>4489345.33</v>
      </c>
      <c r="BT14" s="84">
        <v>55026.83</v>
      </c>
      <c r="BU14" s="83">
        <v>55026.83</v>
      </c>
      <c r="BV14" s="83">
        <v>1876302.9700000002</v>
      </c>
      <c r="BW14" s="84"/>
      <c r="BX14" s="84">
        <v>867695.2300000001</v>
      </c>
      <c r="BY14" s="84">
        <v>2345683.6700000004</v>
      </c>
      <c r="BZ14" s="83">
        <v>65.22</v>
      </c>
      <c r="CA14" s="83"/>
      <c r="CB14" s="84"/>
      <c r="CC14" s="83">
        <v>213191.31</v>
      </c>
      <c r="CD14" s="83">
        <v>55875</v>
      </c>
      <c r="CE14" s="83"/>
      <c r="CF14" s="83"/>
      <c r="CG14" s="83"/>
      <c r="CH14" s="83"/>
      <c r="CI14" s="83"/>
      <c r="CJ14" s="84"/>
      <c r="CK14" s="84">
        <v>1022307.2599999998</v>
      </c>
      <c r="CL14" s="83">
        <v>1022307.2599999998</v>
      </c>
      <c r="CM14" s="83"/>
      <c r="CN14" s="83">
        <v>73651.23</v>
      </c>
      <c r="CO14" s="83">
        <v>177292.23</v>
      </c>
      <c r="CP14" s="84">
        <v>88300.22</v>
      </c>
      <c r="CQ14" s="83">
        <v>54018.570000000007</v>
      </c>
      <c r="CR14" s="83">
        <v>273519.28000000003</v>
      </c>
      <c r="CS14" s="84"/>
      <c r="CT14" s="83">
        <v>435048.83999999997</v>
      </c>
      <c r="CU14" s="83"/>
      <c r="CV14" s="83"/>
    </row>
    <row r="15" spans="2:100" x14ac:dyDescent="0.25">
      <c r="B15" s="85" t="s">
        <v>596</v>
      </c>
      <c r="C15" s="85" t="s">
        <v>597</v>
      </c>
      <c r="D15" s="84">
        <v>3074511.8800000004</v>
      </c>
      <c r="E15" s="84">
        <v>1087985.94</v>
      </c>
      <c r="F15" s="84">
        <v>14339.57</v>
      </c>
      <c r="G15" s="84">
        <v>72574.010000000009</v>
      </c>
      <c r="H15" s="83"/>
      <c r="I15" s="84"/>
      <c r="J15" s="84"/>
      <c r="K15" s="83"/>
      <c r="L15" s="84">
        <v>430305.46</v>
      </c>
      <c r="M15" s="84">
        <v>15604.529999999999</v>
      </c>
      <c r="N15" s="84">
        <v>26003.91</v>
      </c>
      <c r="O15" s="83"/>
      <c r="P15" s="84">
        <v>2400</v>
      </c>
      <c r="Q15" s="84"/>
      <c r="R15" s="83"/>
      <c r="S15" s="83"/>
      <c r="T15" s="84">
        <v>87494.6</v>
      </c>
      <c r="U15" s="84">
        <v>34730.43</v>
      </c>
      <c r="V15" s="84">
        <v>115281.59</v>
      </c>
      <c r="W15" s="84">
        <v>37545.899999999994</v>
      </c>
      <c r="X15" s="83"/>
      <c r="Y15" s="83"/>
      <c r="Z15" s="84"/>
      <c r="AA15" s="83"/>
      <c r="AB15" s="84"/>
      <c r="AC15" s="84"/>
      <c r="AD15" s="84">
        <v>3744.3700000000003</v>
      </c>
      <c r="AE15" s="84">
        <v>6992.99</v>
      </c>
      <c r="AF15" s="84">
        <v>171600</v>
      </c>
      <c r="AG15" s="84">
        <v>171600</v>
      </c>
      <c r="AH15" s="83"/>
      <c r="AI15" s="83"/>
      <c r="AJ15" s="84">
        <v>233981.13</v>
      </c>
      <c r="AK15" s="84"/>
      <c r="AL15" s="84">
        <v>59702.84</v>
      </c>
      <c r="AM15" s="84"/>
      <c r="AN15" s="84">
        <v>15837.470000000001</v>
      </c>
      <c r="AO15" s="84"/>
      <c r="AP15" s="84"/>
      <c r="AQ15" s="84">
        <v>39548.910000000003</v>
      </c>
      <c r="AR15" s="83"/>
      <c r="AS15" s="83"/>
      <c r="AT15" s="84">
        <v>11440.75</v>
      </c>
      <c r="AU15" s="84">
        <v>198019.78999999998</v>
      </c>
      <c r="AV15" s="84"/>
      <c r="AW15" s="84"/>
      <c r="AX15" s="84"/>
      <c r="AY15" s="84"/>
      <c r="AZ15" s="83">
        <v>2901.38</v>
      </c>
      <c r="BA15" s="83">
        <v>6110.95</v>
      </c>
      <c r="BB15" s="84">
        <v>34990.699999999997</v>
      </c>
      <c r="BC15" s="84"/>
      <c r="BD15" s="84"/>
      <c r="BE15" s="84"/>
      <c r="BF15" s="84"/>
      <c r="BG15" s="84"/>
      <c r="BH15" s="83"/>
      <c r="BI15" s="83"/>
      <c r="BJ15" s="83"/>
      <c r="BK15" s="83"/>
      <c r="BL15" s="84"/>
      <c r="BM15" s="84">
        <v>89968.91</v>
      </c>
      <c r="BN15" s="84"/>
      <c r="BO15" s="84"/>
      <c r="BP15" s="83"/>
      <c r="BQ15" s="83"/>
      <c r="BR15" s="84"/>
      <c r="BS15" s="84"/>
      <c r="BT15" s="84">
        <v>3161.95</v>
      </c>
      <c r="BU15" s="84">
        <v>3161.95</v>
      </c>
      <c r="BV15" s="83">
        <v>32733.69</v>
      </c>
      <c r="BW15" s="84"/>
      <c r="BX15" s="84"/>
      <c r="BY15" s="84"/>
      <c r="BZ15" s="83"/>
      <c r="CA15" s="83"/>
      <c r="CB15" s="84"/>
      <c r="CC15" s="84">
        <v>18698.45</v>
      </c>
      <c r="CD15" s="83"/>
      <c r="CE15" s="83"/>
      <c r="CF15" s="83"/>
      <c r="CG15" s="83"/>
      <c r="CH15" s="83"/>
      <c r="CI15" s="83"/>
      <c r="CJ15" s="84"/>
      <c r="CK15" s="84">
        <v>47587.66</v>
      </c>
      <c r="CL15" s="83">
        <v>47587.66</v>
      </c>
      <c r="CM15" s="84"/>
      <c r="CN15" s="84"/>
      <c r="CO15" s="84"/>
      <c r="CP15" s="84"/>
      <c r="CQ15" s="84"/>
      <c r="CR15" s="83"/>
      <c r="CS15" s="84"/>
      <c r="CT15" s="83">
        <v>1624</v>
      </c>
      <c r="CU15" s="83"/>
      <c r="CV15" s="83"/>
    </row>
    <row r="16" spans="2:100" x14ac:dyDescent="0.25">
      <c r="B16" s="85" t="s">
        <v>434</v>
      </c>
      <c r="C16" s="85" t="s">
        <v>435</v>
      </c>
      <c r="D16" s="84">
        <v>24232811.810000002</v>
      </c>
      <c r="E16" s="84">
        <v>8599041.9699999988</v>
      </c>
      <c r="F16" s="84">
        <v>186888.3</v>
      </c>
      <c r="G16" s="84">
        <v>426887.59</v>
      </c>
      <c r="H16" s="83"/>
      <c r="I16" s="83">
        <v>604807.72</v>
      </c>
      <c r="J16" s="83">
        <v>243995.28999999998</v>
      </c>
      <c r="K16" s="83">
        <v>89648</v>
      </c>
      <c r="L16" s="84">
        <v>3683450.8499999996</v>
      </c>
      <c r="M16" s="84">
        <v>218811.15</v>
      </c>
      <c r="N16" s="84">
        <v>174429.52000000002</v>
      </c>
      <c r="O16" s="83"/>
      <c r="P16" s="84">
        <v>210931.46999999997</v>
      </c>
      <c r="Q16" s="83">
        <v>80165.989999999991</v>
      </c>
      <c r="R16" s="83"/>
      <c r="S16" s="83"/>
      <c r="T16" s="84">
        <v>747638.83000000007</v>
      </c>
      <c r="U16" s="84">
        <v>318901.23999999987</v>
      </c>
      <c r="V16" s="84">
        <v>963881.34000000008</v>
      </c>
      <c r="W16" s="84">
        <v>422370.29</v>
      </c>
      <c r="X16" s="83"/>
      <c r="Y16" s="83"/>
      <c r="Z16" s="83"/>
      <c r="AA16" s="83"/>
      <c r="AB16" s="83">
        <v>18181.169999999998</v>
      </c>
      <c r="AC16" s="83">
        <v>7957.7099999999982</v>
      </c>
      <c r="AD16" s="84">
        <v>56084.579999999994</v>
      </c>
      <c r="AE16" s="84">
        <v>114132.55</v>
      </c>
      <c r="AF16" s="84">
        <v>1316468.3299999998</v>
      </c>
      <c r="AG16" s="84">
        <v>1270983.67</v>
      </c>
      <c r="AH16" s="83">
        <v>71425.17</v>
      </c>
      <c r="AI16" s="83">
        <v>14031.229999999998</v>
      </c>
      <c r="AJ16" s="84">
        <v>587673.31999999995</v>
      </c>
      <c r="AK16" s="83">
        <v>97243.040000000008</v>
      </c>
      <c r="AL16" s="84">
        <v>494371.59</v>
      </c>
      <c r="AM16" s="83">
        <v>121587.8</v>
      </c>
      <c r="AN16" s="84">
        <v>321855.56</v>
      </c>
      <c r="AO16" s="83">
        <v>339.19</v>
      </c>
      <c r="AP16" s="83">
        <v>4091.25</v>
      </c>
      <c r="AQ16" s="84">
        <v>6862.03</v>
      </c>
      <c r="AR16" s="83"/>
      <c r="AS16" s="83"/>
      <c r="AT16" s="84">
        <v>77377.7</v>
      </c>
      <c r="AU16" s="84">
        <v>563428.23</v>
      </c>
      <c r="AV16" s="83">
        <v>120970.07</v>
      </c>
      <c r="AW16" s="83">
        <v>27569.62</v>
      </c>
      <c r="AX16" s="83"/>
      <c r="AY16" s="83">
        <v>31647.069999999996</v>
      </c>
      <c r="AZ16" s="83">
        <v>27682.42</v>
      </c>
      <c r="BA16" s="83"/>
      <c r="BB16" s="84">
        <v>31372.22</v>
      </c>
      <c r="BC16" s="83">
        <v>44470.17</v>
      </c>
      <c r="BD16" s="83"/>
      <c r="BE16" s="83">
        <v>9421.7000000000007</v>
      </c>
      <c r="BF16" s="83">
        <v>15602.93</v>
      </c>
      <c r="BG16" s="83">
        <v>86004.7</v>
      </c>
      <c r="BH16" s="83"/>
      <c r="BI16" s="83"/>
      <c r="BJ16" s="83"/>
      <c r="BK16" s="83"/>
      <c r="BL16" s="84">
        <v>22845.63</v>
      </c>
      <c r="BM16" s="83">
        <v>406882.01999999996</v>
      </c>
      <c r="BN16" s="83">
        <v>81029.489999999991</v>
      </c>
      <c r="BO16" s="83"/>
      <c r="BP16" s="83"/>
      <c r="BQ16" s="83">
        <v>290789.68</v>
      </c>
      <c r="BR16" s="83"/>
      <c r="BS16" s="83"/>
      <c r="BT16" s="83">
        <v>10424.83</v>
      </c>
      <c r="BU16" s="84">
        <v>10424.83</v>
      </c>
      <c r="BV16" s="83">
        <v>447117.25</v>
      </c>
      <c r="BW16" s="83"/>
      <c r="BX16" s="83"/>
      <c r="BY16" s="83">
        <v>209334.36000000002</v>
      </c>
      <c r="BZ16" s="83"/>
      <c r="CA16" s="83">
        <v>89378.33</v>
      </c>
      <c r="CB16" s="84"/>
      <c r="CC16" s="83">
        <v>25803.26</v>
      </c>
      <c r="CD16" s="83"/>
      <c r="CE16" s="83"/>
      <c r="CF16" s="83"/>
      <c r="CG16" s="83"/>
      <c r="CH16" s="83"/>
      <c r="CI16" s="83"/>
      <c r="CJ16" s="84"/>
      <c r="CK16" s="84">
        <v>64830.209999999992</v>
      </c>
      <c r="CL16" s="83">
        <v>64830.209999999992</v>
      </c>
      <c r="CM16" s="84"/>
      <c r="CN16" s="83">
        <v>11902.65</v>
      </c>
      <c r="CO16" s="83"/>
      <c r="CP16" s="83"/>
      <c r="CQ16" s="83"/>
      <c r="CR16" s="83"/>
      <c r="CS16" s="84"/>
      <c r="CT16" s="83">
        <v>61789.53</v>
      </c>
      <c r="CU16" s="83"/>
      <c r="CV16" s="83"/>
    </row>
    <row r="17" spans="2:100" x14ac:dyDescent="0.25">
      <c r="B17" s="85" t="s">
        <v>366</v>
      </c>
      <c r="C17" s="85" t="s">
        <v>367</v>
      </c>
      <c r="D17" s="84">
        <v>14848076.739999995</v>
      </c>
      <c r="E17" s="84">
        <v>5726025.7800000003</v>
      </c>
      <c r="F17" s="84">
        <v>98524.319999999992</v>
      </c>
      <c r="G17" s="84">
        <v>174109.12999999998</v>
      </c>
      <c r="H17" s="83"/>
      <c r="I17" s="84">
        <v>185172.57</v>
      </c>
      <c r="J17" s="84">
        <v>5349.68</v>
      </c>
      <c r="K17" s="84">
        <v>56030</v>
      </c>
      <c r="L17" s="84">
        <v>2068714.0200000005</v>
      </c>
      <c r="M17" s="84">
        <v>53330.65</v>
      </c>
      <c r="N17" s="84">
        <v>90383.37</v>
      </c>
      <c r="O17" s="83"/>
      <c r="P17" s="84">
        <v>134228.31</v>
      </c>
      <c r="Q17" s="84">
        <v>28.18</v>
      </c>
      <c r="R17" s="83"/>
      <c r="S17" s="83"/>
      <c r="T17" s="84">
        <v>449184.58</v>
      </c>
      <c r="U17" s="84">
        <v>171783.7</v>
      </c>
      <c r="V17" s="84">
        <v>615276.35</v>
      </c>
      <c r="W17" s="84">
        <v>211254.22</v>
      </c>
      <c r="X17" s="83"/>
      <c r="Y17" s="83"/>
      <c r="Z17" s="83"/>
      <c r="AA17" s="83"/>
      <c r="AB17" s="84">
        <v>1181.6300000000001</v>
      </c>
      <c r="AC17" s="84">
        <v>405.94000000000011</v>
      </c>
      <c r="AD17" s="84">
        <v>47578.19</v>
      </c>
      <c r="AE17" s="84">
        <v>69745.229999999981</v>
      </c>
      <c r="AF17" s="84">
        <v>847319.17</v>
      </c>
      <c r="AG17" s="84">
        <v>825396.83000000007</v>
      </c>
      <c r="AH17" s="84">
        <v>13338.319999999998</v>
      </c>
      <c r="AI17" s="84">
        <v>5013.1100000000006</v>
      </c>
      <c r="AJ17" s="84">
        <v>285263.63</v>
      </c>
      <c r="AK17" s="84">
        <v>74531.61</v>
      </c>
      <c r="AL17" s="84">
        <v>439222.12</v>
      </c>
      <c r="AM17" s="84">
        <v>12404.600000000002</v>
      </c>
      <c r="AN17" s="84">
        <v>208766.83</v>
      </c>
      <c r="AO17" s="84">
        <v>17056.919999999998</v>
      </c>
      <c r="AP17" s="84"/>
      <c r="AQ17" s="84">
        <v>86666.68</v>
      </c>
      <c r="AR17" s="83"/>
      <c r="AS17" s="83"/>
      <c r="AT17" s="84">
        <v>38361.67</v>
      </c>
      <c r="AU17" s="84">
        <v>302986.84999999998</v>
      </c>
      <c r="AV17" s="84"/>
      <c r="AW17" s="84"/>
      <c r="AX17" s="83">
        <v>13551.84</v>
      </c>
      <c r="AY17" s="84">
        <v>36334.39</v>
      </c>
      <c r="AZ17" s="84">
        <v>74402.990000000005</v>
      </c>
      <c r="BA17" s="84">
        <v>2000</v>
      </c>
      <c r="BB17" s="84"/>
      <c r="BC17" s="84">
        <v>27699.549999999996</v>
      </c>
      <c r="BD17" s="84">
        <v>219188.22</v>
      </c>
      <c r="BE17" s="83">
        <v>10472.11</v>
      </c>
      <c r="BF17" s="84"/>
      <c r="BG17" s="84">
        <v>24609.79</v>
      </c>
      <c r="BH17" s="83"/>
      <c r="BI17" s="83">
        <v>10766</v>
      </c>
      <c r="BJ17" s="83"/>
      <c r="BK17" s="83"/>
      <c r="BL17" s="84">
        <v>57738.47</v>
      </c>
      <c r="BM17" s="84">
        <v>335287.63</v>
      </c>
      <c r="BN17" s="84">
        <v>109456.20999999999</v>
      </c>
      <c r="BO17" s="84">
        <v>142.28</v>
      </c>
      <c r="BP17" s="84">
        <v>3033.1400000000003</v>
      </c>
      <c r="BQ17" s="83">
        <v>133273.79</v>
      </c>
      <c r="BR17" s="83">
        <v>10691.09</v>
      </c>
      <c r="BS17" s="84"/>
      <c r="BT17" s="84">
        <v>37489.379999999997</v>
      </c>
      <c r="BU17" s="84">
        <v>37489.379999999997</v>
      </c>
      <c r="BV17" s="83">
        <v>28990.510000000002</v>
      </c>
      <c r="BW17" s="83"/>
      <c r="BX17" s="84">
        <v>44563.71</v>
      </c>
      <c r="BY17" s="83">
        <v>226693.27</v>
      </c>
      <c r="BZ17" s="84"/>
      <c r="CA17" s="83"/>
      <c r="CB17" s="84"/>
      <c r="CC17" s="83">
        <v>10298.67</v>
      </c>
      <c r="CD17" s="83"/>
      <c r="CE17" s="84"/>
      <c r="CF17" s="83">
        <v>14436.34</v>
      </c>
      <c r="CG17" s="83"/>
      <c r="CH17" s="83"/>
      <c r="CI17" s="83"/>
      <c r="CJ17" s="84"/>
      <c r="CK17" s="84">
        <v>32261.75</v>
      </c>
      <c r="CL17" s="84">
        <v>32261.75</v>
      </c>
      <c r="CM17" s="84"/>
      <c r="CN17" s="84"/>
      <c r="CO17" s="83">
        <v>30120.329999999998</v>
      </c>
      <c r="CP17" s="83">
        <v>39941.089999999997</v>
      </c>
      <c r="CQ17" s="83"/>
      <c r="CR17" s="83"/>
      <c r="CS17" s="84"/>
      <c r="CT17" s="83"/>
      <c r="CU17" s="83"/>
      <c r="CV17" s="83"/>
    </row>
    <row r="18" spans="2:100" x14ac:dyDescent="0.25">
      <c r="B18" s="85" t="s">
        <v>616</v>
      </c>
      <c r="C18" s="85" t="s">
        <v>617</v>
      </c>
      <c r="D18" s="84">
        <v>44772416.710000001</v>
      </c>
      <c r="E18" s="84">
        <v>16102125.890000001</v>
      </c>
      <c r="F18" s="84">
        <v>494235.83</v>
      </c>
      <c r="G18" s="84">
        <v>-7299.87</v>
      </c>
      <c r="H18" s="83"/>
      <c r="I18" s="84">
        <v>1148256.3999999999</v>
      </c>
      <c r="J18" s="84">
        <v>214871.83000000002</v>
      </c>
      <c r="K18" s="84">
        <v>89648</v>
      </c>
      <c r="L18" s="84">
        <v>6182313.8399999999</v>
      </c>
      <c r="M18" s="84">
        <v>437454.6399999999</v>
      </c>
      <c r="N18" s="84">
        <v>409387.98</v>
      </c>
      <c r="O18" s="83"/>
      <c r="P18" s="84"/>
      <c r="Q18" s="83">
        <v>881150.86</v>
      </c>
      <c r="R18" s="83"/>
      <c r="S18" s="83"/>
      <c r="T18" s="84">
        <v>1349103.8599999999</v>
      </c>
      <c r="U18" s="84">
        <v>584889.71000000008</v>
      </c>
      <c r="V18" s="84">
        <v>1732745.19</v>
      </c>
      <c r="W18" s="84">
        <v>756387.56000000029</v>
      </c>
      <c r="X18" s="83"/>
      <c r="Y18" s="83"/>
      <c r="Z18" s="83">
        <v>13562.32</v>
      </c>
      <c r="AA18" s="83">
        <v>800</v>
      </c>
      <c r="AB18" s="84">
        <v>78972.87000000001</v>
      </c>
      <c r="AC18" s="84">
        <v>35357.920000000006</v>
      </c>
      <c r="AD18" s="84">
        <v>103134.37000000001</v>
      </c>
      <c r="AE18" s="84">
        <v>211985.49000000005</v>
      </c>
      <c r="AF18" s="84">
        <v>2469770.33</v>
      </c>
      <c r="AG18" s="84">
        <v>2313676.6500000004</v>
      </c>
      <c r="AH18" s="84">
        <v>662453.75</v>
      </c>
      <c r="AI18" s="84">
        <v>195719.86</v>
      </c>
      <c r="AJ18" s="84">
        <v>1642569.42</v>
      </c>
      <c r="AK18" s="84">
        <v>269059.40000000002</v>
      </c>
      <c r="AL18" s="84">
        <v>724840.46</v>
      </c>
      <c r="AM18" s="84">
        <v>20405.5</v>
      </c>
      <c r="AN18" s="84">
        <v>267511.76</v>
      </c>
      <c r="AO18" s="84">
        <v>1069.9099999999999</v>
      </c>
      <c r="AP18" s="84">
        <v>59336.36</v>
      </c>
      <c r="AQ18" s="84">
        <v>13598.95</v>
      </c>
      <c r="AR18" s="83"/>
      <c r="AS18" s="83"/>
      <c r="AT18" s="84">
        <v>76670.86</v>
      </c>
      <c r="AU18" s="84">
        <v>2749316.01</v>
      </c>
      <c r="AV18" s="83">
        <v>62587.5</v>
      </c>
      <c r="AW18" s="83">
        <v>33745.089999999997</v>
      </c>
      <c r="AX18" s="84">
        <v>23782.76</v>
      </c>
      <c r="AY18" s="84">
        <v>107462.54000000001</v>
      </c>
      <c r="AZ18" s="84"/>
      <c r="BA18" s="84">
        <v>59602.66</v>
      </c>
      <c r="BB18" s="83">
        <v>310582.49</v>
      </c>
      <c r="BC18" s="84"/>
      <c r="BD18" s="84"/>
      <c r="BE18" s="84">
        <v>29.35</v>
      </c>
      <c r="BF18" s="83">
        <v>49639.09</v>
      </c>
      <c r="BG18" s="84"/>
      <c r="BH18" s="83"/>
      <c r="BI18" s="83">
        <v>1725</v>
      </c>
      <c r="BJ18" s="83"/>
      <c r="BK18" s="83"/>
      <c r="BL18" s="84"/>
      <c r="BM18" s="84">
        <v>648922.75</v>
      </c>
      <c r="BN18" s="84">
        <v>90939.24</v>
      </c>
      <c r="BO18" s="84">
        <v>16841.43</v>
      </c>
      <c r="BP18" s="84">
        <v>1285.2</v>
      </c>
      <c r="BQ18" s="83">
        <v>500</v>
      </c>
      <c r="BR18" s="83">
        <v>150</v>
      </c>
      <c r="BS18" s="84">
        <v>23234.37</v>
      </c>
      <c r="BT18" s="84">
        <v>62054.559999999998</v>
      </c>
      <c r="BU18" s="84">
        <v>62054.559999999998</v>
      </c>
      <c r="BV18" s="83"/>
      <c r="BW18" s="84"/>
      <c r="BX18" s="84">
        <v>190728.8</v>
      </c>
      <c r="BY18" s="83">
        <v>393253.54</v>
      </c>
      <c r="BZ18" s="83"/>
      <c r="CA18" s="83"/>
      <c r="CB18" s="84">
        <v>22508.14</v>
      </c>
      <c r="CC18" s="84">
        <v>29450.789999999997</v>
      </c>
      <c r="CD18" s="83"/>
      <c r="CE18" s="83"/>
      <c r="CF18" s="83"/>
      <c r="CG18" s="83"/>
      <c r="CH18" s="83"/>
      <c r="CI18" s="83"/>
      <c r="CJ18" s="84"/>
      <c r="CK18" s="84">
        <v>141471.88</v>
      </c>
      <c r="CL18" s="83">
        <v>141471.88</v>
      </c>
      <c r="CM18" s="83"/>
      <c r="CN18" s="83"/>
      <c r="CO18" s="83"/>
      <c r="CP18" s="83"/>
      <c r="CQ18" s="83"/>
      <c r="CR18" s="83">
        <v>650.03</v>
      </c>
      <c r="CS18" s="83"/>
      <c r="CT18" s="83">
        <v>216185.59</v>
      </c>
      <c r="CU18" s="83"/>
      <c r="CV18" s="83"/>
    </row>
    <row r="19" spans="2:100" x14ac:dyDescent="0.25">
      <c r="B19" s="85" t="s">
        <v>648</v>
      </c>
      <c r="C19" s="85" t="s">
        <v>649</v>
      </c>
      <c r="D19" s="84">
        <v>232773735.97000012</v>
      </c>
      <c r="E19" s="84">
        <v>95465087.610000029</v>
      </c>
      <c r="F19" s="84">
        <v>4594144.9799999995</v>
      </c>
      <c r="G19" s="84">
        <v>3369077.87</v>
      </c>
      <c r="H19" s="83"/>
      <c r="I19" s="84">
        <v>6139847.8399999999</v>
      </c>
      <c r="J19" s="84">
        <v>1534596.2600000002</v>
      </c>
      <c r="K19" s="84"/>
      <c r="L19" s="84">
        <v>30178353.010000002</v>
      </c>
      <c r="M19" s="84">
        <v>2694792.71</v>
      </c>
      <c r="N19" s="84">
        <v>2062539.7000000002</v>
      </c>
      <c r="O19" s="83"/>
      <c r="P19" s="83"/>
      <c r="Q19" s="84">
        <v>161844.81</v>
      </c>
      <c r="R19" s="83"/>
      <c r="S19" s="83"/>
      <c r="T19" s="84">
        <v>8512710.7699999996</v>
      </c>
      <c r="U19" s="84">
        <v>2665980.71</v>
      </c>
      <c r="V19" s="84">
        <v>10815550.180000003</v>
      </c>
      <c r="W19" s="84">
        <v>3146209.9299999992</v>
      </c>
      <c r="X19" s="83"/>
      <c r="Y19" s="83"/>
      <c r="Z19" s="84"/>
      <c r="AA19" s="83"/>
      <c r="AB19" s="84"/>
      <c r="AC19" s="84"/>
      <c r="AD19" s="84">
        <v>281149.78999999992</v>
      </c>
      <c r="AE19" s="84">
        <v>285136.5199999999</v>
      </c>
      <c r="AF19" s="84">
        <v>14249267.319999998</v>
      </c>
      <c r="AG19" s="84">
        <v>11853734.710000001</v>
      </c>
      <c r="AH19" s="84"/>
      <c r="AI19" s="84"/>
      <c r="AJ19" s="84">
        <v>7445309.96</v>
      </c>
      <c r="AK19" s="84">
        <v>570176.99</v>
      </c>
      <c r="AL19" s="84">
        <v>437689.1</v>
      </c>
      <c r="AM19" s="84"/>
      <c r="AN19" s="84">
        <v>118304.84</v>
      </c>
      <c r="AO19" s="84">
        <v>255829.09</v>
      </c>
      <c r="AP19" s="84"/>
      <c r="AQ19" s="83"/>
      <c r="AR19" s="83"/>
      <c r="AS19" s="83"/>
      <c r="AT19" s="84">
        <v>354305.92000000004</v>
      </c>
      <c r="AU19" s="84">
        <v>11934581.199999997</v>
      </c>
      <c r="AV19" s="84"/>
      <c r="AW19" s="84">
        <v>31367.05</v>
      </c>
      <c r="AX19" s="84">
        <v>117014.85</v>
      </c>
      <c r="AY19" s="84"/>
      <c r="AZ19" s="83"/>
      <c r="BA19" s="84"/>
      <c r="BB19" s="84">
        <v>729077.35999999987</v>
      </c>
      <c r="BC19" s="84"/>
      <c r="BD19" s="83"/>
      <c r="BE19" s="84"/>
      <c r="BF19" s="84">
        <v>316355.75</v>
      </c>
      <c r="BG19" s="83"/>
      <c r="BH19" s="83"/>
      <c r="BI19" s="84"/>
      <c r="BJ19" s="83"/>
      <c r="BK19" s="83"/>
      <c r="BL19" s="84">
        <v>208.5</v>
      </c>
      <c r="BM19" s="84">
        <v>4018866.49</v>
      </c>
      <c r="BN19" s="84"/>
      <c r="BO19" s="84"/>
      <c r="BP19" s="83">
        <v>1567.75</v>
      </c>
      <c r="BQ19" s="83">
        <v>2229018.7300000004</v>
      </c>
      <c r="BR19" s="84"/>
      <c r="BS19" s="84">
        <v>2930164.44</v>
      </c>
      <c r="BT19" s="84"/>
      <c r="BU19" s="83"/>
      <c r="BV19" s="83"/>
      <c r="BW19" s="84"/>
      <c r="BX19" s="84">
        <v>627682.14</v>
      </c>
      <c r="BY19" s="83">
        <v>1427274.9</v>
      </c>
      <c r="BZ19" s="83"/>
      <c r="CA19" s="84"/>
      <c r="CB19" s="84"/>
      <c r="CC19" s="83"/>
      <c r="CD19" s="83"/>
      <c r="CE19" s="83"/>
      <c r="CF19" s="83"/>
      <c r="CG19" s="83"/>
      <c r="CH19" s="83">
        <v>186596.12</v>
      </c>
      <c r="CI19" s="83"/>
      <c r="CJ19" s="84"/>
      <c r="CK19" s="84">
        <v>567195.1399999999</v>
      </c>
      <c r="CL19" s="83">
        <v>567195.1399999999</v>
      </c>
      <c r="CM19" s="83"/>
      <c r="CN19" s="83"/>
      <c r="CO19" s="83"/>
      <c r="CP19" s="83"/>
      <c r="CQ19" s="83"/>
      <c r="CR19" s="83"/>
      <c r="CS19" s="84"/>
      <c r="CT19" s="83">
        <v>465124.93000000005</v>
      </c>
      <c r="CU19" s="83"/>
      <c r="CV19" s="83"/>
    </row>
    <row r="20" spans="2:100" x14ac:dyDescent="0.25">
      <c r="B20" s="85" t="s">
        <v>478</v>
      </c>
      <c r="C20" s="85" t="s">
        <v>479</v>
      </c>
      <c r="D20" s="84">
        <v>11990801.849999994</v>
      </c>
      <c r="E20" s="84">
        <v>4357784.8600000003</v>
      </c>
      <c r="F20" s="84">
        <v>82384.01999999999</v>
      </c>
      <c r="G20" s="84">
        <v>23742.760000000002</v>
      </c>
      <c r="H20" s="83"/>
      <c r="I20" s="84">
        <v>197063.57</v>
      </c>
      <c r="J20" s="84">
        <v>52095.010000000009</v>
      </c>
      <c r="K20" s="83">
        <v>124732.36</v>
      </c>
      <c r="L20" s="84">
        <v>1989854.1999999997</v>
      </c>
      <c r="M20" s="84">
        <v>126363.87</v>
      </c>
      <c r="N20" s="84">
        <v>63712.26</v>
      </c>
      <c r="O20" s="83"/>
      <c r="P20" s="84">
        <v>17359.7</v>
      </c>
      <c r="Q20" s="84">
        <v>43149.579999999994</v>
      </c>
      <c r="R20" s="83"/>
      <c r="S20" s="83"/>
      <c r="T20" s="84">
        <v>356023.15</v>
      </c>
      <c r="U20" s="84">
        <v>164888.24</v>
      </c>
      <c r="V20" s="84">
        <v>478760.15999999992</v>
      </c>
      <c r="W20" s="84">
        <v>221485.54999999996</v>
      </c>
      <c r="X20" s="83"/>
      <c r="Y20" s="83"/>
      <c r="Z20" s="83"/>
      <c r="AA20" s="83"/>
      <c r="AB20" s="83">
        <v>6416.31</v>
      </c>
      <c r="AC20" s="83">
        <v>3762.36</v>
      </c>
      <c r="AD20" s="84">
        <v>23331.77</v>
      </c>
      <c r="AE20" s="84">
        <v>44609.69</v>
      </c>
      <c r="AF20" s="84">
        <v>721957.97000000009</v>
      </c>
      <c r="AG20" s="84">
        <v>591903.97000000009</v>
      </c>
      <c r="AH20" s="84">
        <v>10298.11</v>
      </c>
      <c r="AI20" s="83">
        <v>4832.8599999999997</v>
      </c>
      <c r="AJ20" s="84">
        <v>342231.19</v>
      </c>
      <c r="AK20" s="84">
        <v>47374.400000000001</v>
      </c>
      <c r="AL20" s="84">
        <v>283079.08</v>
      </c>
      <c r="AM20" s="83">
        <v>87947.07</v>
      </c>
      <c r="AN20" s="84">
        <v>50542.34</v>
      </c>
      <c r="AO20" s="84">
        <v>74110.850000000006</v>
      </c>
      <c r="AP20" s="83">
        <v>19068.47</v>
      </c>
      <c r="AQ20" s="83">
        <v>204307.01</v>
      </c>
      <c r="AR20" s="83"/>
      <c r="AS20" s="83"/>
      <c r="AT20" s="84">
        <v>6578.9599999999991</v>
      </c>
      <c r="AU20" s="84">
        <v>204316.82</v>
      </c>
      <c r="AV20" s="83">
        <v>27407.5</v>
      </c>
      <c r="AW20" s="84">
        <v>31214.04</v>
      </c>
      <c r="AX20" s="84"/>
      <c r="AY20" s="83"/>
      <c r="AZ20" s="83"/>
      <c r="BA20" s="83"/>
      <c r="BB20" s="84">
        <v>88452.59</v>
      </c>
      <c r="BC20" s="83">
        <v>1506.3600000000001</v>
      </c>
      <c r="BD20" s="83">
        <v>166137.33000000002</v>
      </c>
      <c r="BE20" s="83">
        <v>18713</v>
      </c>
      <c r="BF20" s="84"/>
      <c r="BG20" s="83">
        <v>58621.45</v>
      </c>
      <c r="BH20" s="83"/>
      <c r="BI20" s="83">
        <v>6205.9</v>
      </c>
      <c r="BJ20" s="83">
        <v>59438.31</v>
      </c>
      <c r="BK20" s="83"/>
      <c r="BL20" s="84"/>
      <c r="BM20" s="83">
        <v>173079.21</v>
      </c>
      <c r="BN20" s="83">
        <v>34306.020000000004</v>
      </c>
      <c r="BO20" s="83"/>
      <c r="BP20" s="84"/>
      <c r="BQ20" s="83">
        <v>10925.65</v>
      </c>
      <c r="BR20" s="84"/>
      <c r="BS20" s="83">
        <v>1190</v>
      </c>
      <c r="BT20" s="83">
        <v>25047.71</v>
      </c>
      <c r="BU20" s="83">
        <v>25047.71</v>
      </c>
      <c r="BV20" s="83">
        <v>53674.84</v>
      </c>
      <c r="BW20" s="84"/>
      <c r="BX20" s="84"/>
      <c r="BY20" s="83">
        <v>50223.21</v>
      </c>
      <c r="BZ20" s="83"/>
      <c r="CA20" s="83"/>
      <c r="CB20" s="83"/>
      <c r="CC20" s="83">
        <v>18347.169999999998</v>
      </c>
      <c r="CD20" s="83"/>
      <c r="CE20" s="83"/>
      <c r="CF20" s="83"/>
      <c r="CG20" s="84"/>
      <c r="CH20" s="83"/>
      <c r="CI20" s="83"/>
      <c r="CJ20" s="84"/>
      <c r="CK20" s="84">
        <v>64370.59</v>
      </c>
      <c r="CL20" s="83">
        <v>64370.59</v>
      </c>
      <c r="CM20" s="83"/>
      <c r="CN20" s="83">
        <v>9691.32</v>
      </c>
      <c r="CO20" s="83"/>
      <c r="CP20" s="83"/>
      <c r="CQ20" s="83">
        <v>11238.7</v>
      </c>
      <c r="CR20" s="83">
        <v>12020.42</v>
      </c>
      <c r="CS20" s="84">
        <v>11600.3</v>
      </c>
      <c r="CT20" s="83">
        <v>31321.710000000003</v>
      </c>
      <c r="CU20" s="83"/>
      <c r="CV20" s="83"/>
    </row>
    <row r="21" spans="2:100" x14ac:dyDescent="0.25">
      <c r="B21" s="85" t="s">
        <v>718</v>
      </c>
      <c r="C21" s="85" t="s">
        <v>719</v>
      </c>
      <c r="D21" s="84">
        <v>411318.28</v>
      </c>
      <c r="E21" s="84">
        <v>149468.22</v>
      </c>
      <c r="F21" s="84"/>
      <c r="G21" s="84"/>
      <c r="H21" s="83"/>
      <c r="I21" s="84">
        <v>36927</v>
      </c>
      <c r="J21" s="84">
        <v>3000</v>
      </c>
      <c r="K21" s="84"/>
      <c r="L21" s="84">
        <v>44668.979999999996</v>
      </c>
      <c r="M21" s="84"/>
      <c r="N21" s="84"/>
      <c r="O21" s="83"/>
      <c r="P21" s="84"/>
      <c r="Q21" s="84"/>
      <c r="R21" s="83"/>
      <c r="S21" s="83"/>
      <c r="T21" s="84">
        <v>14401.48</v>
      </c>
      <c r="U21" s="84">
        <v>3417.28</v>
      </c>
      <c r="V21" s="84">
        <v>18087.16</v>
      </c>
      <c r="W21" s="84"/>
      <c r="X21" s="83"/>
      <c r="Y21" s="83"/>
      <c r="Z21" s="83"/>
      <c r="AA21" s="83"/>
      <c r="AB21" s="84">
        <v>2624.36</v>
      </c>
      <c r="AC21" s="84">
        <v>332.84000000000003</v>
      </c>
      <c r="AD21" s="84">
        <v>755.15</v>
      </c>
      <c r="AE21" s="84">
        <v>547.63</v>
      </c>
      <c r="AF21" s="84">
        <v>26400</v>
      </c>
      <c r="AG21" s="84">
        <v>-1026</v>
      </c>
      <c r="AH21" s="84"/>
      <c r="AI21" s="84"/>
      <c r="AJ21" s="84">
        <v>9985.15</v>
      </c>
      <c r="AK21" s="84">
        <v>30.25</v>
      </c>
      <c r="AL21" s="84"/>
      <c r="AM21" s="84">
        <v>273.71000000000004</v>
      </c>
      <c r="AN21" s="84">
        <v>4292.7</v>
      </c>
      <c r="AO21" s="84">
        <v>23</v>
      </c>
      <c r="AP21" s="83"/>
      <c r="AQ21" s="84"/>
      <c r="AR21" s="83"/>
      <c r="AS21" s="83"/>
      <c r="AT21" s="84"/>
      <c r="AU21" s="84">
        <v>4942.05</v>
      </c>
      <c r="AV21" s="84"/>
      <c r="AW21" s="84"/>
      <c r="AX21" s="83"/>
      <c r="AY21" s="83">
        <v>504.4</v>
      </c>
      <c r="AZ21" s="83"/>
      <c r="BA21" s="83"/>
      <c r="BB21" s="84"/>
      <c r="BC21" s="84">
        <v>806.23</v>
      </c>
      <c r="BD21" s="84"/>
      <c r="BE21" s="84"/>
      <c r="BF21" s="83">
        <v>6000</v>
      </c>
      <c r="BG21" s="84"/>
      <c r="BH21" s="83"/>
      <c r="BI21" s="83"/>
      <c r="BJ21" s="84"/>
      <c r="BK21" s="83"/>
      <c r="BL21" s="84"/>
      <c r="BM21" s="84">
        <v>19183.97</v>
      </c>
      <c r="BN21" s="83"/>
      <c r="BO21" s="83"/>
      <c r="BP21" s="84"/>
      <c r="BQ21" s="83"/>
      <c r="BR21" s="84"/>
      <c r="BS21" s="84"/>
      <c r="BT21" s="84"/>
      <c r="BU21" s="84"/>
      <c r="BV21" s="83">
        <v>53593</v>
      </c>
      <c r="BW21" s="83"/>
      <c r="BX21" s="84"/>
      <c r="BY21" s="83">
        <v>9580.64</v>
      </c>
      <c r="BZ21" s="83"/>
      <c r="CA21" s="83"/>
      <c r="CB21" s="84"/>
      <c r="CC21" s="83">
        <v>1484.29</v>
      </c>
      <c r="CD21" s="83"/>
      <c r="CE21" s="83"/>
      <c r="CF21" s="83"/>
      <c r="CG21" s="83"/>
      <c r="CH21" s="83"/>
      <c r="CI21" s="83"/>
      <c r="CJ21" s="84"/>
      <c r="CK21" s="84">
        <v>1014.79</v>
      </c>
      <c r="CL21" s="83">
        <v>1014.79</v>
      </c>
      <c r="CM21" s="83"/>
      <c r="CN21" s="83"/>
      <c r="CO21" s="83"/>
      <c r="CP21" s="84"/>
      <c r="CQ21" s="84"/>
      <c r="CR21" s="84"/>
      <c r="CS21" s="84"/>
      <c r="CT21" s="83"/>
      <c r="CU21" s="83"/>
      <c r="CV21" s="83"/>
    </row>
    <row r="22" spans="2:100" x14ac:dyDescent="0.25">
      <c r="B22" s="85" t="s">
        <v>346</v>
      </c>
      <c r="C22" s="85" t="s">
        <v>347</v>
      </c>
      <c r="D22" s="84">
        <v>7186002.8999999985</v>
      </c>
      <c r="E22" s="84">
        <v>2672349.66</v>
      </c>
      <c r="F22" s="84">
        <v>40962.53</v>
      </c>
      <c r="G22" s="83">
        <v>48900.49</v>
      </c>
      <c r="H22" s="83"/>
      <c r="I22" s="84">
        <v>153538.43</v>
      </c>
      <c r="J22" s="84">
        <v>50460.479999999996</v>
      </c>
      <c r="K22" s="83">
        <v>6493.98</v>
      </c>
      <c r="L22" s="84">
        <v>984370.82</v>
      </c>
      <c r="M22" s="84">
        <v>105576.84</v>
      </c>
      <c r="N22" s="84">
        <v>72096.84</v>
      </c>
      <c r="O22" s="83"/>
      <c r="P22" s="83">
        <v>68914.05</v>
      </c>
      <c r="Q22" s="83">
        <v>3318.79</v>
      </c>
      <c r="R22" s="83"/>
      <c r="S22" s="83"/>
      <c r="T22" s="84">
        <v>219692.65000000002</v>
      </c>
      <c r="U22" s="84">
        <v>91699.73000000001</v>
      </c>
      <c r="V22" s="84">
        <v>273800.15000000002</v>
      </c>
      <c r="W22" s="83">
        <v>121021.16</v>
      </c>
      <c r="X22" s="83"/>
      <c r="Y22" s="83"/>
      <c r="Z22" s="83"/>
      <c r="AA22" s="83"/>
      <c r="AB22" s="84">
        <v>27650.82</v>
      </c>
      <c r="AC22" s="84">
        <v>12092.999999999998</v>
      </c>
      <c r="AD22" s="84">
        <v>15015.12</v>
      </c>
      <c r="AE22" s="84">
        <v>30748.949999999997</v>
      </c>
      <c r="AF22" s="84">
        <v>412927</v>
      </c>
      <c r="AG22" s="84">
        <v>339439.37999999995</v>
      </c>
      <c r="AH22" s="83"/>
      <c r="AI22" s="83"/>
      <c r="AJ22" s="84">
        <v>157169.82999999999</v>
      </c>
      <c r="AK22" s="84">
        <v>36743.46</v>
      </c>
      <c r="AL22" s="83">
        <v>166155.85</v>
      </c>
      <c r="AM22" s="84">
        <v>15556.13</v>
      </c>
      <c r="AN22" s="83">
        <v>97657.419999999984</v>
      </c>
      <c r="AO22" s="84">
        <v>8659.869999999999</v>
      </c>
      <c r="AP22" s="83">
        <v>6730.97</v>
      </c>
      <c r="AQ22" s="84">
        <v>6842</v>
      </c>
      <c r="AR22" s="83"/>
      <c r="AS22" s="83"/>
      <c r="AT22" s="83">
        <v>34906.589999999997</v>
      </c>
      <c r="AU22" s="84">
        <v>22945.919999999998</v>
      </c>
      <c r="AV22" s="83"/>
      <c r="AW22" s="84">
        <v>10003.32</v>
      </c>
      <c r="AX22" s="83"/>
      <c r="AY22" s="84">
        <v>21932.089999999997</v>
      </c>
      <c r="AZ22" s="83"/>
      <c r="BA22" s="83">
        <v>6085.51</v>
      </c>
      <c r="BB22" s="83">
        <v>12236.83</v>
      </c>
      <c r="BC22" s="84">
        <v>14112.88</v>
      </c>
      <c r="BD22" s="83">
        <v>84318.170000000013</v>
      </c>
      <c r="BE22" s="83"/>
      <c r="BF22" s="84">
        <v>257</v>
      </c>
      <c r="BG22" s="83">
        <v>15878.46</v>
      </c>
      <c r="BH22" s="83"/>
      <c r="BI22" s="83"/>
      <c r="BJ22" s="83"/>
      <c r="BK22" s="83"/>
      <c r="BL22" s="84"/>
      <c r="BM22" s="83">
        <v>135601.9</v>
      </c>
      <c r="BN22" s="83">
        <v>33877.93</v>
      </c>
      <c r="BO22" s="83">
        <v>348</v>
      </c>
      <c r="BP22" s="83"/>
      <c r="BQ22" s="83">
        <v>44679.61</v>
      </c>
      <c r="BR22" s="83"/>
      <c r="BS22" s="83"/>
      <c r="BT22" s="83">
        <v>2700</v>
      </c>
      <c r="BU22" s="84">
        <v>2700</v>
      </c>
      <c r="BV22" s="83">
        <v>410806.80999999994</v>
      </c>
      <c r="BW22" s="83"/>
      <c r="BX22" s="84"/>
      <c r="BY22" s="83">
        <v>46496.13</v>
      </c>
      <c r="BZ22" s="83"/>
      <c r="CA22" s="83"/>
      <c r="CB22" s="84"/>
      <c r="CC22" s="83">
        <v>11159.52</v>
      </c>
      <c r="CD22" s="83"/>
      <c r="CE22" s="83">
        <v>12274.92</v>
      </c>
      <c r="CF22" s="83">
        <v>250.2</v>
      </c>
      <c r="CG22" s="83"/>
      <c r="CH22" s="83"/>
      <c r="CI22" s="83"/>
      <c r="CJ22" s="84"/>
      <c r="CK22" s="84">
        <v>11900.599999999999</v>
      </c>
      <c r="CL22" s="83">
        <v>11900.599999999999</v>
      </c>
      <c r="CM22" s="83"/>
      <c r="CN22" s="83"/>
      <c r="CO22" s="83"/>
      <c r="CP22" s="83">
        <v>55</v>
      </c>
      <c r="CQ22" s="83">
        <v>6589.11</v>
      </c>
      <c r="CR22" s="83"/>
      <c r="CS22" s="83"/>
      <c r="CT22" s="83"/>
      <c r="CU22" s="83"/>
      <c r="CV22" s="83"/>
    </row>
    <row r="23" spans="2:100" x14ac:dyDescent="0.25">
      <c r="B23" s="85" t="s">
        <v>446</v>
      </c>
      <c r="C23" s="85" t="s">
        <v>447</v>
      </c>
      <c r="D23" s="84">
        <v>24526194.57</v>
      </c>
      <c r="E23" s="84">
        <v>8842363.1799999997</v>
      </c>
      <c r="F23" s="84">
        <v>172687.2</v>
      </c>
      <c r="G23" s="84">
        <v>120965.95</v>
      </c>
      <c r="H23" s="83"/>
      <c r="I23" s="84">
        <v>907579.08</v>
      </c>
      <c r="J23" s="84">
        <v>20763.739999999998</v>
      </c>
      <c r="K23" s="84"/>
      <c r="L23" s="84">
        <v>3880981.8300000005</v>
      </c>
      <c r="M23" s="84">
        <v>201260.24000000002</v>
      </c>
      <c r="N23" s="84">
        <v>143688.72</v>
      </c>
      <c r="O23" s="83"/>
      <c r="P23" s="84">
        <v>376110.49</v>
      </c>
      <c r="Q23" s="84">
        <v>9460.630000000001</v>
      </c>
      <c r="R23" s="83"/>
      <c r="S23" s="83"/>
      <c r="T23" s="84">
        <v>749865.66</v>
      </c>
      <c r="U23" s="84">
        <v>343531.05999999994</v>
      </c>
      <c r="V23" s="84">
        <v>978795.8899999999</v>
      </c>
      <c r="W23" s="84">
        <v>435630.67999999993</v>
      </c>
      <c r="X23" s="83"/>
      <c r="Y23" s="83"/>
      <c r="Z23" s="83">
        <v>400</v>
      </c>
      <c r="AA23" s="83"/>
      <c r="AB23" s="84">
        <v>47417.69</v>
      </c>
      <c r="AC23" s="84">
        <v>24920.680000000004</v>
      </c>
      <c r="AD23" s="84">
        <v>39483.17</v>
      </c>
      <c r="AE23" s="84">
        <v>83043.220000000016</v>
      </c>
      <c r="AF23" s="84">
        <v>1378827.21</v>
      </c>
      <c r="AG23" s="84">
        <v>1265507.7900000003</v>
      </c>
      <c r="AH23" s="83">
        <v>10.14</v>
      </c>
      <c r="AI23" s="83"/>
      <c r="AJ23" s="84">
        <v>625710.02999999991</v>
      </c>
      <c r="AK23" s="84">
        <v>107674.08</v>
      </c>
      <c r="AL23" s="84">
        <v>457839.74</v>
      </c>
      <c r="AM23" s="84">
        <v>123335.20999999999</v>
      </c>
      <c r="AN23" s="84">
        <v>55257.780000000006</v>
      </c>
      <c r="AO23" s="84">
        <v>99390.94</v>
      </c>
      <c r="AP23" s="83">
        <v>2283.65</v>
      </c>
      <c r="AQ23" s="84">
        <v>83542.86</v>
      </c>
      <c r="AR23" s="83"/>
      <c r="AS23" s="83"/>
      <c r="AT23" s="84">
        <v>39777.39</v>
      </c>
      <c r="AU23" s="84">
        <v>165196.54999999999</v>
      </c>
      <c r="AV23" s="84">
        <v>17440</v>
      </c>
      <c r="AW23" s="84">
        <v>39528.129999999997</v>
      </c>
      <c r="AX23" s="83"/>
      <c r="AY23" s="84"/>
      <c r="AZ23" s="83"/>
      <c r="BA23" s="84">
        <v>16126</v>
      </c>
      <c r="BB23" s="84">
        <v>180558.09</v>
      </c>
      <c r="BC23" s="84">
        <v>19595.61</v>
      </c>
      <c r="BD23" s="84">
        <v>508277.80000000005</v>
      </c>
      <c r="BE23" s="84"/>
      <c r="BF23" s="83">
        <v>59423.43</v>
      </c>
      <c r="BG23" s="84">
        <v>28362.87</v>
      </c>
      <c r="BH23" s="83">
        <v>11403.53</v>
      </c>
      <c r="BI23" s="84"/>
      <c r="BJ23" s="83"/>
      <c r="BK23" s="83"/>
      <c r="BL23" s="84">
        <v>1792.28</v>
      </c>
      <c r="BM23" s="84">
        <v>328714.89</v>
      </c>
      <c r="BN23" s="84">
        <v>107445.87</v>
      </c>
      <c r="BO23" s="83">
        <v>585.63</v>
      </c>
      <c r="BP23" s="84">
        <v>2220.7399999999998</v>
      </c>
      <c r="BQ23" s="83">
        <v>4307.45</v>
      </c>
      <c r="BR23" s="83">
        <v>153557.93</v>
      </c>
      <c r="BS23" s="84">
        <v>265.16000000000003</v>
      </c>
      <c r="BT23" s="84">
        <v>50048.68</v>
      </c>
      <c r="BU23" s="84">
        <v>50048.68</v>
      </c>
      <c r="BV23" s="83">
        <v>270510.7</v>
      </c>
      <c r="BW23" s="83"/>
      <c r="BX23" s="84"/>
      <c r="BY23" s="83">
        <v>141384.68</v>
      </c>
      <c r="BZ23" s="83">
        <v>4345.91</v>
      </c>
      <c r="CA23" s="83"/>
      <c r="CB23" s="84"/>
      <c r="CC23" s="83">
        <v>103791.53</v>
      </c>
      <c r="CD23" s="84"/>
      <c r="CE23" s="84">
        <v>74965.460000000006</v>
      </c>
      <c r="CF23" s="83">
        <v>14198.44</v>
      </c>
      <c r="CG23" s="83"/>
      <c r="CH23" s="83"/>
      <c r="CI23" s="83"/>
      <c r="CJ23" s="84"/>
      <c r="CK23" s="84">
        <v>77010.210000000006</v>
      </c>
      <c r="CL23" s="83">
        <v>77010.210000000006</v>
      </c>
      <c r="CM23" s="83"/>
      <c r="CN23" s="83"/>
      <c r="CO23" s="83">
        <v>471864.48</v>
      </c>
      <c r="CP23" s="83">
        <v>115.28</v>
      </c>
      <c r="CQ23" s="84">
        <v>12371.810000000001</v>
      </c>
      <c r="CR23" s="83"/>
      <c r="CS23" s="84">
        <v>41391.81</v>
      </c>
      <c r="CT23" s="83">
        <v>1287.69</v>
      </c>
      <c r="CU23" s="83"/>
      <c r="CV23" s="83"/>
    </row>
    <row r="24" spans="2:100" x14ac:dyDescent="0.25">
      <c r="B24" s="85" t="s">
        <v>254</v>
      </c>
      <c r="C24" s="85" t="s">
        <v>255</v>
      </c>
      <c r="D24" s="84">
        <v>26289640.070000008</v>
      </c>
      <c r="E24" s="84">
        <v>10427897.550000001</v>
      </c>
      <c r="F24" s="84">
        <v>285259.81</v>
      </c>
      <c r="G24" s="84">
        <v>368092.47000000003</v>
      </c>
      <c r="H24" s="83"/>
      <c r="I24" s="84">
        <v>551377.97</v>
      </c>
      <c r="J24" s="84">
        <v>119881.22</v>
      </c>
      <c r="K24" s="83">
        <v>142738</v>
      </c>
      <c r="L24" s="84">
        <v>3333136.06</v>
      </c>
      <c r="M24" s="84">
        <v>232667.33999999997</v>
      </c>
      <c r="N24" s="84">
        <v>186337.26</v>
      </c>
      <c r="O24" s="83"/>
      <c r="P24" s="84">
        <v>502340.05000000005</v>
      </c>
      <c r="Q24" s="84">
        <v>10560.99</v>
      </c>
      <c r="R24" s="83"/>
      <c r="S24" s="83"/>
      <c r="T24" s="84">
        <v>876910.51</v>
      </c>
      <c r="U24" s="84">
        <v>315447.23</v>
      </c>
      <c r="V24" s="84">
        <v>1135368.3500000001</v>
      </c>
      <c r="W24" s="84">
        <v>422287.10000000003</v>
      </c>
      <c r="X24" s="83"/>
      <c r="Y24" s="83"/>
      <c r="Z24" s="84"/>
      <c r="AA24" s="83"/>
      <c r="AB24" s="84">
        <v>7740.5899999999983</v>
      </c>
      <c r="AC24" s="84">
        <v>3476.2000000000003</v>
      </c>
      <c r="AD24" s="84">
        <v>53129.04</v>
      </c>
      <c r="AE24" s="84">
        <v>84197.83</v>
      </c>
      <c r="AF24" s="84">
        <v>1673208.69</v>
      </c>
      <c r="AG24" s="84">
        <v>1133864.31</v>
      </c>
      <c r="AH24" s="84">
        <v>25291.14</v>
      </c>
      <c r="AI24" s="83">
        <v>9107.3300000000017</v>
      </c>
      <c r="AJ24" s="84">
        <v>1130713.5</v>
      </c>
      <c r="AK24" s="84">
        <v>94333.81</v>
      </c>
      <c r="AL24" s="84">
        <v>280349.02</v>
      </c>
      <c r="AM24" s="84">
        <v>38944.25</v>
      </c>
      <c r="AN24" s="84">
        <v>331531.05</v>
      </c>
      <c r="AO24" s="84">
        <v>10822.09</v>
      </c>
      <c r="AP24" s="84">
        <v>9135.92</v>
      </c>
      <c r="AQ24" s="84">
        <v>12590.070000000002</v>
      </c>
      <c r="AR24" s="83"/>
      <c r="AS24" s="83"/>
      <c r="AT24" s="84">
        <v>45726.119999999995</v>
      </c>
      <c r="AU24" s="84">
        <v>404033.35</v>
      </c>
      <c r="AV24" s="83">
        <v>94487.1</v>
      </c>
      <c r="AW24" s="84">
        <v>28376.400000000001</v>
      </c>
      <c r="AX24" s="83"/>
      <c r="AY24" s="83"/>
      <c r="AZ24" s="83">
        <v>3000</v>
      </c>
      <c r="BA24" s="84">
        <v>2030.63</v>
      </c>
      <c r="BB24" s="84">
        <v>29007.75</v>
      </c>
      <c r="BC24" s="84">
        <v>103445.5</v>
      </c>
      <c r="BD24" s="84">
        <v>187240.40000000002</v>
      </c>
      <c r="BE24" s="84">
        <v>3719.2400000000002</v>
      </c>
      <c r="BF24" s="84"/>
      <c r="BG24" s="84"/>
      <c r="BH24" s="83">
        <v>3739.67</v>
      </c>
      <c r="BI24" s="83"/>
      <c r="BJ24" s="83"/>
      <c r="BK24" s="83"/>
      <c r="BL24" s="84">
        <v>590.53</v>
      </c>
      <c r="BM24" s="84">
        <v>415963.42</v>
      </c>
      <c r="BN24" s="84">
        <v>146670.86000000002</v>
      </c>
      <c r="BO24" s="84">
        <v>1460.56</v>
      </c>
      <c r="BP24" s="84">
        <v>2511.6999999999998</v>
      </c>
      <c r="BQ24" s="84">
        <v>232826.65999999997</v>
      </c>
      <c r="BR24" s="84">
        <v>3575</v>
      </c>
      <c r="BS24" s="84">
        <v>225</v>
      </c>
      <c r="BT24" s="84">
        <v>61086.94</v>
      </c>
      <c r="BU24" s="84">
        <v>61086.94</v>
      </c>
      <c r="BV24" s="84">
        <v>269082.92</v>
      </c>
      <c r="BW24" s="84"/>
      <c r="BX24" s="84"/>
      <c r="BY24" s="84">
        <v>178758.51</v>
      </c>
      <c r="BZ24" s="83">
        <v>4309.18</v>
      </c>
      <c r="CA24" s="83"/>
      <c r="CB24" s="84"/>
      <c r="CC24" s="83">
        <v>44946.92</v>
      </c>
      <c r="CD24" s="84"/>
      <c r="CE24" s="84">
        <v>21958.39</v>
      </c>
      <c r="CF24" s="83"/>
      <c r="CG24" s="83"/>
      <c r="CH24" s="83">
        <v>1886.45</v>
      </c>
      <c r="CI24" s="83"/>
      <c r="CJ24" s="84"/>
      <c r="CK24" s="84">
        <v>93556.31</v>
      </c>
      <c r="CL24" s="83">
        <v>93556.31</v>
      </c>
      <c r="CM24" s="83"/>
      <c r="CN24" s="84"/>
      <c r="CO24" s="84">
        <v>41189.25</v>
      </c>
      <c r="CP24" s="84"/>
      <c r="CQ24" s="84">
        <v>4714.8999999999996</v>
      </c>
      <c r="CR24" s="84">
        <v>4714.92</v>
      </c>
      <c r="CS24" s="84"/>
      <c r="CT24" s="83">
        <v>46068.74</v>
      </c>
      <c r="CU24" s="83"/>
      <c r="CV24" s="83"/>
    </row>
    <row r="25" spans="2:100" x14ac:dyDescent="0.25">
      <c r="B25" s="85" t="s">
        <v>252</v>
      </c>
      <c r="C25" s="85" t="s">
        <v>253</v>
      </c>
      <c r="D25" s="84">
        <v>22228600.169999998</v>
      </c>
      <c r="E25" s="84">
        <v>9139880.7300000004</v>
      </c>
      <c r="F25" s="84">
        <v>266902.13</v>
      </c>
      <c r="G25" s="84">
        <v>423285.88000000006</v>
      </c>
      <c r="H25" s="83"/>
      <c r="I25" s="84">
        <v>304096</v>
      </c>
      <c r="J25" s="84">
        <v>44763.12</v>
      </c>
      <c r="K25" s="84"/>
      <c r="L25" s="84">
        <v>3273071.9099999997</v>
      </c>
      <c r="M25" s="84">
        <v>124506.20000000001</v>
      </c>
      <c r="N25" s="84">
        <v>128916.95999999999</v>
      </c>
      <c r="O25" s="83"/>
      <c r="P25" s="84">
        <v>372997.19999999995</v>
      </c>
      <c r="Q25" s="84">
        <v>12086.32</v>
      </c>
      <c r="R25" s="83"/>
      <c r="S25" s="83"/>
      <c r="T25" s="84">
        <v>768852.4800000001</v>
      </c>
      <c r="U25" s="84">
        <v>288191.16000000003</v>
      </c>
      <c r="V25" s="84">
        <v>979451.98</v>
      </c>
      <c r="W25" s="84">
        <v>386405.35000000003</v>
      </c>
      <c r="X25" s="83"/>
      <c r="Y25" s="83"/>
      <c r="Z25" s="83"/>
      <c r="AA25" s="83"/>
      <c r="AB25" s="84">
        <v>22128.399999999998</v>
      </c>
      <c r="AC25" s="84">
        <v>10626.039999999999</v>
      </c>
      <c r="AD25" s="84">
        <v>116954.1</v>
      </c>
      <c r="AE25" s="84">
        <v>103708.83</v>
      </c>
      <c r="AF25" s="84">
        <v>1398686.75</v>
      </c>
      <c r="AG25" s="84">
        <v>1181196.25</v>
      </c>
      <c r="AH25" s="84"/>
      <c r="AI25" s="84"/>
      <c r="AJ25" s="84">
        <v>505135.67999999988</v>
      </c>
      <c r="AK25" s="84">
        <v>145719.52000000002</v>
      </c>
      <c r="AL25" s="84">
        <v>167854.88</v>
      </c>
      <c r="AM25" s="84">
        <v>19.54</v>
      </c>
      <c r="AN25" s="84">
        <v>103307.40000000001</v>
      </c>
      <c r="AO25" s="84">
        <v>28242.07</v>
      </c>
      <c r="AP25" s="83">
        <v>12634.59</v>
      </c>
      <c r="AQ25" s="84">
        <v>138626.99</v>
      </c>
      <c r="AR25" s="83"/>
      <c r="AS25" s="83"/>
      <c r="AT25" s="84">
        <v>46061.520000000004</v>
      </c>
      <c r="AU25" s="84">
        <v>22393.79</v>
      </c>
      <c r="AV25" s="84"/>
      <c r="AW25" s="84">
        <v>30414.12</v>
      </c>
      <c r="AX25" s="83">
        <v>48379.35</v>
      </c>
      <c r="AY25" s="83">
        <v>26178.5</v>
      </c>
      <c r="AZ25" s="84"/>
      <c r="BA25" s="84"/>
      <c r="BB25" s="84">
        <v>111268.67</v>
      </c>
      <c r="BC25" s="84">
        <v>67270.240000000005</v>
      </c>
      <c r="BD25" s="84">
        <v>30124.679999999997</v>
      </c>
      <c r="BE25" s="84"/>
      <c r="BF25" s="83"/>
      <c r="BG25" s="83"/>
      <c r="BH25" s="84"/>
      <c r="BI25" s="83"/>
      <c r="BJ25" s="83"/>
      <c r="BK25" s="83"/>
      <c r="BL25" s="84"/>
      <c r="BM25" s="84">
        <v>351464.37</v>
      </c>
      <c r="BN25" s="84">
        <v>36550.269999999997</v>
      </c>
      <c r="BO25" s="84">
        <v>1830.8</v>
      </c>
      <c r="BP25" s="84">
        <v>11163.05</v>
      </c>
      <c r="BQ25" s="84">
        <v>464620.31</v>
      </c>
      <c r="BR25" s="84"/>
      <c r="BS25" s="84"/>
      <c r="BT25" s="84">
        <v>8864.35</v>
      </c>
      <c r="BU25" s="84">
        <v>8864.35</v>
      </c>
      <c r="BV25" s="84">
        <v>175373.79</v>
      </c>
      <c r="BW25" s="83"/>
      <c r="BX25" s="84"/>
      <c r="BY25" s="84">
        <v>164107.48000000001</v>
      </c>
      <c r="BZ25" s="83"/>
      <c r="CA25" s="83"/>
      <c r="CB25" s="84"/>
      <c r="CC25" s="83">
        <v>72412.069999999992</v>
      </c>
      <c r="CD25" s="84"/>
      <c r="CE25" s="83">
        <v>66378.91</v>
      </c>
      <c r="CF25" s="84">
        <v>4146.29</v>
      </c>
      <c r="CG25" s="84"/>
      <c r="CH25" s="83"/>
      <c r="CI25" s="83"/>
      <c r="CJ25" s="84"/>
      <c r="CK25" s="84">
        <v>41349.149999999994</v>
      </c>
      <c r="CL25" s="83">
        <v>41349.149999999994</v>
      </c>
      <c r="CM25" s="83"/>
      <c r="CN25" s="84"/>
      <c r="CO25" s="84"/>
      <c r="CP25" s="83"/>
      <c r="CQ25" s="83"/>
      <c r="CR25" s="83"/>
      <c r="CS25" s="84"/>
      <c r="CT25" s="83"/>
      <c r="CU25" s="83"/>
      <c r="CV25" s="83"/>
    </row>
    <row r="26" spans="2:100" x14ac:dyDescent="0.25">
      <c r="B26" s="85" t="s">
        <v>802</v>
      </c>
      <c r="C26" s="85" t="s">
        <v>803</v>
      </c>
      <c r="D26" s="84">
        <v>127656021.47000015</v>
      </c>
      <c r="E26" s="84">
        <v>49999014.210000001</v>
      </c>
      <c r="F26" s="84">
        <v>1165065.05</v>
      </c>
      <c r="G26" s="84">
        <v>493309.74</v>
      </c>
      <c r="H26" s="83"/>
      <c r="I26" s="84">
        <v>3025740.160000002</v>
      </c>
      <c r="J26" s="84">
        <v>615350.91999999993</v>
      </c>
      <c r="K26" s="83">
        <v>873532</v>
      </c>
      <c r="L26" s="84">
        <v>18219000.630000006</v>
      </c>
      <c r="M26" s="84">
        <v>1014856.6799999995</v>
      </c>
      <c r="N26" s="84">
        <v>869355.51</v>
      </c>
      <c r="O26" s="83"/>
      <c r="P26" s="84">
        <v>1309045.67</v>
      </c>
      <c r="Q26" s="84">
        <v>203914.33000000002</v>
      </c>
      <c r="R26" s="83"/>
      <c r="S26" s="83"/>
      <c r="T26" s="84">
        <v>4178641.7799999993</v>
      </c>
      <c r="U26" s="84">
        <v>1596031.2799999989</v>
      </c>
      <c r="V26" s="84">
        <v>5352045.5500000035</v>
      </c>
      <c r="W26" s="84">
        <v>2139154.7399999998</v>
      </c>
      <c r="X26" s="83"/>
      <c r="Y26" s="83"/>
      <c r="Z26" s="83"/>
      <c r="AA26" s="83"/>
      <c r="AB26" s="84">
        <v>133445.85000000009</v>
      </c>
      <c r="AC26" s="84">
        <v>67258.200000000026</v>
      </c>
      <c r="AD26" s="84">
        <v>340585.51999999973</v>
      </c>
      <c r="AE26" s="84">
        <v>586004.94999999972</v>
      </c>
      <c r="AF26" s="84">
        <v>7595638.5899999961</v>
      </c>
      <c r="AG26" s="84">
        <v>6607634.5599999968</v>
      </c>
      <c r="AH26" s="83">
        <v>244654.99</v>
      </c>
      <c r="AI26" s="83">
        <v>109518.82000000012</v>
      </c>
      <c r="AJ26" s="84">
        <v>3464613.9800000004</v>
      </c>
      <c r="AK26" s="84">
        <v>342116.38</v>
      </c>
      <c r="AL26" s="84">
        <v>1509929.38</v>
      </c>
      <c r="AM26" s="84">
        <v>643584.30999999982</v>
      </c>
      <c r="AN26" s="84">
        <v>2114264.02</v>
      </c>
      <c r="AO26" s="84">
        <v>53888.1</v>
      </c>
      <c r="AP26" s="83">
        <v>216646.39</v>
      </c>
      <c r="AQ26" s="84">
        <v>45025.22</v>
      </c>
      <c r="AR26" s="83"/>
      <c r="AS26" s="83"/>
      <c r="AT26" s="84">
        <v>877209.59000000008</v>
      </c>
      <c r="AU26" s="84">
        <v>2380100.9300000002</v>
      </c>
      <c r="AV26" s="83">
        <v>60270.75</v>
      </c>
      <c r="AW26" s="84">
        <v>35012.699999999997</v>
      </c>
      <c r="AX26" s="84"/>
      <c r="AY26" s="84">
        <v>54342.399999999994</v>
      </c>
      <c r="AZ26" s="83">
        <v>372.67</v>
      </c>
      <c r="BA26" s="83">
        <v>475927.01000000007</v>
      </c>
      <c r="BB26" s="84">
        <v>405497.28</v>
      </c>
      <c r="BC26" s="84">
        <v>195664.96</v>
      </c>
      <c r="BD26" s="84">
        <v>79186.080000000002</v>
      </c>
      <c r="BE26" s="84">
        <v>164800.76</v>
      </c>
      <c r="BF26" s="83">
        <v>31323.439999999999</v>
      </c>
      <c r="BG26" s="83">
        <v>6633.0899999999992</v>
      </c>
      <c r="BH26" s="83">
        <v>11961.79</v>
      </c>
      <c r="BI26" s="83">
        <v>175</v>
      </c>
      <c r="BJ26" s="83"/>
      <c r="BK26" s="83"/>
      <c r="BL26" s="84"/>
      <c r="BM26" s="84">
        <v>1418950.84</v>
      </c>
      <c r="BN26" s="84">
        <v>331185.52999999991</v>
      </c>
      <c r="BO26" s="84">
        <v>9313.5499999999993</v>
      </c>
      <c r="BP26" s="84">
        <v>18065.53</v>
      </c>
      <c r="BQ26" s="83">
        <v>3035245.02</v>
      </c>
      <c r="BR26" s="83"/>
      <c r="BS26" s="84"/>
      <c r="BT26" s="84">
        <v>264830.3899999999</v>
      </c>
      <c r="BU26" s="84">
        <v>264830.3899999999</v>
      </c>
      <c r="BV26" s="83">
        <v>548128.1399999999</v>
      </c>
      <c r="BW26" s="83"/>
      <c r="BX26" s="84">
        <v>205083.84</v>
      </c>
      <c r="BY26" s="83">
        <v>755838.59</v>
      </c>
      <c r="BZ26" s="83">
        <v>7548.35</v>
      </c>
      <c r="CA26" s="83"/>
      <c r="CB26" s="84"/>
      <c r="CC26" s="83">
        <v>89302.36</v>
      </c>
      <c r="CD26" s="84"/>
      <c r="CE26" s="84">
        <v>169589.02</v>
      </c>
      <c r="CF26" s="83">
        <v>2956.79</v>
      </c>
      <c r="CG26" s="83"/>
      <c r="CH26" s="83"/>
      <c r="CI26" s="83"/>
      <c r="CJ26" s="84"/>
      <c r="CK26" s="84">
        <v>247273.34000000011</v>
      </c>
      <c r="CL26" s="83">
        <v>247273.34000000011</v>
      </c>
      <c r="CM26" s="83"/>
      <c r="CN26" s="83"/>
      <c r="CO26" s="83">
        <v>397232.98</v>
      </c>
      <c r="CP26" s="83"/>
      <c r="CQ26" s="83">
        <v>113775.91999999998</v>
      </c>
      <c r="CR26" s="83"/>
      <c r="CS26" s="83"/>
      <c r="CT26" s="83">
        <v>134355.32</v>
      </c>
      <c r="CU26" s="83"/>
      <c r="CV26" s="83"/>
    </row>
    <row r="27" spans="2:100" x14ac:dyDescent="0.25">
      <c r="B27" s="85" t="s">
        <v>602</v>
      </c>
      <c r="C27" s="85" t="s">
        <v>603</v>
      </c>
      <c r="D27" s="84">
        <v>4330594.83</v>
      </c>
      <c r="E27" s="84">
        <v>1293000.9500000002</v>
      </c>
      <c r="F27" s="84">
        <v>25711.82</v>
      </c>
      <c r="G27" s="84"/>
      <c r="H27" s="83"/>
      <c r="I27" s="84">
        <v>82449.279999999999</v>
      </c>
      <c r="J27" s="84"/>
      <c r="K27" s="84"/>
      <c r="L27" s="84">
        <v>737061.21</v>
      </c>
      <c r="M27" s="84"/>
      <c r="N27" s="84"/>
      <c r="O27" s="83"/>
      <c r="P27" s="84">
        <v>900</v>
      </c>
      <c r="Q27" s="84"/>
      <c r="R27" s="83"/>
      <c r="S27" s="83"/>
      <c r="T27" s="84">
        <v>107011.94</v>
      </c>
      <c r="U27" s="84">
        <v>14759.21</v>
      </c>
      <c r="V27" s="84">
        <v>123165.57999999999</v>
      </c>
      <c r="W27" s="84">
        <v>79797.97</v>
      </c>
      <c r="X27" s="83"/>
      <c r="Y27" s="83"/>
      <c r="Z27" s="83"/>
      <c r="AA27" s="83"/>
      <c r="AB27" s="84"/>
      <c r="AC27" s="84"/>
      <c r="AD27" s="84">
        <v>8995.64</v>
      </c>
      <c r="AE27" s="84">
        <v>4757.18</v>
      </c>
      <c r="AF27" s="84">
        <v>203500.24</v>
      </c>
      <c r="AG27" s="84">
        <v>176046.25</v>
      </c>
      <c r="AH27" s="84">
        <v>5269.2999999999993</v>
      </c>
      <c r="AI27" s="84">
        <v>2779.99</v>
      </c>
      <c r="AJ27" s="84">
        <v>212939.59</v>
      </c>
      <c r="AK27" s="84">
        <v>17570.560000000001</v>
      </c>
      <c r="AL27" s="84">
        <v>90594.03</v>
      </c>
      <c r="AM27" s="84">
        <v>43142.98</v>
      </c>
      <c r="AN27" s="84">
        <v>89881.75</v>
      </c>
      <c r="AO27" s="84">
        <v>134529.06</v>
      </c>
      <c r="AP27" s="83"/>
      <c r="AQ27" s="84">
        <v>196185.88</v>
      </c>
      <c r="AR27" s="83"/>
      <c r="AS27" s="83"/>
      <c r="AT27" s="84">
        <v>51414.06</v>
      </c>
      <c r="AU27" s="84"/>
      <c r="AV27" s="84">
        <v>1080</v>
      </c>
      <c r="AW27" s="84">
        <v>49556.6</v>
      </c>
      <c r="AX27" s="83"/>
      <c r="AY27" s="84">
        <v>11781.27</v>
      </c>
      <c r="AZ27" s="84"/>
      <c r="BA27" s="84"/>
      <c r="BB27" s="84">
        <v>33665.33</v>
      </c>
      <c r="BC27" s="84">
        <v>27530.37</v>
      </c>
      <c r="BD27" s="84">
        <v>46031.909999999996</v>
      </c>
      <c r="BE27" s="84"/>
      <c r="BF27" s="84">
        <v>74595.78</v>
      </c>
      <c r="BG27" s="84"/>
      <c r="BH27" s="84"/>
      <c r="BI27" s="84"/>
      <c r="BJ27" s="83">
        <v>7092.8</v>
      </c>
      <c r="BK27" s="83"/>
      <c r="BL27" s="84"/>
      <c r="BM27" s="84">
        <v>36632.199999999997</v>
      </c>
      <c r="BN27" s="84">
        <v>12409.65</v>
      </c>
      <c r="BO27" s="84">
        <v>25931.86</v>
      </c>
      <c r="BP27" s="84">
        <v>21143.82</v>
      </c>
      <c r="BQ27" s="83"/>
      <c r="BR27" s="83"/>
      <c r="BS27" s="84"/>
      <c r="BT27" s="84"/>
      <c r="BU27" s="84"/>
      <c r="BV27" s="83">
        <v>107546.28</v>
      </c>
      <c r="BW27" s="84"/>
      <c r="BX27" s="84"/>
      <c r="BY27" s="84"/>
      <c r="BZ27" s="83"/>
      <c r="CA27" s="83"/>
      <c r="CB27" s="84"/>
      <c r="CC27" s="83">
        <v>2777.45</v>
      </c>
      <c r="CD27" s="84"/>
      <c r="CE27" s="83">
        <v>7055.18</v>
      </c>
      <c r="CF27" s="83">
        <v>1106.03</v>
      </c>
      <c r="CG27" s="84"/>
      <c r="CH27" s="83"/>
      <c r="CI27" s="83"/>
      <c r="CJ27" s="84"/>
      <c r="CK27" s="84"/>
      <c r="CL27" s="83"/>
      <c r="CM27" s="83">
        <v>95844.39</v>
      </c>
      <c r="CN27" s="84"/>
      <c r="CO27" s="84"/>
      <c r="CP27" s="84"/>
      <c r="CQ27" s="83">
        <v>33046.92</v>
      </c>
      <c r="CR27" s="84">
        <v>34302.519999999997</v>
      </c>
      <c r="CS27" s="84"/>
      <c r="CT27" s="83"/>
      <c r="CU27" s="83"/>
      <c r="CV27" s="83"/>
    </row>
    <row r="28" spans="2:100" x14ac:dyDescent="0.25">
      <c r="B28" s="85" t="s">
        <v>608</v>
      </c>
      <c r="C28" s="85" t="s">
        <v>609</v>
      </c>
      <c r="D28" s="84">
        <v>61695493.129999973</v>
      </c>
      <c r="E28" s="84">
        <v>23031721.68</v>
      </c>
      <c r="F28" s="83">
        <v>703427.77</v>
      </c>
      <c r="G28" s="83">
        <v>580889.57999999984</v>
      </c>
      <c r="H28" s="83"/>
      <c r="I28" s="83">
        <v>893271.9800000001</v>
      </c>
      <c r="J28" s="83">
        <v>1006595.36</v>
      </c>
      <c r="K28" s="83">
        <v>129296</v>
      </c>
      <c r="L28" s="84">
        <v>9398628.9799999986</v>
      </c>
      <c r="M28" s="83">
        <v>423764.10999999993</v>
      </c>
      <c r="N28" s="83">
        <v>322289.15999999997</v>
      </c>
      <c r="O28" s="83"/>
      <c r="P28" s="84">
        <v>437818.41</v>
      </c>
      <c r="Q28" s="83">
        <v>241687.61999999997</v>
      </c>
      <c r="R28" s="83"/>
      <c r="S28" s="83">
        <v>13108.11</v>
      </c>
      <c r="T28" s="84">
        <v>1940368.58</v>
      </c>
      <c r="U28" s="84">
        <v>801570.09999999986</v>
      </c>
      <c r="V28" s="84">
        <v>36604.22</v>
      </c>
      <c r="W28" s="83">
        <v>6.13</v>
      </c>
      <c r="X28" s="83"/>
      <c r="Y28" s="83"/>
      <c r="Z28" s="83"/>
      <c r="AA28" s="83"/>
      <c r="AB28" s="83">
        <v>34613.49</v>
      </c>
      <c r="AC28" s="83">
        <v>1172406.1199999999</v>
      </c>
      <c r="AD28" s="84">
        <v>111313.08</v>
      </c>
      <c r="AE28" s="84">
        <v>2671072.21</v>
      </c>
      <c r="AF28" s="84">
        <v>3500158.09</v>
      </c>
      <c r="AG28" s="84">
        <v>3145688.9099999997</v>
      </c>
      <c r="AH28" s="84">
        <v>56249.66</v>
      </c>
      <c r="AI28" s="84">
        <v>22862.18</v>
      </c>
      <c r="AJ28" s="84">
        <v>1281608.19</v>
      </c>
      <c r="AK28" s="84">
        <v>248725.47</v>
      </c>
      <c r="AL28" s="84">
        <v>550.07000000000005</v>
      </c>
      <c r="AM28" s="84">
        <v>158417.85999999999</v>
      </c>
      <c r="AN28" s="84">
        <v>372867.77</v>
      </c>
      <c r="AO28" s="84"/>
      <c r="AP28" s="83"/>
      <c r="AQ28" s="84"/>
      <c r="AR28" s="83"/>
      <c r="AS28" s="83"/>
      <c r="AT28" s="84">
        <v>37462.400000000001</v>
      </c>
      <c r="AU28" s="84">
        <v>2537517.54</v>
      </c>
      <c r="AV28" s="84"/>
      <c r="AW28" s="83">
        <v>44720.65</v>
      </c>
      <c r="AX28" s="83"/>
      <c r="AY28" s="84">
        <v>29874.5</v>
      </c>
      <c r="AZ28" s="83"/>
      <c r="BA28" s="83">
        <v>7917.25</v>
      </c>
      <c r="BB28" s="83">
        <v>216811.76</v>
      </c>
      <c r="BC28" s="84">
        <v>141939.19</v>
      </c>
      <c r="BD28" s="84">
        <v>177619.38</v>
      </c>
      <c r="BE28" s="83">
        <v>50727.200000000004</v>
      </c>
      <c r="BF28" s="84">
        <v>300</v>
      </c>
      <c r="BG28" s="83">
        <v>12905.599999999999</v>
      </c>
      <c r="BH28" s="83"/>
      <c r="BI28" s="83"/>
      <c r="BJ28" s="84"/>
      <c r="BK28" s="83"/>
      <c r="BL28" s="84">
        <v>4845</v>
      </c>
      <c r="BM28" s="84">
        <v>5161.1899999999996</v>
      </c>
      <c r="BN28" s="84">
        <v>518123.34000000008</v>
      </c>
      <c r="BO28" s="84">
        <v>591.04999999999995</v>
      </c>
      <c r="BP28" s="83">
        <v>4915.1000000000004</v>
      </c>
      <c r="BQ28" s="83">
        <v>1208164.6000000001</v>
      </c>
      <c r="BR28" s="83">
        <v>661.53</v>
      </c>
      <c r="BS28" s="83">
        <v>941468.73</v>
      </c>
      <c r="BT28" s="83">
        <v>52211.56</v>
      </c>
      <c r="BU28" s="84">
        <v>52211.56</v>
      </c>
      <c r="BV28" s="83">
        <v>1650101.27</v>
      </c>
      <c r="BW28" s="83"/>
      <c r="BX28" s="84"/>
      <c r="BY28" s="83">
        <v>677289.68</v>
      </c>
      <c r="BZ28" s="83">
        <v>70271.289999999994</v>
      </c>
      <c r="CA28" s="83"/>
      <c r="CB28" s="84"/>
      <c r="CC28" s="83">
        <v>354550.30000000005</v>
      </c>
      <c r="CD28" s="84"/>
      <c r="CE28" s="84"/>
      <c r="CF28" s="83"/>
      <c r="CG28" s="83"/>
      <c r="CH28" s="83"/>
      <c r="CI28" s="83"/>
      <c r="CJ28" s="83"/>
      <c r="CK28" s="83">
        <v>117383.40999999999</v>
      </c>
      <c r="CL28" s="83">
        <v>117383.40999999999</v>
      </c>
      <c r="CM28" s="83"/>
      <c r="CN28" s="83"/>
      <c r="CO28" s="83"/>
      <c r="CP28" s="83"/>
      <c r="CQ28" s="83">
        <v>20757.22</v>
      </c>
      <c r="CR28" s="83"/>
      <c r="CS28" s="83">
        <v>12762.02</v>
      </c>
      <c r="CT28" s="83">
        <v>60859.48</v>
      </c>
      <c r="CU28" s="83"/>
      <c r="CV28" s="83"/>
    </row>
    <row r="29" spans="2:100" x14ac:dyDescent="0.25">
      <c r="B29" s="85" t="s">
        <v>306</v>
      </c>
      <c r="C29" s="85" t="s">
        <v>307</v>
      </c>
      <c r="D29" s="84">
        <v>6487718.6699999981</v>
      </c>
      <c r="E29" s="84">
        <v>2267513.94</v>
      </c>
      <c r="F29" s="84">
        <v>67436.12</v>
      </c>
      <c r="G29" s="84">
        <v>96142.23</v>
      </c>
      <c r="H29" s="83"/>
      <c r="I29" s="84">
        <v>100058.17</v>
      </c>
      <c r="J29" s="84">
        <v>10282.959999999999</v>
      </c>
      <c r="K29" s="84">
        <v>29135.599999999999</v>
      </c>
      <c r="L29" s="84">
        <v>1121419.9300000002</v>
      </c>
      <c r="M29" s="84">
        <v>33573.65</v>
      </c>
      <c r="N29" s="84">
        <v>50393.89</v>
      </c>
      <c r="O29" s="83"/>
      <c r="P29" s="84">
        <v>32996.050000000003</v>
      </c>
      <c r="Q29" s="84">
        <v>13206.19</v>
      </c>
      <c r="R29" s="83"/>
      <c r="S29" s="84"/>
      <c r="T29" s="84">
        <v>192560.05</v>
      </c>
      <c r="U29" s="84">
        <v>93354.499999999985</v>
      </c>
      <c r="V29" s="84">
        <v>244226.55</v>
      </c>
      <c r="W29" s="84">
        <v>111363.26999999999</v>
      </c>
      <c r="X29" s="83"/>
      <c r="Y29" s="83"/>
      <c r="Z29" s="83"/>
      <c r="AA29" s="83"/>
      <c r="AB29" s="84">
        <v>1350.31</v>
      </c>
      <c r="AC29" s="84">
        <v>826.44</v>
      </c>
      <c r="AD29" s="84">
        <v>12243.509999999998</v>
      </c>
      <c r="AE29" s="84">
        <v>22187.940000000002</v>
      </c>
      <c r="AF29" s="84">
        <v>358789.42</v>
      </c>
      <c r="AG29" s="84">
        <v>329810.58000000007</v>
      </c>
      <c r="AH29" s="84">
        <v>5484.9</v>
      </c>
      <c r="AI29" s="84">
        <v>2667.5</v>
      </c>
      <c r="AJ29" s="84">
        <v>103313.59999999999</v>
      </c>
      <c r="AK29" s="84">
        <v>27802.019999999997</v>
      </c>
      <c r="AL29" s="83">
        <v>71919.520000000004</v>
      </c>
      <c r="AM29" s="84">
        <v>89244.59</v>
      </c>
      <c r="AN29" s="84">
        <v>86969.03</v>
      </c>
      <c r="AO29" s="83">
        <v>577.29</v>
      </c>
      <c r="AP29" s="83">
        <v>1975.51</v>
      </c>
      <c r="AQ29" s="84">
        <v>10713.17</v>
      </c>
      <c r="AR29" s="83"/>
      <c r="AS29" s="83"/>
      <c r="AT29" s="84">
        <v>8044.09</v>
      </c>
      <c r="AU29" s="84">
        <v>11507.08</v>
      </c>
      <c r="AV29" s="84">
        <v>17285</v>
      </c>
      <c r="AW29" s="84"/>
      <c r="AX29" s="83"/>
      <c r="AY29" s="84">
        <v>2654.6400000000003</v>
      </c>
      <c r="AZ29" s="83"/>
      <c r="BA29" s="84">
        <v>2250</v>
      </c>
      <c r="BB29" s="84">
        <v>11512.83</v>
      </c>
      <c r="BC29" s="84">
        <v>15393.92</v>
      </c>
      <c r="BD29" s="84">
        <v>14012.96</v>
      </c>
      <c r="BE29" s="84">
        <v>3629.21</v>
      </c>
      <c r="BF29" s="84">
        <v>21345.25</v>
      </c>
      <c r="BG29" s="84"/>
      <c r="BH29" s="83"/>
      <c r="BI29" s="83">
        <v>18253.61</v>
      </c>
      <c r="BJ29" s="83"/>
      <c r="BK29" s="84"/>
      <c r="BL29" s="84"/>
      <c r="BM29" s="84">
        <v>85729</v>
      </c>
      <c r="BN29" s="84">
        <v>23864.260000000002</v>
      </c>
      <c r="BO29" s="84">
        <v>566.05999999999995</v>
      </c>
      <c r="BP29" s="84">
        <v>3955.9799999999996</v>
      </c>
      <c r="BQ29" s="84">
        <v>120017.32999999999</v>
      </c>
      <c r="BR29" s="84">
        <v>36439.08</v>
      </c>
      <c r="BS29" s="84"/>
      <c r="BT29" s="84">
        <v>42943.6</v>
      </c>
      <c r="BU29" s="84">
        <v>42943.6</v>
      </c>
      <c r="BV29" s="83">
        <v>296443.39999999997</v>
      </c>
      <c r="BW29" s="83"/>
      <c r="BX29" s="84"/>
      <c r="BY29" s="84">
        <v>83347.199999999997</v>
      </c>
      <c r="BZ29" s="83"/>
      <c r="CA29" s="83"/>
      <c r="CB29" s="84"/>
      <c r="CC29" s="84">
        <v>13986.13</v>
      </c>
      <c r="CD29" s="83"/>
      <c r="CE29" s="83"/>
      <c r="CF29" s="83"/>
      <c r="CG29" s="83"/>
      <c r="CH29" s="83"/>
      <c r="CI29" s="83"/>
      <c r="CJ29" s="84"/>
      <c r="CK29" s="84">
        <v>53570.680000000008</v>
      </c>
      <c r="CL29" s="83">
        <v>53570.680000000008</v>
      </c>
      <c r="CM29" s="83"/>
      <c r="CN29" s="83">
        <v>6350.88</v>
      </c>
      <c r="CO29" s="83"/>
      <c r="CP29" s="83"/>
      <c r="CQ29" s="84"/>
      <c r="CR29" s="84">
        <v>5078.05</v>
      </c>
      <c r="CS29" s="84"/>
      <c r="CT29" s="83"/>
      <c r="CU29" s="83"/>
      <c r="CV29" s="83"/>
    </row>
    <row r="30" spans="2:100" x14ac:dyDescent="0.25">
      <c r="B30" s="85" t="s">
        <v>678</v>
      </c>
      <c r="C30" s="85" t="s">
        <v>679</v>
      </c>
      <c r="D30" s="84">
        <v>46623729.509999998</v>
      </c>
      <c r="E30" s="84">
        <v>18268814.07</v>
      </c>
      <c r="F30" s="84">
        <v>489520.48000000004</v>
      </c>
      <c r="G30" s="84">
        <v>204157.33000000002</v>
      </c>
      <c r="H30" s="83"/>
      <c r="I30" s="84">
        <v>426549.38999999996</v>
      </c>
      <c r="J30" s="84">
        <v>139233</v>
      </c>
      <c r="K30" s="84">
        <v>150743</v>
      </c>
      <c r="L30" s="84">
        <v>7601583.3100000005</v>
      </c>
      <c r="M30" s="84">
        <v>386061.9</v>
      </c>
      <c r="N30" s="84">
        <v>371468.16000000003</v>
      </c>
      <c r="O30" s="83"/>
      <c r="P30" s="84">
        <v>341214.4</v>
      </c>
      <c r="Q30" s="84">
        <v>157431.25</v>
      </c>
      <c r="R30" s="83"/>
      <c r="S30" s="83"/>
      <c r="T30" s="84">
        <v>222598.63</v>
      </c>
      <c r="U30" s="84">
        <v>233101.4</v>
      </c>
      <c r="V30" s="84">
        <v>1865060.25</v>
      </c>
      <c r="W30" s="84">
        <v>880548.00000000012</v>
      </c>
      <c r="X30" s="83"/>
      <c r="Y30" s="83"/>
      <c r="Z30" s="83"/>
      <c r="AA30" s="83"/>
      <c r="AB30" s="84">
        <v>62173.51</v>
      </c>
      <c r="AC30" s="84">
        <v>29437.719999999994</v>
      </c>
      <c r="AD30" s="84">
        <v>61244.67</v>
      </c>
      <c r="AE30" s="84">
        <v>157852.28000000003</v>
      </c>
      <c r="AF30" s="84">
        <v>2442491.8800000004</v>
      </c>
      <c r="AG30" s="84">
        <v>2305182.12</v>
      </c>
      <c r="AH30" s="84">
        <v>1672742.69</v>
      </c>
      <c r="AI30" s="84">
        <v>107329</v>
      </c>
      <c r="AJ30" s="84">
        <v>1127096.07</v>
      </c>
      <c r="AK30" s="84">
        <v>172100.24000000002</v>
      </c>
      <c r="AL30" s="84">
        <v>391694.11</v>
      </c>
      <c r="AM30" s="84">
        <v>256486.84999999998</v>
      </c>
      <c r="AN30" s="84">
        <v>136468.19</v>
      </c>
      <c r="AO30" s="84">
        <v>48274.450000000004</v>
      </c>
      <c r="AP30" s="83">
        <v>28342.13</v>
      </c>
      <c r="AQ30" s="84">
        <v>986.8</v>
      </c>
      <c r="AR30" s="83"/>
      <c r="AS30" s="83"/>
      <c r="AT30" s="84">
        <v>73744.819999999992</v>
      </c>
      <c r="AU30" s="84">
        <v>1330633.19</v>
      </c>
      <c r="AV30" s="84">
        <v>109450</v>
      </c>
      <c r="AW30" s="84">
        <v>47496.1</v>
      </c>
      <c r="AX30" s="83"/>
      <c r="AY30" s="84"/>
      <c r="AZ30" s="83"/>
      <c r="BA30" s="84"/>
      <c r="BB30" s="84">
        <v>113077.73</v>
      </c>
      <c r="BC30" s="84">
        <v>131586.66999999998</v>
      </c>
      <c r="BD30" s="84">
        <v>17322.29</v>
      </c>
      <c r="BE30" s="84"/>
      <c r="BF30" s="84"/>
      <c r="BG30" s="83"/>
      <c r="BH30" s="83">
        <v>100000</v>
      </c>
      <c r="BI30" s="84">
        <v>29143.649999999998</v>
      </c>
      <c r="BJ30" s="83"/>
      <c r="BK30" s="83"/>
      <c r="BL30" s="84"/>
      <c r="BM30" s="84">
        <v>609696.47</v>
      </c>
      <c r="BN30" s="84">
        <v>468164.30000000005</v>
      </c>
      <c r="BO30" s="84">
        <v>321.45</v>
      </c>
      <c r="BP30" s="84"/>
      <c r="BQ30" s="84">
        <v>528634.21000000008</v>
      </c>
      <c r="BR30" s="83"/>
      <c r="BS30" s="84">
        <v>670791.64</v>
      </c>
      <c r="BT30" s="84">
        <v>108281.12</v>
      </c>
      <c r="BU30" s="84">
        <v>108281.12</v>
      </c>
      <c r="BV30" s="83">
        <v>516038.83999999997</v>
      </c>
      <c r="BW30" s="83"/>
      <c r="BX30" s="84"/>
      <c r="BY30" s="83">
        <v>567343.46000000008</v>
      </c>
      <c r="BZ30" s="83"/>
      <c r="CA30" s="83"/>
      <c r="CB30" s="84"/>
      <c r="CC30" s="83">
        <v>40734.109999999993</v>
      </c>
      <c r="CD30" s="83">
        <v>5000</v>
      </c>
      <c r="CE30" s="83"/>
      <c r="CF30" s="83"/>
      <c r="CG30" s="83"/>
      <c r="CH30" s="83"/>
      <c r="CI30" s="83"/>
      <c r="CJ30" s="84"/>
      <c r="CK30" s="84">
        <v>72058.33</v>
      </c>
      <c r="CL30" s="83">
        <v>72058.33</v>
      </c>
      <c r="CM30" s="84"/>
      <c r="CN30" s="83"/>
      <c r="CO30" s="83"/>
      <c r="CP30" s="83"/>
      <c r="CQ30" s="84"/>
      <c r="CR30" s="84"/>
      <c r="CS30" s="84"/>
      <c r="CT30" s="83">
        <v>346223.85</v>
      </c>
      <c r="CU30" s="83"/>
      <c r="CV30" s="83"/>
    </row>
    <row r="31" spans="2:100" x14ac:dyDescent="0.25">
      <c r="B31" s="85" t="s">
        <v>248</v>
      </c>
      <c r="C31" s="85" t="s">
        <v>249</v>
      </c>
      <c r="D31" s="84">
        <v>13930725.860000001</v>
      </c>
      <c r="E31" s="84">
        <v>4493885.67</v>
      </c>
      <c r="F31" s="84">
        <v>117187.48000000001</v>
      </c>
      <c r="G31" s="84">
        <v>147288.26</v>
      </c>
      <c r="H31" s="83"/>
      <c r="I31" s="84">
        <v>183082.21</v>
      </c>
      <c r="J31" s="84">
        <v>34806.149999999994</v>
      </c>
      <c r="K31" s="84">
        <v>22412</v>
      </c>
      <c r="L31" s="84">
        <v>2153275.2000000002</v>
      </c>
      <c r="M31" s="84">
        <v>95755.03</v>
      </c>
      <c r="N31" s="84">
        <v>220367.00999999998</v>
      </c>
      <c r="O31" s="83"/>
      <c r="P31" s="84">
        <v>110224.20999999999</v>
      </c>
      <c r="Q31" s="84">
        <v>75786.7</v>
      </c>
      <c r="R31" s="83"/>
      <c r="S31" s="83"/>
      <c r="T31" s="84">
        <v>375264.46</v>
      </c>
      <c r="U31" s="84">
        <v>198189.25</v>
      </c>
      <c r="V31" s="84">
        <v>458260.92</v>
      </c>
      <c r="W31" s="84">
        <v>255597.33999999997</v>
      </c>
      <c r="X31" s="83"/>
      <c r="Y31" s="83"/>
      <c r="Z31" s="83"/>
      <c r="AA31" s="83"/>
      <c r="AB31" s="84">
        <v>21491.37</v>
      </c>
      <c r="AC31" s="84">
        <v>10437.18</v>
      </c>
      <c r="AD31" s="84">
        <v>20136.460000000003</v>
      </c>
      <c r="AE31" s="84">
        <v>55216.58</v>
      </c>
      <c r="AF31" s="84">
        <v>667581.85</v>
      </c>
      <c r="AG31" s="84">
        <v>723360.8400000002</v>
      </c>
      <c r="AH31" s="84"/>
      <c r="AI31" s="84">
        <v>312.82</v>
      </c>
      <c r="AJ31" s="84">
        <v>552203.96000000008</v>
      </c>
      <c r="AK31" s="84">
        <v>46667.56</v>
      </c>
      <c r="AL31" s="84">
        <v>234739.6</v>
      </c>
      <c r="AM31" s="84">
        <v>27292.799999999996</v>
      </c>
      <c r="AN31" s="84">
        <v>265950.02999999997</v>
      </c>
      <c r="AO31" s="84"/>
      <c r="AP31" s="84">
        <v>1212.51</v>
      </c>
      <c r="AQ31" s="84">
        <v>192076</v>
      </c>
      <c r="AR31" s="83"/>
      <c r="AS31" s="83"/>
      <c r="AT31" s="84">
        <v>13227.210000000001</v>
      </c>
      <c r="AU31" s="84">
        <v>126582.11</v>
      </c>
      <c r="AV31" s="84">
        <v>47240</v>
      </c>
      <c r="AW31" s="84">
        <v>19960.849999999999</v>
      </c>
      <c r="AX31" s="83"/>
      <c r="AY31" s="83"/>
      <c r="AZ31" s="83">
        <v>9425.68</v>
      </c>
      <c r="BA31" s="83">
        <v>86908.9</v>
      </c>
      <c r="BB31" s="84">
        <v>28252.639999999999</v>
      </c>
      <c r="BC31" s="84">
        <v>17910.78</v>
      </c>
      <c r="BD31" s="84">
        <v>31117.63</v>
      </c>
      <c r="BE31" s="83">
        <v>6052.82</v>
      </c>
      <c r="BF31" s="83">
        <v>11000</v>
      </c>
      <c r="BG31" s="84">
        <v>312.42</v>
      </c>
      <c r="BH31" s="83"/>
      <c r="BI31" s="84"/>
      <c r="BJ31" s="83"/>
      <c r="BK31" s="83"/>
      <c r="BL31" s="84"/>
      <c r="BM31" s="84">
        <v>176783</v>
      </c>
      <c r="BN31" s="84">
        <v>78564.08</v>
      </c>
      <c r="BO31" s="83">
        <v>416.15</v>
      </c>
      <c r="BP31" s="84">
        <v>17482.79</v>
      </c>
      <c r="BQ31" s="83">
        <v>153415.74</v>
      </c>
      <c r="BR31" s="84"/>
      <c r="BS31" s="84"/>
      <c r="BT31" s="84">
        <v>26911.800000000003</v>
      </c>
      <c r="BU31" s="84">
        <v>26911.800000000003</v>
      </c>
      <c r="BV31" s="83">
        <v>862209.2</v>
      </c>
      <c r="BW31" s="83"/>
      <c r="BX31" s="84"/>
      <c r="BY31" s="83">
        <v>191295.07</v>
      </c>
      <c r="BZ31" s="83"/>
      <c r="CA31" s="83">
        <v>10502.2</v>
      </c>
      <c r="CB31" s="84"/>
      <c r="CC31" s="83">
        <v>70951.97</v>
      </c>
      <c r="CD31" s="83"/>
      <c r="CE31" s="83">
        <v>3603.26</v>
      </c>
      <c r="CF31" s="83">
        <v>310.45</v>
      </c>
      <c r="CG31" s="83"/>
      <c r="CH31" s="83"/>
      <c r="CI31" s="83"/>
      <c r="CJ31" s="84"/>
      <c r="CK31" s="84">
        <v>120450.7</v>
      </c>
      <c r="CL31" s="83">
        <v>120450.7</v>
      </c>
      <c r="CM31" s="83"/>
      <c r="CN31" s="83"/>
      <c r="CO31" s="83"/>
      <c r="CP31" s="83"/>
      <c r="CQ31" s="83">
        <v>19079.73</v>
      </c>
      <c r="CR31" s="83">
        <v>40697.229999999996</v>
      </c>
      <c r="CS31" s="84"/>
      <c r="CT31" s="83"/>
      <c r="CU31" s="83"/>
      <c r="CV31" s="83"/>
    </row>
    <row r="32" spans="2:100" x14ac:dyDescent="0.25">
      <c r="B32" s="85" t="s">
        <v>630</v>
      </c>
      <c r="C32" s="85" t="s">
        <v>631</v>
      </c>
      <c r="D32" s="84">
        <v>53057621.320000015</v>
      </c>
      <c r="E32" s="84">
        <v>7467581.3099999996</v>
      </c>
      <c r="F32" s="84">
        <v>398308.9</v>
      </c>
      <c r="G32" s="84">
        <v>131891.59</v>
      </c>
      <c r="H32" s="83"/>
      <c r="I32" s="84">
        <v>170102.32</v>
      </c>
      <c r="J32" s="84">
        <v>56426.29</v>
      </c>
      <c r="K32" s="84">
        <v>17929.599999999999</v>
      </c>
      <c r="L32" s="84">
        <v>4509233.9700000007</v>
      </c>
      <c r="M32" s="84">
        <v>171763.26</v>
      </c>
      <c r="N32" s="84">
        <v>91847.92</v>
      </c>
      <c r="O32" s="83"/>
      <c r="P32" s="84">
        <v>277450.69</v>
      </c>
      <c r="Q32" s="84">
        <v>23112.809999999998</v>
      </c>
      <c r="R32" s="83"/>
      <c r="S32" s="83"/>
      <c r="T32" s="84">
        <v>612797.72000000009</v>
      </c>
      <c r="U32" s="84">
        <v>376810.62</v>
      </c>
      <c r="V32" s="84">
        <v>776793.62000000011</v>
      </c>
      <c r="W32" s="84">
        <v>514635.00000000006</v>
      </c>
      <c r="X32" s="83"/>
      <c r="Y32" s="83"/>
      <c r="Z32" s="83"/>
      <c r="AA32" s="83"/>
      <c r="AB32" s="84">
        <v>26269.890000000003</v>
      </c>
      <c r="AC32" s="84">
        <v>17767.670000000002</v>
      </c>
      <c r="AD32" s="84">
        <v>35497.64</v>
      </c>
      <c r="AE32" s="84">
        <v>96225.58</v>
      </c>
      <c r="AF32" s="84">
        <v>1185130.3700000001</v>
      </c>
      <c r="AG32" s="84">
        <v>1339305.6299999999</v>
      </c>
      <c r="AH32" s="83"/>
      <c r="AI32" s="83"/>
      <c r="AJ32" s="84">
        <v>583822.96000000008</v>
      </c>
      <c r="AK32" s="84">
        <v>65467.22</v>
      </c>
      <c r="AL32" s="84">
        <v>364977.64</v>
      </c>
      <c r="AM32" s="84">
        <v>199553.23</v>
      </c>
      <c r="AN32" s="84">
        <v>267968.17</v>
      </c>
      <c r="AO32" s="83">
        <v>8657.75</v>
      </c>
      <c r="AP32" s="83">
        <v>3632.6</v>
      </c>
      <c r="AQ32" s="84">
        <v>28699617.43</v>
      </c>
      <c r="AR32" s="83"/>
      <c r="AS32" s="83">
        <v>241550.5</v>
      </c>
      <c r="AT32" s="84">
        <v>39626.58</v>
      </c>
      <c r="AU32" s="84">
        <v>203458.47999999998</v>
      </c>
      <c r="AV32" s="84">
        <v>937.5</v>
      </c>
      <c r="AW32" s="84">
        <v>18778.5</v>
      </c>
      <c r="AX32" s="83">
        <v>11880.02</v>
      </c>
      <c r="AY32" s="84">
        <v>40022.97</v>
      </c>
      <c r="AZ32" s="84"/>
      <c r="BA32" s="84"/>
      <c r="BB32" s="84">
        <v>50770.930000000008</v>
      </c>
      <c r="BC32" s="84">
        <v>39788.720000000001</v>
      </c>
      <c r="BD32" s="84">
        <v>112880.19</v>
      </c>
      <c r="BE32" s="84">
        <v>6822.25</v>
      </c>
      <c r="BF32" s="83">
        <v>3304.5</v>
      </c>
      <c r="BG32" s="84">
        <v>16077.53</v>
      </c>
      <c r="BH32" s="83"/>
      <c r="BI32" s="84">
        <v>305563.68999999994</v>
      </c>
      <c r="BJ32" s="83">
        <v>786</v>
      </c>
      <c r="BK32" s="83"/>
      <c r="BL32" s="84"/>
      <c r="BM32" s="84">
        <v>682355</v>
      </c>
      <c r="BN32" s="84">
        <v>484293.76</v>
      </c>
      <c r="BO32" s="84">
        <v>17003.21</v>
      </c>
      <c r="BP32" s="84">
        <v>21699.11</v>
      </c>
      <c r="BQ32" s="83">
        <v>1021686.41</v>
      </c>
      <c r="BR32" s="83"/>
      <c r="BS32" s="84">
        <v>29354.53</v>
      </c>
      <c r="BT32" s="84">
        <v>74153.919999999998</v>
      </c>
      <c r="BU32" s="84">
        <v>74153.919999999998</v>
      </c>
      <c r="BV32" s="83">
        <v>272944.83</v>
      </c>
      <c r="BW32" s="83">
        <v>27208.55</v>
      </c>
      <c r="BX32" s="84"/>
      <c r="BY32" s="83">
        <v>213970.62</v>
      </c>
      <c r="BZ32" s="84">
        <v>40694.19</v>
      </c>
      <c r="CA32" s="83">
        <v>36417.97</v>
      </c>
      <c r="CB32" s="84">
        <v>35718.990000000005</v>
      </c>
      <c r="CC32" s="83">
        <v>45571.71</v>
      </c>
      <c r="CD32" s="84"/>
      <c r="CE32" s="84">
        <v>74249.06</v>
      </c>
      <c r="CF32" s="83"/>
      <c r="CG32" s="83"/>
      <c r="CH32" s="83">
        <v>8327.9</v>
      </c>
      <c r="CI32" s="83"/>
      <c r="CJ32" s="84"/>
      <c r="CK32" s="84">
        <v>131996.98000000001</v>
      </c>
      <c r="CL32" s="83">
        <v>131996.98000000001</v>
      </c>
      <c r="CM32" s="83"/>
      <c r="CN32" s="84"/>
      <c r="CO32" s="83"/>
      <c r="CP32" s="84">
        <v>210892.58000000002</v>
      </c>
      <c r="CQ32" s="84">
        <v>15106.26</v>
      </c>
      <c r="CR32" s="83">
        <v>7143.12</v>
      </c>
      <c r="CS32" s="83"/>
      <c r="CT32" s="83">
        <v>24004.86</v>
      </c>
      <c r="CU32" s="83"/>
      <c r="CV32" s="83"/>
    </row>
    <row r="33" spans="2:100" x14ac:dyDescent="0.25">
      <c r="B33" s="85" t="s">
        <v>628</v>
      </c>
      <c r="C33" s="85" t="s">
        <v>629</v>
      </c>
      <c r="D33" s="84">
        <v>2032419.1600000001</v>
      </c>
      <c r="E33" s="84">
        <v>935999.58000000007</v>
      </c>
      <c r="F33" s="84"/>
      <c r="G33" s="84"/>
      <c r="H33" s="83"/>
      <c r="I33" s="84">
        <v>1000</v>
      </c>
      <c r="J33" s="84"/>
      <c r="K33" s="84"/>
      <c r="L33" s="84">
        <v>499687.13</v>
      </c>
      <c r="M33" s="84"/>
      <c r="N33" s="84"/>
      <c r="O33" s="83"/>
      <c r="P33" s="84">
        <v>50</v>
      </c>
      <c r="Q33" s="84"/>
      <c r="R33" s="83"/>
      <c r="S33" s="83"/>
      <c r="T33" s="84"/>
      <c r="U33" s="84"/>
      <c r="V33" s="84">
        <v>81228.820000000007</v>
      </c>
      <c r="W33" s="84">
        <v>36198.97</v>
      </c>
      <c r="X33" s="83"/>
      <c r="Y33" s="83"/>
      <c r="Z33" s="83"/>
      <c r="AA33" s="83"/>
      <c r="AB33" s="84"/>
      <c r="AC33" s="84"/>
      <c r="AD33" s="84">
        <v>10985.93</v>
      </c>
      <c r="AE33" s="84">
        <v>4579.7700000000004</v>
      </c>
      <c r="AF33" s="84">
        <v>106702.76000000001</v>
      </c>
      <c r="AG33" s="84">
        <v>73837.98</v>
      </c>
      <c r="AH33" s="83"/>
      <c r="AI33" s="83"/>
      <c r="AJ33" s="84">
        <v>90493.45</v>
      </c>
      <c r="AK33" s="84">
        <v>14034.59</v>
      </c>
      <c r="AL33" s="84">
        <v>992.05</v>
      </c>
      <c r="AM33" s="84">
        <v>7495.7199999999993</v>
      </c>
      <c r="AN33" s="84"/>
      <c r="AO33" s="84"/>
      <c r="AP33" s="83"/>
      <c r="AQ33" s="84"/>
      <c r="AR33" s="83">
        <v>1046.3599999999999</v>
      </c>
      <c r="AS33" s="84"/>
      <c r="AT33" s="84">
        <v>3446.33</v>
      </c>
      <c r="AU33" s="84">
        <v>95627.44</v>
      </c>
      <c r="AV33" s="84"/>
      <c r="AW33" s="84"/>
      <c r="AX33" s="84"/>
      <c r="AY33" s="84">
        <v>3740.52</v>
      </c>
      <c r="AZ33" s="83"/>
      <c r="BA33" s="83"/>
      <c r="BB33" s="84"/>
      <c r="BC33" s="84"/>
      <c r="BD33" s="84">
        <v>1173</v>
      </c>
      <c r="BE33" s="84"/>
      <c r="BF33" s="84"/>
      <c r="BG33" s="84">
        <v>1387.87</v>
      </c>
      <c r="BH33" s="83">
        <v>294.76</v>
      </c>
      <c r="BI33" s="84"/>
      <c r="BJ33" s="84"/>
      <c r="BK33" s="83"/>
      <c r="BL33" s="84"/>
      <c r="BM33" s="84"/>
      <c r="BN33" s="84">
        <v>67.88</v>
      </c>
      <c r="BO33" s="84"/>
      <c r="BP33" s="84"/>
      <c r="BQ33" s="83"/>
      <c r="BR33" s="84"/>
      <c r="BS33" s="84">
        <v>50045.08</v>
      </c>
      <c r="BT33" s="84">
        <v>145</v>
      </c>
      <c r="BU33" s="84">
        <v>145</v>
      </c>
      <c r="BV33" s="84"/>
      <c r="BW33" s="83"/>
      <c r="BX33" s="84"/>
      <c r="BY33" s="84"/>
      <c r="BZ33" s="84"/>
      <c r="CA33" s="84"/>
      <c r="CB33" s="84"/>
      <c r="CC33" s="83">
        <v>1538</v>
      </c>
      <c r="CD33" s="84"/>
      <c r="CE33" s="83"/>
      <c r="CF33" s="83"/>
      <c r="CG33" s="84"/>
      <c r="CH33" s="83"/>
      <c r="CI33" s="83"/>
      <c r="CJ33" s="84"/>
      <c r="CK33" s="84">
        <v>7813.3600000000006</v>
      </c>
      <c r="CL33" s="83">
        <v>7813.3600000000006</v>
      </c>
      <c r="CM33" s="83"/>
      <c r="CN33" s="84"/>
      <c r="CO33" s="83"/>
      <c r="CP33" s="83">
        <v>2456.83</v>
      </c>
      <c r="CQ33" s="84"/>
      <c r="CR33" s="83"/>
      <c r="CS33" s="84">
        <v>349.98</v>
      </c>
      <c r="CT33" s="83"/>
      <c r="CU33" s="83"/>
      <c r="CV33" s="83"/>
    </row>
    <row r="34" spans="2:100" x14ac:dyDescent="0.25">
      <c r="B34" s="85" t="s">
        <v>776</v>
      </c>
      <c r="C34" s="85" t="s">
        <v>777</v>
      </c>
      <c r="D34" s="84">
        <v>417698168.64000028</v>
      </c>
      <c r="E34" s="84">
        <v>154656192.41999996</v>
      </c>
      <c r="F34" s="84">
        <v>6646346.6600000001</v>
      </c>
      <c r="G34" s="84"/>
      <c r="H34" s="83"/>
      <c r="I34" s="84">
        <v>23788538.960000008</v>
      </c>
      <c r="J34" s="84">
        <v>2194780.46</v>
      </c>
      <c r="K34" s="83"/>
      <c r="L34" s="84">
        <v>69561286.340000004</v>
      </c>
      <c r="M34" s="84">
        <v>1604909.93</v>
      </c>
      <c r="N34" s="84">
        <v>2360438.85</v>
      </c>
      <c r="O34" s="83"/>
      <c r="P34" s="84">
        <v>2200946.09</v>
      </c>
      <c r="Q34" s="84">
        <v>1215328.73</v>
      </c>
      <c r="R34" s="83"/>
      <c r="S34" s="83"/>
      <c r="T34" s="84">
        <v>13902849.110000001</v>
      </c>
      <c r="U34" s="84">
        <v>5658702.4599999972</v>
      </c>
      <c r="V34" s="84">
        <v>17789510.859999999</v>
      </c>
      <c r="W34" s="84">
        <v>7827631.9000000004</v>
      </c>
      <c r="X34" s="83"/>
      <c r="Y34" s="83"/>
      <c r="Z34" s="83"/>
      <c r="AA34" s="83"/>
      <c r="AB34" s="84">
        <v>396908.18</v>
      </c>
      <c r="AC34" s="84">
        <v>163752.44000000006</v>
      </c>
      <c r="AD34" s="84">
        <v>1365444.69</v>
      </c>
      <c r="AE34" s="84">
        <v>1213270.5999999999</v>
      </c>
      <c r="AF34" s="84">
        <v>24132334.889999997</v>
      </c>
      <c r="AG34" s="84">
        <v>19533596.02999999</v>
      </c>
      <c r="AH34" s="84">
        <v>13350.66</v>
      </c>
      <c r="AI34" s="83"/>
      <c r="AJ34" s="84">
        <v>6766356.9000000004</v>
      </c>
      <c r="AK34" s="84">
        <v>1266581.8600000001</v>
      </c>
      <c r="AL34" s="84">
        <v>4664683.2899999991</v>
      </c>
      <c r="AM34" s="84">
        <v>1042913.8200000001</v>
      </c>
      <c r="AN34" s="84">
        <v>2342267.52</v>
      </c>
      <c r="AO34" s="84">
        <v>184619.97</v>
      </c>
      <c r="AP34" s="83"/>
      <c r="AQ34" s="84">
        <v>941737.68</v>
      </c>
      <c r="AR34" s="84">
        <v>70265.42</v>
      </c>
      <c r="AS34" s="83"/>
      <c r="AT34" s="84">
        <v>831669.00000000012</v>
      </c>
      <c r="AU34" s="84">
        <v>10306609.92</v>
      </c>
      <c r="AV34" s="84">
        <v>20475.150000000001</v>
      </c>
      <c r="AW34" s="84">
        <v>77846.5</v>
      </c>
      <c r="AX34" s="84">
        <v>283336.66000000003</v>
      </c>
      <c r="AY34" s="84">
        <v>1325581.4100000001</v>
      </c>
      <c r="AZ34" s="83"/>
      <c r="BA34" s="84"/>
      <c r="BB34" s="84">
        <v>1348510.79</v>
      </c>
      <c r="BC34" s="84">
        <v>392440.78</v>
      </c>
      <c r="BD34" s="84">
        <v>930217.62</v>
      </c>
      <c r="BE34" s="84">
        <v>391902.32</v>
      </c>
      <c r="BF34" s="84">
        <v>258736.37</v>
      </c>
      <c r="BG34" s="84">
        <v>63600.869999999995</v>
      </c>
      <c r="BH34" s="84"/>
      <c r="BI34" s="84">
        <v>283943.54000000004</v>
      </c>
      <c r="BJ34" s="83"/>
      <c r="BK34" s="83"/>
      <c r="BL34" s="84">
        <v>331876.18</v>
      </c>
      <c r="BM34" s="84">
        <v>5107921.28</v>
      </c>
      <c r="BN34" s="84">
        <v>8106931</v>
      </c>
      <c r="BO34" s="84">
        <v>251834.81</v>
      </c>
      <c r="BP34" s="84">
        <v>112857.68999999999</v>
      </c>
      <c r="BQ34" s="84">
        <v>3443431.44</v>
      </c>
      <c r="BR34" s="84">
        <v>284807</v>
      </c>
      <c r="BS34" s="84"/>
      <c r="BT34" s="84">
        <v>792407.53</v>
      </c>
      <c r="BU34" s="84">
        <v>792407.53</v>
      </c>
      <c r="BV34" s="84">
        <v>1247109.26</v>
      </c>
      <c r="BW34" s="84">
        <v>742789.36</v>
      </c>
      <c r="BX34" s="84">
        <v>1133942.0900000001</v>
      </c>
      <c r="BY34" s="83">
        <v>2312473.85</v>
      </c>
      <c r="BZ34" s="83">
        <v>17084.689999999999</v>
      </c>
      <c r="CA34" s="83"/>
      <c r="CB34" s="84"/>
      <c r="CC34" s="83">
        <v>494839.94</v>
      </c>
      <c r="CD34" s="84"/>
      <c r="CE34" s="84">
        <v>907078.32000000007</v>
      </c>
      <c r="CF34" s="83">
        <v>21750.62</v>
      </c>
      <c r="CG34" s="83"/>
      <c r="CH34" s="83">
        <v>400042.87</v>
      </c>
      <c r="CI34" s="83"/>
      <c r="CJ34" s="84"/>
      <c r="CK34" s="84">
        <v>721632.97</v>
      </c>
      <c r="CL34" s="83">
        <v>721632.97</v>
      </c>
      <c r="CM34" s="83"/>
      <c r="CN34" s="83"/>
      <c r="CO34" s="84">
        <v>12412.98</v>
      </c>
      <c r="CP34" s="83">
        <v>37044.75</v>
      </c>
      <c r="CQ34" s="84"/>
      <c r="CR34" s="84">
        <v>17565.919999999998</v>
      </c>
      <c r="CS34" s="84"/>
      <c r="CT34" s="83">
        <v>1179916.44</v>
      </c>
      <c r="CU34" s="83"/>
      <c r="CV34" s="83"/>
    </row>
    <row r="35" spans="2:100" x14ac:dyDescent="0.25">
      <c r="B35" s="85" t="s">
        <v>402</v>
      </c>
      <c r="C35" s="85" t="s">
        <v>403</v>
      </c>
      <c r="D35" s="84">
        <v>32918358.400000002</v>
      </c>
      <c r="E35" s="84">
        <v>12461262.199999999</v>
      </c>
      <c r="F35" s="84">
        <v>317188.13999999996</v>
      </c>
      <c r="G35" s="84">
        <v>339080.33999999997</v>
      </c>
      <c r="H35" s="83">
        <v>-30.79</v>
      </c>
      <c r="I35" s="84">
        <v>210401.01</v>
      </c>
      <c r="J35" s="84">
        <v>44089.58</v>
      </c>
      <c r="K35" s="84">
        <v>86884</v>
      </c>
      <c r="L35" s="84">
        <v>3849460.4399999995</v>
      </c>
      <c r="M35" s="84">
        <v>199956.64999999997</v>
      </c>
      <c r="N35" s="84">
        <v>51096.28</v>
      </c>
      <c r="O35" s="83"/>
      <c r="P35" s="84">
        <v>344216.12</v>
      </c>
      <c r="Q35" s="84">
        <v>43566.950000000004</v>
      </c>
      <c r="R35" s="83"/>
      <c r="S35" s="83">
        <v>660.91</v>
      </c>
      <c r="T35" s="84">
        <v>1006005.3300000001</v>
      </c>
      <c r="U35" s="84">
        <v>331978.25</v>
      </c>
      <c r="V35" s="84">
        <v>1284950.69</v>
      </c>
      <c r="W35" s="84">
        <v>434349.75000000006</v>
      </c>
      <c r="X35" s="83"/>
      <c r="Y35" s="83"/>
      <c r="Z35" s="83"/>
      <c r="AA35" s="83"/>
      <c r="AB35" s="84">
        <v>87773.37000000001</v>
      </c>
      <c r="AC35" s="84">
        <v>28403.099999999995</v>
      </c>
      <c r="AD35" s="84">
        <v>77904.329999999987</v>
      </c>
      <c r="AE35" s="84">
        <v>120323.25999999998</v>
      </c>
      <c r="AF35" s="84">
        <v>1725799.4500000002</v>
      </c>
      <c r="AG35" s="84">
        <v>1259095.5499999998</v>
      </c>
      <c r="AH35" s="83"/>
      <c r="AI35" s="83"/>
      <c r="AJ35" s="84">
        <v>783270.78999999992</v>
      </c>
      <c r="AK35" s="84">
        <v>121508.81</v>
      </c>
      <c r="AL35" s="84">
        <v>50702.06</v>
      </c>
      <c r="AM35" s="84">
        <v>216253.43</v>
      </c>
      <c r="AN35" s="84">
        <v>310595.86</v>
      </c>
      <c r="AO35" s="84">
        <v>33224.450000000004</v>
      </c>
      <c r="AP35" s="84">
        <v>6251.14</v>
      </c>
      <c r="AQ35" s="83">
        <v>124398.1</v>
      </c>
      <c r="AR35" s="83"/>
      <c r="AS35" s="83"/>
      <c r="AT35" s="84">
        <v>63548.56</v>
      </c>
      <c r="AU35" s="84">
        <v>450349.97000000003</v>
      </c>
      <c r="AV35" s="84">
        <v>331694.09000000003</v>
      </c>
      <c r="AW35" s="84">
        <v>42039.35</v>
      </c>
      <c r="AX35" s="83">
        <v>-263</v>
      </c>
      <c r="AY35" s="84">
        <v>248056.63</v>
      </c>
      <c r="AZ35" s="83"/>
      <c r="BA35" s="83">
        <v>-316.77999999999997</v>
      </c>
      <c r="BB35" s="84">
        <v>43909.120000000003</v>
      </c>
      <c r="BC35" s="84">
        <v>53480.53</v>
      </c>
      <c r="BD35" s="84">
        <v>565533.02999999991</v>
      </c>
      <c r="BE35" s="84">
        <v>60759.020000000004</v>
      </c>
      <c r="BF35" s="83"/>
      <c r="BG35" s="84">
        <v>37428.58</v>
      </c>
      <c r="BH35" s="83"/>
      <c r="BI35" s="84">
        <v>13246.33</v>
      </c>
      <c r="BJ35" s="83"/>
      <c r="BK35" s="84">
        <v>5553</v>
      </c>
      <c r="BL35" s="84">
        <v>1592742.01</v>
      </c>
      <c r="BM35" s="84">
        <v>317556.09000000003</v>
      </c>
      <c r="BN35" s="84">
        <v>29533.719999999998</v>
      </c>
      <c r="BO35" s="84">
        <v>3470.46</v>
      </c>
      <c r="BP35" s="84">
        <v>446.79</v>
      </c>
      <c r="BQ35" s="84">
        <v>679764.05999999994</v>
      </c>
      <c r="BR35" s="84">
        <v>39854.120000000003</v>
      </c>
      <c r="BS35" s="84">
        <v>794142.08</v>
      </c>
      <c r="BT35" s="84">
        <v>47038.509999999995</v>
      </c>
      <c r="BU35" s="84">
        <v>47038.509999999995</v>
      </c>
      <c r="BV35" s="83">
        <v>455752.32</v>
      </c>
      <c r="BW35" s="84"/>
      <c r="BX35" s="84">
        <v>43140.2</v>
      </c>
      <c r="BY35" s="83">
        <v>346912.03</v>
      </c>
      <c r="BZ35" s="83"/>
      <c r="CA35" s="83"/>
      <c r="CB35" s="84"/>
      <c r="CC35" s="83">
        <v>26661.480000000003</v>
      </c>
      <c r="CD35" s="83">
        <v>150000</v>
      </c>
      <c r="CE35" s="83"/>
      <c r="CF35" s="83"/>
      <c r="CG35" s="83"/>
      <c r="CH35" s="83"/>
      <c r="CI35" s="83"/>
      <c r="CJ35" s="84"/>
      <c r="CK35" s="84">
        <v>63445.63</v>
      </c>
      <c r="CL35" s="83">
        <v>63445.63</v>
      </c>
      <c r="CM35" s="83"/>
      <c r="CN35" s="83"/>
      <c r="CO35" s="83"/>
      <c r="CP35" s="84">
        <v>51840.98</v>
      </c>
      <c r="CQ35" s="84">
        <v>481.04</v>
      </c>
      <c r="CR35" s="83">
        <v>373883.76</v>
      </c>
      <c r="CS35" s="84">
        <v>14471.38</v>
      </c>
      <c r="CT35" s="83">
        <v>21583.760000000002</v>
      </c>
      <c r="CU35" s="83"/>
      <c r="CV35" s="83"/>
    </row>
    <row r="36" spans="2:100" x14ac:dyDescent="0.25">
      <c r="B36" s="85" t="s">
        <v>442</v>
      </c>
      <c r="C36" s="85" t="s">
        <v>443</v>
      </c>
      <c r="D36" s="84">
        <v>29151885.990000002</v>
      </c>
      <c r="E36" s="84">
        <v>11365535.99</v>
      </c>
      <c r="F36" s="84">
        <v>281378.88</v>
      </c>
      <c r="G36" s="84">
        <v>103488.67000000001</v>
      </c>
      <c r="H36" s="83"/>
      <c r="I36" s="84">
        <v>615750.16</v>
      </c>
      <c r="J36" s="84">
        <v>135951.12</v>
      </c>
      <c r="K36" s="84">
        <v>65302</v>
      </c>
      <c r="L36" s="84">
        <v>3441947.42</v>
      </c>
      <c r="M36" s="84">
        <v>95189.41</v>
      </c>
      <c r="N36" s="84">
        <v>160471.38</v>
      </c>
      <c r="O36" s="83"/>
      <c r="P36" s="84">
        <v>236975.68</v>
      </c>
      <c r="Q36" s="84">
        <v>9924.16</v>
      </c>
      <c r="R36" s="83"/>
      <c r="S36" s="83"/>
      <c r="T36" s="84">
        <v>933632.62000000011</v>
      </c>
      <c r="U36" s="84">
        <v>290223.93</v>
      </c>
      <c r="V36" s="84">
        <v>1189712.78</v>
      </c>
      <c r="W36" s="84">
        <v>396450.31000000006</v>
      </c>
      <c r="X36" s="83"/>
      <c r="Y36" s="83"/>
      <c r="Z36" s="83"/>
      <c r="AA36" s="83"/>
      <c r="AB36" s="84">
        <v>59110.299999999996</v>
      </c>
      <c r="AC36" s="84">
        <v>29905.14</v>
      </c>
      <c r="AD36" s="84">
        <v>77450.13</v>
      </c>
      <c r="AE36" s="84">
        <v>98820.920000000013</v>
      </c>
      <c r="AF36" s="84">
        <v>1680129.1800000002</v>
      </c>
      <c r="AG36" s="84">
        <v>1255740.82</v>
      </c>
      <c r="AH36" s="83"/>
      <c r="AI36" s="83"/>
      <c r="AJ36" s="84">
        <v>603578.76</v>
      </c>
      <c r="AK36" s="84">
        <v>14449.19</v>
      </c>
      <c r="AL36" s="84">
        <v>258304.03</v>
      </c>
      <c r="AM36" s="84">
        <v>151831.07</v>
      </c>
      <c r="AN36" s="84">
        <v>118652.12</v>
      </c>
      <c r="AO36" s="84">
        <v>321125.06000000006</v>
      </c>
      <c r="AP36" s="84">
        <v>6785.49</v>
      </c>
      <c r="AQ36" s="84">
        <v>101772.63</v>
      </c>
      <c r="AR36" s="83"/>
      <c r="AS36" s="83"/>
      <c r="AT36" s="84">
        <v>70174.799999999988</v>
      </c>
      <c r="AU36" s="84">
        <v>519563.66000000003</v>
      </c>
      <c r="AV36" s="83">
        <v>9740</v>
      </c>
      <c r="AW36" s="84">
        <v>28661.03</v>
      </c>
      <c r="AX36" s="84">
        <v>2554</v>
      </c>
      <c r="AY36" s="84">
        <v>3740</v>
      </c>
      <c r="AZ36" s="83"/>
      <c r="BA36" s="84">
        <v>50800.869999999995</v>
      </c>
      <c r="BB36" s="84">
        <v>119654.25</v>
      </c>
      <c r="BC36" s="84">
        <v>34366.83</v>
      </c>
      <c r="BD36" s="84">
        <v>278511.07999999996</v>
      </c>
      <c r="BE36" s="84">
        <v>29785.780000000002</v>
      </c>
      <c r="BF36" s="83"/>
      <c r="BG36" s="83"/>
      <c r="BH36" s="83"/>
      <c r="BI36" s="83"/>
      <c r="BJ36" s="83"/>
      <c r="BK36" s="84">
        <v>1769192.3800000001</v>
      </c>
      <c r="BL36" s="84">
        <v>48458.93</v>
      </c>
      <c r="BM36" s="84">
        <v>315033</v>
      </c>
      <c r="BN36" s="84">
        <v>35142.29</v>
      </c>
      <c r="BO36" s="84">
        <v>490.36</v>
      </c>
      <c r="BP36" s="84">
        <v>2874.6000000000004</v>
      </c>
      <c r="BQ36" s="84">
        <v>333669.93</v>
      </c>
      <c r="BR36" s="83">
        <v>408342.36000000004</v>
      </c>
      <c r="BS36" s="84"/>
      <c r="BT36" s="84"/>
      <c r="BU36" s="84"/>
      <c r="BV36" s="83">
        <v>94883.88</v>
      </c>
      <c r="BW36" s="84"/>
      <c r="BX36" s="84">
        <v>109480.19</v>
      </c>
      <c r="BY36" s="83">
        <v>179165.11000000002</v>
      </c>
      <c r="BZ36" s="83"/>
      <c r="CA36" s="83"/>
      <c r="CB36" s="84"/>
      <c r="CC36" s="84">
        <v>9461.5</v>
      </c>
      <c r="CD36" s="84"/>
      <c r="CE36" s="84">
        <v>105182.81</v>
      </c>
      <c r="CF36" s="84">
        <v>348.37</v>
      </c>
      <c r="CG36" s="83"/>
      <c r="CH36" s="83"/>
      <c r="CI36" s="83"/>
      <c r="CJ36" s="84"/>
      <c r="CK36" s="84">
        <v>17984.490000000002</v>
      </c>
      <c r="CL36" s="83">
        <v>17984.490000000002</v>
      </c>
      <c r="CM36" s="83"/>
      <c r="CN36" s="83"/>
      <c r="CO36" s="83"/>
      <c r="CP36" s="84"/>
      <c r="CQ36" s="83">
        <v>20652.48</v>
      </c>
      <c r="CR36" s="83">
        <v>109489.96</v>
      </c>
      <c r="CS36" s="83"/>
      <c r="CT36" s="83">
        <v>344891.7</v>
      </c>
      <c r="CU36" s="83"/>
      <c r="CV36" s="83"/>
    </row>
    <row r="37" spans="2:100" x14ac:dyDescent="0.25">
      <c r="B37" s="85" t="s">
        <v>392</v>
      </c>
      <c r="C37" s="85" t="s">
        <v>393</v>
      </c>
      <c r="D37" s="84">
        <v>2899370.28</v>
      </c>
      <c r="E37" s="84">
        <v>992881.79999999993</v>
      </c>
      <c r="F37" s="84">
        <v>20043.989999999998</v>
      </c>
      <c r="G37" s="84">
        <v>14568.07</v>
      </c>
      <c r="H37" s="83"/>
      <c r="I37" s="84">
        <v>12751.19</v>
      </c>
      <c r="J37" s="84">
        <v>2133.2200000000003</v>
      </c>
      <c r="K37" s="83"/>
      <c r="L37" s="84">
        <v>485707.3</v>
      </c>
      <c r="M37" s="84">
        <v>7408.5499999999993</v>
      </c>
      <c r="N37" s="84">
        <v>820.5</v>
      </c>
      <c r="O37" s="83"/>
      <c r="P37" s="83"/>
      <c r="Q37" s="84">
        <v>839.63</v>
      </c>
      <c r="R37" s="83"/>
      <c r="S37" s="83"/>
      <c r="T37" s="84">
        <v>77215.820000000007</v>
      </c>
      <c r="U37" s="84">
        <v>36246.03</v>
      </c>
      <c r="V37" s="84">
        <v>100670.98999999999</v>
      </c>
      <c r="W37" s="84">
        <v>50331.66</v>
      </c>
      <c r="X37" s="83"/>
      <c r="Y37" s="83"/>
      <c r="Z37" s="83"/>
      <c r="AA37" s="83"/>
      <c r="AB37" s="84">
        <v>1826.49</v>
      </c>
      <c r="AC37" s="84">
        <v>1112.6300000000001</v>
      </c>
      <c r="AD37" s="84">
        <v>6615.0499999999993</v>
      </c>
      <c r="AE37" s="84">
        <v>12697.59</v>
      </c>
      <c r="AF37" s="84">
        <v>170582.06</v>
      </c>
      <c r="AG37" s="84">
        <v>132342</v>
      </c>
      <c r="AH37" s="83"/>
      <c r="AI37" s="83"/>
      <c r="AJ37" s="84">
        <v>36396.789999999994</v>
      </c>
      <c r="AK37" s="84">
        <v>21672.02</v>
      </c>
      <c r="AL37" s="84">
        <v>18848.97</v>
      </c>
      <c r="AM37" s="84">
        <v>49401.32</v>
      </c>
      <c r="AN37" s="84">
        <v>45557.84</v>
      </c>
      <c r="AO37" s="84">
        <v>53314.16</v>
      </c>
      <c r="AP37" s="83"/>
      <c r="AQ37" s="84">
        <v>310778.27</v>
      </c>
      <c r="AR37" s="83"/>
      <c r="AS37" s="83"/>
      <c r="AT37" s="84">
        <v>6676.97</v>
      </c>
      <c r="AU37" s="84">
        <v>7370.3499999999995</v>
      </c>
      <c r="AV37" s="84">
        <v>15139.099999999999</v>
      </c>
      <c r="AW37" s="83">
        <v>3744.35</v>
      </c>
      <c r="AX37" s="83"/>
      <c r="AY37" s="84">
        <v>23480.86</v>
      </c>
      <c r="AZ37" s="84">
        <v>16932.8</v>
      </c>
      <c r="BA37" s="83"/>
      <c r="BB37" s="83">
        <v>611.54</v>
      </c>
      <c r="BC37" s="84">
        <v>3114.98</v>
      </c>
      <c r="BD37" s="84">
        <v>35411.360000000001</v>
      </c>
      <c r="BE37" s="83"/>
      <c r="BF37" s="83"/>
      <c r="BG37" s="84">
        <v>7219.6900000000005</v>
      </c>
      <c r="BH37" s="83"/>
      <c r="BI37" s="83"/>
      <c r="BJ37" s="83"/>
      <c r="BK37" s="83"/>
      <c r="BL37" s="84">
        <v>4205.6000000000004</v>
      </c>
      <c r="BM37" s="84">
        <v>22528</v>
      </c>
      <c r="BN37" s="84">
        <v>10460.549999999999</v>
      </c>
      <c r="BO37" s="83">
        <v>180.32</v>
      </c>
      <c r="BP37" s="83"/>
      <c r="BQ37" s="83"/>
      <c r="BR37" s="84"/>
      <c r="BS37" s="84">
        <v>40329.46</v>
      </c>
      <c r="BT37" s="84">
        <v>1126</v>
      </c>
      <c r="BU37" s="83">
        <v>1126</v>
      </c>
      <c r="BV37" s="83"/>
      <c r="BW37" s="83"/>
      <c r="BX37" s="84"/>
      <c r="BY37" s="84">
        <v>16399.310000000001</v>
      </c>
      <c r="BZ37" s="83">
        <v>10243.93</v>
      </c>
      <c r="CA37" s="83"/>
      <c r="CB37" s="84"/>
      <c r="CC37" s="83">
        <v>1526.22</v>
      </c>
      <c r="CD37" s="84"/>
      <c r="CE37" s="83">
        <v>7208.64</v>
      </c>
      <c r="CF37" s="83"/>
      <c r="CG37" s="83"/>
      <c r="CH37" s="83"/>
      <c r="CI37" s="83"/>
      <c r="CJ37" s="84"/>
      <c r="CK37" s="84">
        <v>2696.3100000000004</v>
      </c>
      <c r="CL37" s="83">
        <v>2696.3100000000004</v>
      </c>
      <c r="CM37" s="83"/>
      <c r="CN37" s="84"/>
      <c r="CO37" s="83"/>
      <c r="CP37" s="83"/>
      <c r="CQ37" s="83"/>
      <c r="CR37" s="83"/>
      <c r="CS37" s="83"/>
      <c r="CT37" s="83"/>
      <c r="CU37" s="83"/>
      <c r="CV37" s="83"/>
    </row>
    <row r="38" spans="2:100" x14ac:dyDescent="0.25">
      <c r="B38" s="85" t="s">
        <v>794</v>
      </c>
      <c r="C38" s="85" t="s">
        <v>795</v>
      </c>
      <c r="D38" s="84">
        <v>48998820.450000033</v>
      </c>
      <c r="E38" s="84">
        <v>18465934.060000002</v>
      </c>
      <c r="F38" s="84">
        <v>472097.31000000006</v>
      </c>
      <c r="G38" s="84">
        <v>177380.64</v>
      </c>
      <c r="H38" s="83"/>
      <c r="I38" s="84">
        <v>2127344.9500000002</v>
      </c>
      <c r="J38" s="84">
        <v>375376.72</v>
      </c>
      <c r="K38" s="84">
        <v>71989.600000000006</v>
      </c>
      <c r="L38" s="84">
        <v>8161833.2299999986</v>
      </c>
      <c r="M38" s="84">
        <v>291412.26</v>
      </c>
      <c r="N38" s="84">
        <v>339353.50000000006</v>
      </c>
      <c r="O38" s="83"/>
      <c r="P38" s="84">
        <v>353947.51</v>
      </c>
      <c r="Q38" s="84">
        <v>54969.450000000004</v>
      </c>
      <c r="R38" s="83"/>
      <c r="S38" s="83"/>
      <c r="T38" s="84">
        <v>1616558.1600000001</v>
      </c>
      <c r="U38" s="84">
        <v>676878.94999999972</v>
      </c>
      <c r="V38" s="84">
        <v>2045132.69</v>
      </c>
      <c r="W38" s="84">
        <v>913415.14999999991</v>
      </c>
      <c r="X38" s="83"/>
      <c r="Y38" s="83"/>
      <c r="Z38" s="83"/>
      <c r="AA38" s="83"/>
      <c r="AB38" s="84">
        <v>87203.42</v>
      </c>
      <c r="AC38" s="84">
        <v>37150.76999999999</v>
      </c>
      <c r="AD38" s="84">
        <v>113233.23</v>
      </c>
      <c r="AE38" s="84">
        <v>379622.38</v>
      </c>
      <c r="AF38" s="84">
        <v>2646763.1900000004</v>
      </c>
      <c r="AG38" s="84">
        <v>2759495.4399999995</v>
      </c>
      <c r="AH38" s="83"/>
      <c r="AI38" s="83"/>
      <c r="AJ38" s="84">
        <v>688899.16999999993</v>
      </c>
      <c r="AK38" s="84">
        <v>244321.13999999998</v>
      </c>
      <c r="AL38" s="84">
        <v>440200.7</v>
      </c>
      <c r="AM38" s="84">
        <v>46194.51</v>
      </c>
      <c r="AN38" s="84">
        <v>87171.78</v>
      </c>
      <c r="AO38" s="84">
        <v>149479.78</v>
      </c>
      <c r="AP38" s="84">
        <v>26874.74</v>
      </c>
      <c r="AQ38" s="84">
        <v>927103.58000000007</v>
      </c>
      <c r="AR38" s="83"/>
      <c r="AS38" s="83"/>
      <c r="AT38" s="84">
        <v>11095.69</v>
      </c>
      <c r="AU38" s="84">
        <v>235051.19000000003</v>
      </c>
      <c r="AV38" s="84">
        <v>216532.88</v>
      </c>
      <c r="AW38" s="84">
        <v>19020.79</v>
      </c>
      <c r="AX38" s="83"/>
      <c r="AY38" s="84"/>
      <c r="AZ38" s="83"/>
      <c r="BA38" s="84"/>
      <c r="BB38" s="84">
        <v>152704.85</v>
      </c>
      <c r="BC38" s="84">
        <v>136405.1</v>
      </c>
      <c r="BD38" s="84">
        <v>119172.16</v>
      </c>
      <c r="BE38" s="84">
        <v>195028.30000000002</v>
      </c>
      <c r="BF38" s="83"/>
      <c r="BG38" s="84">
        <v>3811.26</v>
      </c>
      <c r="BH38" s="83"/>
      <c r="BI38" s="83"/>
      <c r="BJ38" s="83"/>
      <c r="BK38" s="83"/>
      <c r="BL38" s="84"/>
      <c r="BM38" s="84">
        <v>347103.29000000004</v>
      </c>
      <c r="BN38" s="83">
        <v>195462.53999999998</v>
      </c>
      <c r="BO38" s="83">
        <v>449.15999999999997</v>
      </c>
      <c r="BP38" s="84"/>
      <c r="BQ38" s="84">
        <v>777707.87</v>
      </c>
      <c r="BR38" s="83">
        <v>145255.84</v>
      </c>
      <c r="BS38" s="84"/>
      <c r="BT38" s="84">
        <v>115396.09</v>
      </c>
      <c r="BU38" s="84">
        <v>115396.09</v>
      </c>
      <c r="BV38" s="83">
        <v>798725.62</v>
      </c>
      <c r="BW38" s="84"/>
      <c r="BX38" s="84">
        <v>134340.69</v>
      </c>
      <c r="BY38" s="83">
        <v>329189.25</v>
      </c>
      <c r="BZ38" s="84"/>
      <c r="CA38" s="83">
        <v>99770.44</v>
      </c>
      <c r="CB38" s="84"/>
      <c r="CC38" s="83">
        <v>114868.48</v>
      </c>
      <c r="CD38" s="84"/>
      <c r="CE38" s="84">
        <v>3982.37</v>
      </c>
      <c r="CF38" s="83">
        <v>272.08</v>
      </c>
      <c r="CG38" s="83"/>
      <c r="CH38" s="83"/>
      <c r="CI38" s="83"/>
      <c r="CJ38" s="84"/>
      <c r="CK38" s="84">
        <v>70136.5</v>
      </c>
      <c r="CL38" s="83">
        <v>70136.5</v>
      </c>
      <c r="CM38" s="83"/>
      <c r="CN38" s="84"/>
      <c r="CO38" s="84"/>
      <c r="CP38" s="84"/>
      <c r="CQ38" s="83"/>
      <c r="CR38" s="83"/>
      <c r="CS38" s="83"/>
      <c r="CT38" s="83"/>
      <c r="CU38" s="83"/>
      <c r="CV38" s="83"/>
    </row>
    <row r="39" spans="2:100" x14ac:dyDescent="0.25">
      <c r="B39" s="85" t="s">
        <v>356</v>
      </c>
      <c r="C39" s="85" t="s">
        <v>357</v>
      </c>
      <c r="D39" s="84">
        <v>416164650.38000023</v>
      </c>
      <c r="E39" s="84">
        <v>166389182</v>
      </c>
      <c r="F39" s="84">
        <v>6716851.3699999992</v>
      </c>
      <c r="G39" s="84">
        <v>8558282.2999999989</v>
      </c>
      <c r="H39" s="83"/>
      <c r="I39" s="84">
        <v>13938375.759999998</v>
      </c>
      <c r="J39" s="84">
        <v>1204148.67</v>
      </c>
      <c r="K39" s="84">
        <v>1785944</v>
      </c>
      <c r="L39" s="84">
        <v>60909622.479999989</v>
      </c>
      <c r="M39" s="84">
        <v>1359928.9099999997</v>
      </c>
      <c r="N39" s="84">
        <v>1402239.73</v>
      </c>
      <c r="O39" s="83"/>
      <c r="P39" s="84">
        <v>31576.76</v>
      </c>
      <c r="Q39" s="84">
        <v>422446.31000000006</v>
      </c>
      <c r="R39" s="83"/>
      <c r="S39" s="83"/>
      <c r="T39" s="84">
        <v>14752964.680000002</v>
      </c>
      <c r="U39" s="84">
        <v>4722009.47</v>
      </c>
      <c r="V39" s="84">
        <v>18710228.550000001</v>
      </c>
      <c r="W39" s="84">
        <v>6507024.0999999996</v>
      </c>
      <c r="X39" s="83"/>
      <c r="Y39" s="83"/>
      <c r="Z39" s="83"/>
      <c r="AA39" s="83"/>
      <c r="AB39" s="84">
        <v>376272.84</v>
      </c>
      <c r="AC39" s="84">
        <v>122731.34999999998</v>
      </c>
      <c r="AD39" s="84">
        <v>871978.49000000011</v>
      </c>
      <c r="AE39" s="84">
        <v>1097272.3900000001</v>
      </c>
      <c r="AF39" s="84">
        <v>23338644.559999991</v>
      </c>
      <c r="AG39" s="84">
        <v>18387092.030000001</v>
      </c>
      <c r="AH39" s="84">
        <v>1353738.75</v>
      </c>
      <c r="AI39" s="84">
        <v>152210.63000000006</v>
      </c>
      <c r="AJ39" s="84">
        <v>5442317.9100000001</v>
      </c>
      <c r="AK39" s="84">
        <v>1338792.42</v>
      </c>
      <c r="AL39" s="84">
        <v>1591577.44</v>
      </c>
      <c r="AM39" s="84">
        <v>757640.14000000013</v>
      </c>
      <c r="AN39" s="84">
        <v>3722445.63</v>
      </c>
      <c r="AO39" s="84">
        <v>1513.92</v>
      </c>
      <c r="AP39" s="84">
        <v>75030.84</v>
      </c>
      <c r="AQ39" s="84">
        <v>1679920.1400000001</v>
      </c>
      <c r="AR39" s="83"/>
      <c r="AS39" s="83"/>
      <c r="AT39" s="84">
        <v>598067.16</v>
      </c>
      <c r="AU39" s="84">
        <v>3421031.2199999997</v>
      </c>
      <c r="AV39" s="84">
        <v>525992.48</v>
      </c>
      <c r="AW39" s="84">
        <v>66771.95</v>
      </c>
      <c r="AX39" s="83">
        <v>303.5</v>
      </c>
      <c r="AY39" s="84">
        <v>61120.289999999994</v>
      </c>
      <c r="AZ39" s="84">
        <v>596090.78</v>
      </c>
      <c r="BA39" s="83"/>
      <c r="BB39" s="84">
        <v>871103.84</v>
      </c>
      <c r="BC39" s="84">
        <v>10036505.859999999</v>
      </c>
      <c r="BD39" s="84">
        <v>936104.33</v>
      </c>
      <c r="BE39" s="84">
        <v>1629235.56</v>
      </c>
      <c r="BF39" s="84">
        <v>16686.419999999998</v>
      </c>
      <c r="BG39" s="84">
        <v>202146.76</v>
      </c>
      <c r="BH39" s="84">
        <v>13333</v>
      </c>
      <c r="BI39" s="84">
        <v>633982.75</v>
      </c>
      <c r="BJ39" s="84">
        <v>254007.01</v>
      </c>
      <c r="BK39" s="84">
        <v>152553</v>
      </c>
      <c r="BL39" s="84">
        <v>283.35000000000002</v>
      </c>
      <c r="BM39" s="84">
        <v>4473185.3500000006</v>
      </c>
      <c r="BN39" s="84">
        <v>681291.23</v>
      </c>
      <c r="BO39" s="84">
        <v>4556.6899999999996</v>
      </c>
      <c r="BP39" s="84">
        <v>50543.979999999996</v>
      </c>
      <c r="BQ39" s="83">
        <v>3193642.79</v>
      </c>
      <c r="BR39" s="84"/>
      <c r="BS39" s="84">
        <v>8523588.8900000006</v>
      </c>
      <c r="BT39" s="84">
        <v>395614.50000000006</v>
      </c>
      <c r="BU39" s="84">
        <v>395614.50000000006</v>
      </c>
      <c r="BV39" s="83">
        <v>488136.49</v>
      </c>
      <c r="BW39" s="84"/>
      <c r="BX39" s="84">
        <v>917452.13</v>
      </c>
      <c r="BY39" s="83">
        <v>2138963.85</v>
      </c>
      <c r="BZ39" s="84"/>
      <c r="CA39" s="83"/>
      <c r="CB39" s="84"/>
      <c r="CC39" s="84">
        <v>280783.78999999998</v>
      </c>
      <c r="CD39" s="84">
        <v>32165</v>
      </c>
      <c r="CE39" s="84">
        <v>2798754.58</v>
      </c>
      <c r="CF39" s="83">
        <v>116324.43999999999</v>
      </c>
      <c r="CG39" s="83">
        <v>100</v>
      </c>
      <c r="CH39" s="83"/>
      <c r="CI39" s="83"/>
      <c r="CJ39" s="84"/>
      <c r="CK39" s="84">
        <v>259193.72000000003</v>
      </c>
      <c r="CL39" s="83">
        <v>259193.72000000003</v>
      </c>
      <c r="CM39" s="83"/>
      <c r="CN39" s="84"/>
      <c r="CO39" s="84">
        <v>45970.44</v>
      </c>
      <c r="CP39" s="84">
        <v>66127.570000000007</v>
      </c>
      <c r="CQ39" s="84"/>
      <c r="CR39" s="84">
        <v>1792812.94</v>
      </c>
      <c r="CS39" s="84">
        <v>1981830.21</v>
      </c>
      <c r="CT39" s="83">
        <v>188287.96000000002</v>
      </c>
      <c r="CU39" s="83"/>
      <c r="CV39" s="83"/>
    </row>
    <row r="40" spans="2:100" x14ac:dyDescent="0.25">
      <c r="B40" s="85" t="s">
        <v>246</v>
      </c>
      <c r="C40" s="85" t="s">
        <v>247</v>
      </c>
      <c r="D40" s="84">
        <v>121588122.65000001</v>
      </c>
      <c r="E40" s="84">
        <v>48044647.910000004</v>
      </c>
      <c r="F40" s="84">
        <v>1310668.1500000001</v>
      </c>
      <c r="G40" s="84">
        <v>2392193.12</v>
      </c>
      <c r="H40" s="83"/>
      <c r="I40" s="84">
        <v>3944502.62</v>
      </c>
      <c r="J40" s="84">
        <v>362826.54</v>
      </c>
      <c r="K40" s="84">
        <v>404923.8</v>
      </c>
      <c r="L40" s="84">
        <v>19290355.789999999</v>
      </c>
      <c r="M40" s="84">
        <v>950256.31999999983</v>
      </c>
      <c r="N40" s="84">
        <v>1310108.5899999996</v>
      </c>
      <c r="O40" s="83"/>
      <c r="P40" s="84">
        <v>965403.2699999999</v>
      </c>
      <c r="Q40" s="84">
        <v>202493.13</v>
      </c>
      <c r="R40" s="83"/>
      <c r="S40" s="83"/>
      <c r="T40" s="84">
        <v>4250411.5</v>
      </c>
      <c r="U40" s="84">
        <v>1671434.6799999997</v>
      </c>
      <c r="V40" s="84">
        <v>5347590.28</v>
      </c>
      <c r="W40" s="84">
        <v>2268146.4899999998</v>
      </c>
      <c r="X40" s="83"/>
      <c r="Y40" s="83"/>
      <c r="Z40" s="83"/>
      <c r="AA40" s="83"/>
      <c r="AB40" s="84">
        <v>494248.34</v>
      </c>
      <c r="AC40" s="84">
        <v>105195.89</v>
      </c>
      <c r="AD40" s="84">
        <v>246506.56</v>
      </c>
      <c r="AE40" s="84">
        <v>488502.16000000003</v>
      </c>
      <c r="AF40" s="84">
        <v>6324087.4199999999</v>
      </c>
      <c r="AG40" s="84">
        <v>6008947.1799999997</v>
      </c>
      <c r="AH40" s="84">
        <v>13332</v>
      </c>
      <c r="AI40" s="83"/>
      <c r="AJ40" s="84">
        <v>2054832.7700000003</v>
      </c>
      <c r="AK40" s="84">
        <v>389853.92</v>
      </c>
      <c r="AL40" s="84">
        <v>1128391.2</v>
      </c>
      <c r="AM40" s="84">
        <v>134103.22</v>
      </c>
      <c r="AN40" s="84">
        <v>898272.90999999992</v>
      </c>
      <c r="AO40" s="83"/>
      <c r="AP40" s="83">
        <v>65201.83</v>
      </c>
      <c r="AQ40" s="84">
        <v>146288.54</v>
      </c>
      <c r="AR40" s="83"/>
      <c r="AS40" s="84">
        <v>227502</v>
      </c>
      <c r="AT40" s="84">
        <v>109046.57</v>
      </c>
      <c r="AU40" s="84">
        <v>731869.99</v>
      </c>
      <c r="AV40" s="84">
        <v>1472.5</v>
      </c>
      <c r="AW40" s="84">
        <v>20418.400000000001</v>
      </c>
      <c r="AX40" s="84">
        <v>139783.76999999999</v>
      </c>
      <c r="AY40" s="84">
        <v>7032.5</v>
      </c>
      <c r="AZ40" s="84">
        <v>475.08</v>
      </c>
      <c r="BA40" s="84">
        <v>368850.14</v>
      </c>
      <c r="BB40" s="84">
        <v>284833.37</v>
      </c>
      <c r="BC40" s="84">
        <v>159056.68</v>
      </c>
      <c r="BD40" s="84">
        <v>237929.41</v>
      </c>
      <c r="BE40" s="84">
        <v>67285.790000000008</v>
      </c>
      <c r="BF40" s="83"/>
      <c r="BG40" s="84">
        <v>38276.680000000037</v>
      </c>
      <c r="BH40" s="84">
        <v>10168.93</v>
      </c>
      <c r="BI40" s="84">
        <v>216391.02</v>
      </c>
      <c r="BJ40" s="84"/>
      <c r="BK40" s="84">
        <v>69185</v>
      </c>
      <c r="BL40" s="84"/>
      <c r="BM40" s="84">
        <v>823599</v>
      </c>
      <c r="BN40" s="84">
        <v>214955.26</v>
      </c>
      <c r="BO40" s="83">
        <v>3354.2999999999997</v>
      </c>
      <c r="BP40" s="83"/>
      <c r="BQ40" s="84"/>
      <c r="BR40" s="84">
        <v>3198872.3</v>
      </c>
      <c r="BS40" s="84">
        <v>166701.22999999998</v>
      </c>
      <c r="BT40" s="84">
        <v>17227.46</v>
      </c>
      <c r="BU40" s="84">
        <v>17227.46</v>
      </c>
      <c r="BV40" s="83">
        <v>481004.70999999996</v>
      </c>
      <c r="BW40" s="84"/>
      <c r="BX40" s="84">
        <v>354953.59</v>
      </c>
      <c r="BY40" s="83">
        <v>875729.37</v>
      </c>
      <c r="BZ40" s="83"/>
      <c r="CA40" s="83"/>
      <c r="CB40" s="84"/>
      <c r="CC40" s="84">
        <v>854878.98</v>
      </c>
      <c r="CD40" s="84"/>
      <c r="CE40" s="83">
        <v>118502.05</v>
      </c>
      <c r="CF40" s="83"/>
      <c r="CG40" s="84"/>
      <c r="CH40" s="83">
        <v>8802.68</v>
      </c>
      <c r="CI40" s="83"/>
      <c r="CJ40" s="84"/>
      <c r="CK40" s="84">
        <v>222049.3</v>
      </c>
      <c r="CL40" s="83">
        <v>222049.3</v>
      </c>
      <c r="CM40" s="83"/>
      <c r="CN40" s="83"/>
      <c r="CO40" s="84">
        <v>29361.94</v>
      </c>
      <c r="CP40" s="83">
        <v>632.6</v>
      </c>
      <c r="CQ40" s="83"/>
      <c r="CR40" s="83">
        <v>278723.40000000002</v>
      </c>
      <c r="CS40" s="84"/>
      <c r="CT40" s="83">
        <v>35470.519999999997</v>
      </c>
      <c r="CU40" s="83"/>
      <c r="CV40" s="83"/>
    </row>
    <row r="41" spans="2:100" x14ac:dyDescent="0.25">
      <c r="B41" s="85" t="s">
        <v>220</v>
      </c>
      <c r="C41" s="85" t="s">
        <v>221</v>
      </c>
      <c r="D41" s="84">
        <v>221262010.49000013</v>
      </c>
      <c r="E41" s="84">
        <v>82952094.480000004</v>
      </c>
      <c r="F41" s="84">
        <v>2761986.4100000006</v>
      </c>
      <c r="G41" s="84">
        <v>1379766.0800000003</v>
      </c>
      <c r="H41" s="83"/>
      <c r="I41" s="84">
        <v>7776766.6600000011</v>
      </c>
      <c r="J41" s="84">
        <v>1220101.6499999999</v>
      </c>
      <c r="K41" s="84">
        <v>281568.59999999998</v>
      </c>
      <c r="L41" s="84">
        <v>31472362.370000008</v>
      </c>
      <c r="M41" s="84">
        <v>936562.15</v>
      </c>
      <c r="N41" s="84">
        <v>1929928.26</v>
      </c>
      <c r="O41" s="83"/>
      <c r="P41" s="84">
        <v>323.55</v>
      </c>
      <c r="Q41" s="84">
        <v>352563.69</v>
      </c>
      <c r="R41" s="83"/>
      <c r="S41" s="83">
        <v>1719.45</v>
      </c>
      <c r="T41" s="84">
        <v>7184847.2799999975</v>
      </c>
      <c r="U41" s="84">
        <v>2560243.1299999985</v>
      </c>
      <c r="V41" s="84">
        <v>9067932.6599999983</v>
      </c>
      <c r="W41" s="84">
        <v>3502111.05</v>
      </c>
      <c r="X41" s="83"/>
      <c r="Y41" s="83"/>
      <c r="Z41" s="83"/>
      <c r="AA41" s="83"/>
      <c r="AB41" s="84">
        <v>204766.19000000009</v>
      </c>
      <c r="AC41" s="84">
        <v>73891.420000000042</v>
      </c>
      <c r="AD41" s="84">
        <v>434358.37999999989</v>
      </c>
      <c r="AE41" s="84">
        <v>727743.98</v>
      </c>
      <c r="AF41" s="84">
        <v>11935470.959999999</v>
      </c>
      <c r="AG41" s="84">
        <v>9519185.0499999952</v>
      </c>
      <c r="AH41" s="83"/>
      <c r="AI41" s="83"/>
      <c r="AJ41" s="84">
        <v>3718589.5400000005</v>
      </c>
      <c r="AK41" s="84">
        <v>904698.8</v>
      </c>
      <c r="AL41" s="84">
        <v>694638.43</v>
      </c>
      <c r="AM41" s="84">
        <v>909614.26000000013</v>
      </c>
      <c r="AN41" s="84">
        <v>3441405.48</v>
      </c>
      <c r="AO41" s="84">
        <v>114291.28</v>
      </c>
      <c r="AP41" s="83">
        <v>38832.699999999997</v>
      </c>
      <c r="AQ41" s="84">
        <v>3000</v>
      </c>
      <c r="AR41" s="84">
        <v>12800.14</v>
      </c>
      <c r="AS41" s="83"/>
      <c r="AT41" s="84">
        <v>161162.72</v>
      </c>
      <c r="AU41" s="84">
        <v>3388029.94</v>
      </c>
      <c r="AV41" s="84">
        <v>200378.94</v>
      </c>
      <c r="AW41" s="84">
        <v>48954.47</v>
      </c>
      <c r="AX41" s="83"/>
      <c r="AY41" s="84">
        <v>21683.15</v>
      </c>
      <c r="AZ41" s="83"/>
      <c r="BA41" s="84">
        <v>309171.20000000001</v>
      </c>
      <c r="BB41" s="84">
        <v>626419.99</v>
      </c>
      <c r="BC41" s="84">
        <v>154907.82</v>
      </c>
      <c r="BD41" s="84">
        <v>524995.97</v>
      </c>
      <c r="BE41" s="84">
        <v>266160.59999999998</v>
      </c>
      <c r="BF41" s="83"/>
      <c r="BG41" s="84">
        <v>78077.429999999993</v>
      </c>
      <c r="BH41" s="83"/>
      <c r="BI41" s="84">
        <v>2404195.79</v>
      </c>
      <c r="BJ41" s="83"/>
      <c r="BK41" s="84">
        <v>42702</v>
      </c>
      <c r="BL41" s="84">
        <v>12008731.949999999</v>
      </c>
      <c r="BM41" s="84">
        <v>2283152.36</v>
      </c>
      <c r="BN41" s="84">
        <v>1296473.8</v>
      </c>
      <c r="BO41" s="84">
        <v>7027.7300000000005</v>
      </c>
      <c r="BP41" s="84">
        <v>17090.96</v>
      </c>
      <c r="BQ41" s="84">
        <v>2563527.5</v>
      </c>
      <c r="BR41" s="84"/>
      <c r="BS41" s="84">
        <v>3523252.18</v>
      </c>
      <c r="BT41" s="84">
        <v>297396.53000000003</v>
      </c>
      <c r="BU41" s="84">
        <v>297396.53000000003</v>
      </c>
      <c r="BV41" s="83">
        <v>1705435.5299999998</v>
      </c>
      <c r="BW41" s="84"/>
      <c r="BX41" s="84">
        <v>360560.66000000003</v>
      </c>
      <c r="BY41" s="83">
        <v>1776971.24</v>
      </c>
      <c r="BZ41" s="84"/>
      <c r="CA41" s="83">
        <v>79506.31</v>
      </c>
      <c r="CB41" s="84"/>
      <c r="CC41" s="83">
        <v>123239.45999999999</v>
      </c>
      <c r="CD41" s="84"/>
      <c r="CE41" s="83">
        <v>239323.75</v>
      </c>
      <c r="CF41" s="83"/>
      <c r="CG41" s="84"/>
      <c r="CH41" s="83">
        <v>19150.47</v>
      </c>
      <c r="CI41" s="83"/>
      <c r="CJ41" s="84"/>
      <c r="CK41" s="84">
        <v>365413.63000000006</v>
      </c>
      <c r="CL41" s="83">
        <v>365413.63000000006</v>
      </c>
      <c r="CM41" s="83"/>
      <c r="CN41" s="84"/>
      <c r="CO41" s="84"/>
      <c r="CP41" s="84">
        <v>90880.58</v>
      </c>
      <c r="CQ41" s="84">
        <v>13936.16</v>
      </c>
      <c r="CR41" s="84">
        <v>87106.97</v>
      </c>
      <c r="CS41" s="84"/>
      <c r="CT41" s="83">
        <v>62828.62</v>
      </c>
      <c r="CU41" s="83"/>
      <c r="CV41" s="83"/>
    </row>
    <row r="42" spans="2:100" x14ac:dyDescent="0.25">
      <c r="B42" s="85" t="s">
        <v>650</v>
      </c>
      <c r="C42" s="85" t="s">
        <v>651</v>
      </c>
      <c r="D42" s="84">
        <v>65233761.919999972</v>
      </c>
      <c r="E42" s="84">
        <v>25127722.910000004</v>
      </c>
      <c r="F42" s="84">
        <v>942666.25</v>
      </c>
      <c r="G42" s="84">
        <v>171808.68</v>
      </c>
      <c r="H42" s="83"/>
      <c r="I42" s="84">
        <v>2179482.17</v>
      </c>
      <c r="J42" s="84">
        <v>172786.96</v>
      </c>
      <c r="K42" s="84">
        <v>188662.39999999999</v>
      </c>
      <c r="L42" s="84">
        <v>7563757.1999999993</v>
      </c>
      <c r="M42" s="84">
        <v>251618.14999999997</v>
      </c>
      <c r="N42" s="84">
        <v>245780.74000000002</v>
      </c>
      <c r="O42" s="83"/>
      <c r="P42" s="84">
        <v>397894.14999999997</v>
      </c>
      <c r="Q42" s="84">
        <v>45160.729999999996</v>
      </c>
      <c r="R42" s="83"/>
      <c r="S42" s="83"/>
      <c r="T42" s="84">
        <v>2143947.06</v>
      </c>
      <c r="U42" s="84">
        <v>624088.89</v>
      </c>
      <c r="V42" s="84">
        <v>2733671.9000000004</v>
      </c>
      <c r="W42" s="84">
        <v>850662.3899999999</v>
      </c>
      <c r="X42" s="83"/>
      <c r="Y42" s="83"/>
      <c r="Z42" s="83"/>
      <c r="AA42" s="83"/>
      <c r="AB42" s="84">
        <v>116120.97999999998</v>
      </c>
      <c r="AC42" s="84">
        <v>34453.19999999999</v>
      </c>
      <c r="AD42" s="84">
        <v>170613.94</v>
      </c>
      <c r="AE42" s="84">
        <v>156178.10999999999</v>
      </c>
      <c r="AF42" s="84">
        <v>3764008.8200000003</v>
      </c>
      <c r="AG42" s="84">
        <v>2165143.2000000002</v>
      </c>
      <c r="AH42" s="83"/>
      <c r="AI42" s="84">
        <v>165.5</v>
      </c>
      <c r="AJ42" s="84">
        <v>1135519.6200000001</v>
      </c>
      <c r="AK42" s="84">
        <v>33235.58</v>
      </c>
      <c r="AL42" s="84">
        <v>144237.89000000001</v>
      </c>
      <c r="AM42" s="84">
        <v>1032034.5900000001</v>
      </c>
      <c r="AN42" s="84">
        <v>763390.86</v>
      </c>
      <c r="AO42" s="84"/>
      <c r="AP42" s="84">
        <v>14334.9</v>
      </c>
      <c r="AQ42" s="84">
        <v>46343.22</v>
      </c>
      <c r="AR42" s="84">
        <v>229249.15</v>
      </c>
      <c r="AS42" s="83"/>
      <c r="AT42" s="84">
        <v>219251.4</v>
      </c>
      <c r="AU42" s="84">
        <v>710512.45</v>
      </c>
      <c r="AV42" s="84">
        <v>213298.28</v>
      </c>
      <c r="AW42" s="84">
        <v>29736.05</v>
      </c>
      <c r="AX42" s="83">
        <v>2530</v>
      </c>
      <c r="AY42" s="84">
        <v>391992.19</v>
      </c>
      <c r="AZ42" s="84">
        <v>76919.69</v>
      </c>
      <c r="BA42" s="84">
        <v>7813.36</v>
      </c>
      <c r="BB42" s="84">
        <v>288931.81</v>
      </c>
      <c r="BC42" s="84">
        <v>1541824.17</v>
      </c>
      <c r="BD42" s="84">
        <v>212842.34999999998</v>
      </c>
      <c r="BE42" s="84">
        <v>4886.03</v>
      </c>
      <c r="BF42" s="84">
        <v>27985.5</v>
      </c>
      <c r="BG42" s="84">
        <v>22858.339999999997</v>
      </c>
      <c r="BH42" s="83"/>
      <c r="BI42" s="84"/>
      <c r="BJ42" s="83"/>
      <c r="BK42" s="84">
        <v>3057363.53</v>
      </c>
      <c r="BL42" s="84"/>
      <c r="BM42" s="84">
        <v>560859.37</v>
      </c>
      <c r="BN42" s="84">
        <v>217437.55</v>
      </c>
      <c r="BO42" s="84">
        <v>1710.31</v>
      </c>
      <c r="BP42" s="84">
        <v>27422.34</v>
      </c>
      <c r="BQ42" s="84">
        <v>724144.46000000008</v>
      </c>
      <c r="BR42" s="84">
        <v>12200</v>
      </c>
      <c r="BS42" s="84">
        <v>1190716.45</v>
      </c>
      <c r="BT42" s="84">
        <v>103639.59000000001</v>
      </c>
      <c r="BU42" s="84">
        <v>103639.59000000001</v>
      </c>
      <c r="BV42" s="83">
        <v>393684.12</v>
      </c>
      <c r="BW42" s="84"/>
      <c r="BX42" s="84">
        <v>121477.77</v>
      </c>
      <c r="BY42" s="83">
        <v>530214.77</v>
      </c>
      <c r="BZ42" s="83"/>
      <c r="CA42" s="83"/>
      <c r="CB42" s="84"/>
      <c r="CC42" s="83">
        <v>155453.97999999998</v>
      </c>
      <c r="CD42" s="84">
        <v>37300</v>
      </c>
      <c r="CE42" s="84">
        <v>141687.31</v>
      </c>
      <c r="CF42" s="83">
        <v>7338.3</v>
      </c>
      <c r="CG42" s="84"/>
      <c r="CH42" s="83">
        <v>8576.15</v>
      </c>
      <c r="CI42" s="83"/>
      <c r="CJ42" s="84"/>
      <c r="CK42" s="84">
        <v>136033.87000000002</v>
      </c>
      <c r="CL42" s="84">
        <v>136033.87000000002</v>
      </c>
      <c r="CM42" s="84">
        <v>956.74</v>
      </c>
      <c r="CN42" s="84">
        <v>78179.97</v>
      </c>
      <c r="CO42" s="84"/>
      <c r="CP42" s="84"/>
      <c r="CQ42" s="83">
        <v>520618.92000000004</v>
      </c>
      <c r="CR42" s="84"/>
      <c r="CS42" s="84">
        <v>10624.66</v>
      </c>
      <c r="CT42" s="83"/>
      <c r="CU42" s="83"/>
      <c r="CV42" s="83"/>
    </row>
    <row r="43" spans="2:100" x14ac:dyDescent="0.25">
      <c r="B43" s="85" t="s">
        <v>1014</v>
      </c>
      <c r="C43" s="85" t="s">
        <v>1015</v>
      </c>
      <c r="D43" s="84">
        <v>1868177.83</v>
      </c>
      <c r="E43" s="84">
        <v>484688.42999999993</v>
      </c>
      <c r="F43" s="84"/>
      <c r="G43" s="84"/>
      <c r="H43" s="83"/>
      <c r="I43" s="84">
        <v>1646.8</v>
      </c>
      <c r="J43" s="84"/>
      <c r="K43" s="84"/>
      <c r="L43" s="84">
        <v>238139.59</v>
      </c>
      <c r="M43" s="84"/>
      <c r="N43" s="84"/>
      <c r="O43" s="83"/>
      <c r="P43" s="84"/>
      <c r="Q43" s="84"/>
      <c r="R43" s="83"/>
      <c r="S43" s="83"/>
      <c r="T43" s="84">
        <v>35734.06</v>
      </c>
      <c r="U43" s="84">
        <v>4762.7899999999991</v>
      </c>
      <c r="V43" s="84">
        <v>45701.06</v>
      </c>
      <c r="W43" s="84">
        <v>26028.67</v>
      </c>
      <c r="X43" s="83"/>
      <c r="Y43" s="83"/>
      <c r="Z43" s="83"/>
      <c r="AA43" s="83"/>
      <c r="AB43" s="84"/>
      <c r="AC43" s="84"/>
      <c r="AD43" s="84">
        <v>2605.19</v>
      </c>
      <c r="AE43" s="84">
        <v>1275.6600000000001</v>
      </c>
      <c r="AF43" s="84">
        <v>78099.990000000005</v>
      </c>
      <c r="AG43" s="84">
        <v>52800</v>
      </c>
      <c r="AH43" s="83">
        <v>2451.7600000000002</v>
      </c>
      <c r="AI43" s="83">
        <v>1200.54</v>
      </c>
      <c r="AJ43" s="84">
        <v>49378.69</v>
      </c>
      <c r="AK43" s="84"/>
      <c r="AL43" s="84">
        <v>14682.69</v>
      </c>
      <c r="AM43" s="84">
        <v>142.84</v>
      </c>
      <c r="AN43" s="84">
        <v>22935.480000000003</v>
      </c>
      <c r="AO43" s="83">
        <v>115450.65</v>
      </c>
      <c r="AP43" s="83"/>
      <c r="AQ43" s="84">
        <v>81533.429999999993</v>
      </c>
      <c r="AR43" s="83"/>
      <c r="AS43" s="83"/>
      <c r="AT43" s="84">
        <v>8898.81</v>
      </c>
      <c r="AU43" s="84">
        <v>5348.62</v>
      </c>
      <c r="AV43" s="84"/>
      <c r="AW43" s="84"/>
      <c r="AX43" s="83"/>
      <c r="AY43" s="84">
        <v>12660.23</v>
      </c>
      <c r="AZ43" s="83"/>
      <c r="BA43" s="83"/>
      <c r="BB43" s="84">
        <v>55099.12</v>
      </c>
      <c r="BC43" s="84">
        <v>26789.279999999999</v>
      </c>
      <c r="BD43" s="83">
        <v>5087.83</v>
      </c>
      <c r="BE43" s="84"/>
      <c r="BF43" s="83">
        <v>74198</v>
      </c>
      <c r="BG43" s="83"/>
      <c r="BH43" s="84"/>
      <c r="BI43" s="83"/>
      <c r="BJ43" s="83"/>
      <c r="BK43" s="83"/>
      <c r="BL43" s="84"/>
      <c r="BM43" s="84">
        <v>8851.39</v>
      </c>
      <c r="BN43" s="84">
        <v>4055.06</v>
      </c>
      <c r="BO43" s="84">
        <v>8038.3099999999995</v>
      </c>
      <c r="BP43" s="84">
        <v>132</v>
      </c>
      <c r="BQ43" s="84"/>
      <c r="BR43" s="84"/>
      <c r="BS43" s="84"/>
      <c r="BT43" s="84"/>
      <c r="BU43" s="84"/>
      <c r="BV43" s="83">
        <v>46701.9</v>
      </c>
      <c r="BW43" s="83"/>
      <c r="BX43" s="83"/>
      <c r="BY43" s="84"/>
      <c r="BZ43" s="84"/>
      <c r="CA43" s="83"/>
      <c r="CB43" s="83"/>
      <c r="CC43" s="83">
        <v>16218.460000000001</v>
      </c>
      <c r="CD43" s="83"/>
      <c r="CE43" s="83">
        <v>129051.08</v>
      </c>
      <c r="CF43" s="83">
        <v>65022.8</v>
      </c>
      <c r="CG43" s="83"/>
      <c r="CH43" s="83"/>
      <c r="CI43" s="83"/>
      <c r="CJ43" s="84"/>
      <c r="CK43" s="84"/>
      <c r="CL43" s="83"/>
      <c r="CM43" s="84"/>
      <c r="CN43" s="83"/>
      <c r="CO43" s="84"/>
      <c r="CP43" s="83"/>
      <c r="CQ43" s="83">
        <v>112435.14</v>
      </c>
      <c r="CR43" s="83">
        <v>30331.48</v>
      </c>
      <c r="CS43" s="84"/>
      <c r="CT43" s="83"/>
      <c r="CU43" s="83"/>
      <c r="CV43" s="83"/>
    </row>
    <row r="44" spans="2:100" x14ac:dyDescent="0.25">
      <c r="B44" s="85" t="s">
        <v>320</v>
      </c>
      <c r="C44" s="85" t="s">
        <v>321</v>
      </c>
      <c r="D44" s="84">
        <v>8331782.0700000003</v>
      </c>
      <c r="E44" s="84">
        <v>2599086.02</v>
      </c>
      <c r="F44" s="84">
        <v>75763.06</v>
      </c>
      <c r="G44" s="84">
        <v>35448.449999999997</v>
      </c>
      <c r="H44" s="83"/>
      <c r="I44" s="84">
        <v>83268.350000000006</v>
      </c>
      <c r="J44" s="83">
        <v>3060.6899999999996</v>
      </c>
      <c r="K44" s="83">
        <v>27783</v>
      </c>
      <c r="L44" s="84">
        <v>1144134.6399999999</v>
      </c>
      <c r="M44" s="83">
        <v>61402.590000000011</v>
      </c>
      <c r="N44" s="84">
        <v>29417.51</v>
      </c>
      <c r="O44" s="83"/>
      <c r="P44" s="84">
        <v>92720.8</v>
      </c>
      <c r="Q44" s="83">
        <v>7682.8600000000006</v>
      </c>
      <c r="R44" s="83"/>
      <c r="S44" s="83"/>
      <c r="T44" s="84">
        <v>207583.6</v>
      </c>
      <c r="U44" s="84">
        <v>96967.31</v>
      </c>
      <c r="V44" s="84">
        <v>261710.41000000003</v>
      </c>
      <c r="W44" s="84">
        <v>126957.16000000002</v>
      </c>
      <c r="X44" s="83"/>
      <c r="Y44" s="83"/>
      <c r="Z44" s="83"/>
      <c r="AA44" s="83"/>
      <c r="AB44" s="83">
        <v>16009.779999999999</v>
      </c>
      <c r="AC44" s="83">
        <v>7623.92</v>
      </c>
      <c r="AD44" s="84">
        <v>18429.98</v>
      </c>
      <c r="AE44" s="84">
        <v>45543.74</v>
      </c>
      <c r="AF44" s="84">
        <v>419918.49</v>
      </c>
      <c r="AG44" s="84">
        <v>407596.51</v>
      </c>
      <c r="AH44" s="84"/>
      <c r="AI44" s="83"/>
      <c r="AJ44" s="84">
        <v>301665.18999999994</v>
      </c>
      <c r="AK44" s="84">
        <v>11460.1</v>
      </c>
      <c r="AL44" s="84">
        <v>126689.13</v>
      </c>
      <c r="AM44" s="84">
        <v>1374.83</v>
      </c>
      <c r="AN44" s="84">
        <v>1570.0100000000002</v>
      </c>
      <c r="AO44" s="84"/>
      <c r="AP44" s="83">
        <v>22947.98</v>
      </c>
      <c r="AQ44" s="84">
        <v>667883.41</v>
      </c>
      <c r="AR44" s="83"/>
      <c r="AS44" s="83"/>
      <c r="AT44" s="83">
        <v>203.25</v>
      </c>
      <c r="AU44" s="84">
        <v>421480.91</v>
      </c>
      <c r="AV44" s="83">
        <v>3904</v>
      </c>
      <c r="AW44" s="83">
        <v>18333.38</v>
      </c>
      <c r="AX44" s="84"/>
      <c r="AY44" s="83">
        <v>446.21000000000004</v>
      </c>
      <c r="AZ44" s="84"/>
      <c r="BA44" s="83"/>
      <c r="BB44" s="84">
        <v>67313.039999999994</v>
      </c>
      <c r="BC44" s="83">
        <v>3330.58</v>
      </c>
      <c r="BD44" s="84"/>
      <c r="BE44" s="83">
        <v>1200</v>
      </c>
      <c r="BF44" s="83"/>
      <c r="BG44" s="83"/>
      <c r="BH44" s="84">
        <v>6512.8799999999992</v>
      </c>
      <c r="BI44" s="84"/>
      <c r="BJ44" s="83"/>
      <c r="BK44" s="83"/>
      <c r="BL44" s="84"/>
      <c r="BM44" s="84">
        <v>122374.53</v>
      </c>
      <c r="BN44" s="83">
        <v>21021.38</v>
      </c>
      <c r="BO44" s="83">
        <v>1348.87</v>
      </c>
      <c r="BP44" s="83">
        <v>14684.279999999999</v>
      </c>
      <c r="BQ44" s="83">
        <v>105055.14</v>
      </c>
      <c r="BR44" s="83">
        <v>30347.040000000001</v>
      </c>
      <c r="BS44" s="84">
        <v>14081.5</v>
      </c>
      <c r="BT44" s="84">
        <v>11373.689999999999</v>
      </c>
      <c r="BU44" s="84">
        <v>11373.689999999999</v>
      </c>
      <c r="BV44" s="83">
        <v>26391.31</v>
      </c>
      <c r="BW44" s="83"/>
      <c r="BX44" s="84"/>
      <c r="BY44" s="83"/>
      <c r="BZ44" s="83">
        <v>3820.79</v>
      </c>
      <c r="CA44" s="83">
        <v>131432.07999999999</v>
      </c>
      <c r="CB44" s="84"/>
      <c r="CC44" s="83"/>
      <c r="CD44" s="83"/>
      <c r="CE44" s="83"/>
      <c r="CF44" s="83"/>
      <c r="CG44" s="83"/>
      <c r="CH44" s="83"/>
      <c r="CI44" s="83"/>
      <c r="CJ44" s="84"/>
      <c r="CK44" s="84">
        <v>85062.540000000008</v>
      </c>
      <c r="CL44" s="83">
        <v>85062.540000000008</v>
      </c>
      <c r="CM44" s="83"/>
      <c r="CN44" s="83">
        <v>285504.53999999998</v>
      </c>
      <c r="CO44" s="83"/>
      <c r="CP44" s="83">
        <v>17000</v>
      </c>
      <c r="CQ44" s="83"/>
      <c r="CR44" s="83"/>
      <c r="CS44" s="84"/>
      <c r="CT44" s="83">
        <v>37860.61</v>
      </c>
      <c r="CU44" s="83"/>
      <c r="CV44" s="83"/>
    </row>
    <row r="45" spans="2:100" x14ac:dyDescent="0.25">
      <c r="B45" s="85" t="s">
        <v>716</v>
      </c>
      <c r="C45" s="85" t="s">
        <v>717</v>
      </c>
      <c r="D45" s="84">
        <v>8363016.4100000001</v>
      </c>
      <c r="E45" s="84">
        <v>353597.78</v>
      </c>
      <c r="F45" s="84">
        <v>6243.94</v>
      </c>
      <c r="G45" s="84">
        <v>8809.74</v>
      </c>
      <c r="H45" s="83"/>
      <c r="I45" s="84"/>
      <c r="J45" s="84"/>
      <c r="K45" s="84"/>
      <c r="L45" s="84">
        <v>120593.47</v>
      </c>
      <c r="M45" s="84">
        <v>4596.8999999999996</v>
      </c>
      <c r="N45" s="84">
        <v>9357.7900000000009</v>
      </c>
      <c r="O45" s="83"/>
      <c r="P45" s="84">
        <v>3300</v>
      </c>
      <c r="Q45" s="84"/>
      <c r="R45" s="83"/>
      <c r="S45" s="83"/>
      <c r="T45" s="84">
        <v>27669.71</v>
      </c>
      <c r="U45" s="84">
        <v>9953.119999999999</v>
      </c>
      <c r="V45" s="84">
        <v>36765.43</v>
      </c>
      <c r="W45" s="84">
        <v>13204.599999999999</v>
      </c>
      <c r="X45" s="83"/>
      <c r="Y45" s="83"/>
      <c r="Z45" s="84"/>
      <c r="AA45" s="84"/>
      <c r="AB45" s="84"/>
      <c r="AC45" s="84">
        <v>5849.93</v>
      </c>
      <c r="AD45" s="84">
        <v>1451.97</v>
      </c>
      <c r="AE45" s="84">
        <v>2761.77</v>
      </c>
      <c r="AF45" s="84">
        <v>66000</v>
      </c>
      <c r="AG45" s="84">
        <v>51743</v>
      </c>
      <c r="AH45" s="84"/>
      <c r="AI45" s="84"/>
      <c r="AJ45" s="84">
        <v>26233.96</v>
      </c>
      <c r="AK45" s="84">
        <v>12595.52</v>
      </c>
      <c r="AL45" s="84">
        <v>30006.91</v>
      </c>
      <c r="AM45" s="84">
        <v>3039.3399999999997</v>
      </c>
      <c r="AN45" s="84">
        <v>42122.15</v>
      </c>
      <c r="AO45" s="84">
        <v>26680.37</v>
      </c>
      <c r="AP45" s="84"/>
      <c r="AQ45" s="84">
        <v>7218062.7300000004</v>
      </c>
      <c r="AR45" s="84"/>
      <c r="AS45" s="83"/>
      <c r="AT45" s="84">
        <v>645</v>
      </c>
      <c r="AU45" s="84">
        <v>51697.27</v>
      </c>
      <c r="AV45" s="84"/>
      <c r="AW45" s="84"/>
      <c r="AX45" s="83">
        <v>161</v>
      </c>
      <c r="AY45" s="84"/>
      <c r="AZ45" s="84">
        <v>16058.48</v>
      </c>
      <c r="BA45" s="84"/>
      <c r="BB45" s="84">
        <v>3434.74</v>
      </c>
      <c r="BC45" s="84"/>
      <c r="BD45" s="84">
        <v>42550.270000000004</v>
      </c>
      <c r="BE45" s="84"/>
      <c r="BF45" s="84"/>
      <c r="BG45" s="84"/>
      <c r="BH45" s="83">
        <v>3309.53</v>
      </c>
      <c r="BI45" s="84">
        <v>21905.13</v>
      </c>
      <c r="BJ45" s="83"/>
      <c r="BK45" s="84"/>
      <c r="BL45" s="84"/>
      <c r="BM45" s="84">
        <v>96718.05</v>
      </c>
      <c r="BN45" s="84">
        <v>5811.07</v>
      </c>
      <c r="BO45" s="84"/>
      <c r="BP45" s="84"/>
      <c r="BQ45" s="84"/>
      <c r="BR45" s="83"/>
      <c r="BS45" s="84"/>
      <c r="BT45" s="84"/>
      <c r="BU45" s="84"/>
      <c r="BV45" s="83">
        <v>16030.23</v>
      </c>
      <c r="BW45" s="84"/>
      <c r="BX45" s="84"/>
      <c r="BY45" s="83">
        <v>8609.7099999999991</v>
      </c>
      <c r="BZ45" s="83"/>
      <c r="CA45" s="83"/>
      <c r="CB45" s="84"/>
      <c r="CC45" s="83">
        <v>4545.32</v>
      </c>
      <c r="CD45" s="84"/>
      <c r="CE45" s="84"/>
      <c r="CF45" s="84"/>
      <c r="CG45" s="83"/>
      <c r="CH45" s="83"/>
      <c r="CI45" s="83"/>
      <c r="CJ45" s="84"/>
      <c r="CK45" s="84">
        <v>3449.19</v>
      </c>
      <c r="CL45" s="83">
        <v>3449.19</v>
      </c>
      <c r="CM45" s="83"/>
      <c r="CN45" s="83"/>
      <c r="CO45" s="83"/>
      <c r="CP45" s="83"/>
      <c r="CQ45" s="83"/>
      <c r="CR45" s="83"/>
      <c r="CS45" s="84"/>
      <c r="CT45" s="83">
        <v>7451.29</v>
      </c>
      <c r="CU45" s="83"/>
      <c r="CV45" s="83"/>
    </row>
    <row r="46" spans="2:100" x14ac:dyDescent="0.25">
      <c r="B46" s="85" t="s">
        <v>460</v>
      </c>
      <c r="C46" s="85" t="s">
        <v>461</v>
      </c>
      <c r="D46" s="84">
        <v>111094980</v>
      </c>
      <c r="E46" s="84">
        <v>41931339.749999985</v>
      </c>
      <c r="F46" s="84">
        <v>1448459.9100000001</v>
      </c>
      <c r="G46" s="84">
        <v>1186048.1299999999</v>
      </c>
      <c r="H46" s="83"/>
      <c r="I46" s="84">
        <v>1061010.6000000001</v>
      </c>
      <c r="J46" s="84">
        <v>355258.19</v>
      </c>
      <c r="K46" s="83">
        <v>338504</v>
      </c>
      <c r="L46" s="84">
        <v>17491793.940000005</v>
      </c>
      <c r="M46" s="84">
        <v>1322067.9100000001</v>
      </c>
      <c r="N46" s="84">
        <v>837291.49</v>
      </c>
      <c r="O46" s="83"/>
      <c r="P46" s="84">
        <v>827694.03</v>
      </c>
      <c r="Q46" s="84">
        <v>251419.81000000003</v>
      </c>
      <c r="R46" s="83"/>
      <c r="S46" s="83"/>
      <c r="T46" s="84">
        <v>3438268.0200000005</v>
      </c>
      <c r="U46" s="84">
        <v>1528299.66</v>
      </c>
      <c r="V46" s="84">
        <v>4398442.6600000011</v>
      </c>
      <c r="W46" s="84">
        <v>2053859.91</v>
      </c>
      <c r="X46" s="83"/>
      <c r="Y46" s="83"/>
      <c r="Z46" s="83">
        <v>54342.84</v>
      </c>
      <c r="AA46" s="83">
        <v>1657.79</v>
      </c>
      <c r="AB46" s="84">
        <v>186887.55999999994</v>
      </c>
      <c r="AC46" s="84">
        <v>83720.56</v>
      </c>
      <c r="AD46" s="84">
        <v>234964.99000000005</v>
      </c>
      <c r="AE46" s="84">
        <v>511766.8299999999</v>
      </c>
      <c r="AF46" s="84">
        <v>6299765.46</v>
      </c>
      <c r="AG46" s="84">
        <v>6203044.3099999996</v>
      </c>
      <c r="AH46" s="83">
        <v>-1.0186340659856796E-10</v>
      </c>
      <c r="AI46" s="83">
        <v>60.020000000004075</v>
      </c>
      <c r="AJ46" s="84">
        <v>2622890.38</v>
      </c>
      <c r="AK46" s="84">
        <v>410742.06000000006</v>
      </c>
      <c r="AL46" s="84">
        <v>1615503.35</v>
      </c>
      <c r="AM46" s="84">
        <v>376956.80000000005</v>
      </c>
      <c r="AN46" s="84">
        <v>685218.02999999991</v>
      </c>
      <c r="AO46" s="84">
        <v>15017.31</v>
      </c>
      <c r="AP46" s="83">
        <v>114981.15</v>
      </c>
      <c r="AQ46" s="84">
        <v>1046094.3599999999</v>
      </c>
      <c r="AR46" s="83">
        <v>490722.39</v>
      </c>
      <c r="AS46" s="83"/>
      <c r="AT46" s="84">
        <v>355081.95999999996</v>
      </c>
      <c r="AU46" s="84">
        <v>1983695.5</v>
      </c>
      <c r="AV46" s="84">
        <v>185471</v>
      </c>
      <c r="AW46" s="84">
        <v>35220.120000000003</v>
      </c>
      <c r="AX46" s="83"/>
      <c r="AY46" s="83">
        <v>104450.34</v>
      </c>
      <c r="AZ46" s="84">
        <v>3604.12</v>
      </c>
      <c r="BA46" s="83">
        <v>33850.93</v>
      </c>
      <c r="BB46" s="84">
        <v>847004.22</v>
      </c>
      <c r="BC46" s="84">
        <v>33689.160000000003</v>
      </c>
      <c r="BD46" s="84">
        <v>132133.21</v>
      </c>
      <c r="BE46" s="83">
        <v>139411.03</v>
      </c>
      <c r="BF46" s="83">
        <v>4295</v>
      </c>
      <c r="BG46" s="84">
        <v>22557.119999999999</v>
      </c>
      <c r="BH46" s="83"/>
      <c r="BI46" s="83">
        <v>364069.73</v>
      </c>
      <c r="BJ46" s="84"/>
      <c r="BK46" s="84">
        <v>37947.51</v>
      </c>
      <c r="BL46" s="84"/>
      <c r="BM46" s="84">
        <v>1072231.3400000001</v>
      </c>
      <c r="BN46" s="83">
        <v>1174440.2499999998</v>
      </c>
      <c r="BO46" s="83">
        <v>10165.64</v>
      </c>
      <c r="BP46" s="84"/>
      <c r="BQ46" s="84">
        <v>1591574.83</v>
      </c>
      <c r="BR46" s="83">
        <v>14449.05</v>
      </c>
      <c r="BS46" s="84"/>
      <c r="BT46" s="84">
        <v>34269.72</v>
      </c>
      <c r="BU46" s="84">
        <v>34269.72</v>
      </c>
      <c r="BV46" s="83">
        <v>583490.68999999994</v>
      </c>
      <c r="BW46" s="83"/>
      <c r="BX46" s="84">
        <v>443455.04</v>
      </c>
      <c r="BY46" s="83">
        <v>893861.02</v>
      </c>
      <c r="BZ46" s="84"/>
      <c r="CA46" s="83"/>
      <c r="CB46" s="84"/>
      <c r="CC46" s="83">
        <v>159769.41</v>
      </c>
      <c r="CD46" s="83"/>
      <c r="CE46" s="83">
        <v>31360.82</v>
      </c>
      <c r="CF46" s="83">
        <v>7274.63</v>
      </c>
      <c r="CG46" s="83"/>
      <c r="CH46" s="83"/>
      <c r="CI46" s="83"/>
      <c r="CJ46" s="84"/>
      <c r="CK46" s="84">
        <v>287017.50999999995</v>
      </c>
      <c r="CL46" s="83">
        <v>287017.50999999995</v>
      </c>
      <c r="CM46" s="84"/>
      <c r="CN46" s="83"/>
      <c r="CO46" s="83"/>
      <c r="CP46" s="84"/>
      <c r="CQ46" s="83"/>
      <c r="CR46" s="83"/>
      <c r="CS46" s="83"/>
      <c r="CT46" s="83">
        <v>1085044.8999999999</v>
      </c>
      <c r="CU46" s="83"/>
      <c r="CV46" s="83"/>
    </row>
    <row r="47" spans="2:100" x14ac:dyDescent="0.25">
      <c r="B47" s="85" t="s">
        <v>762</v>
      </c>
      <c r="C47" s="85" t="s">
        <v>763</v>
      </c>
      <c r="D47" s="84">
        <v>12094189.530000001</v>
      </c>
      <c r="E47" s="84">
        <v>3865566.0999999996</v>
      </c>
      <c r="F47" s="84">
        <v>144159.69</v>
      </c>
      <c r="G47" s="84">
        <v>157485.60999999999</v>
      </c>
      <c r="H47" s="83"/>
      <c r="I47" s="84"/>
      <c r="J47" s="84">
        <v>33337.85</v>
      </c>
      <c r="K47" s="84">
        <v>2298.6</v>
      </c>
      <c r="L47" s="84">
        <v>1679578.4699999997</v>
      </c>
      <c r="M47" s="84">
        <v>98279.359999999986</v>
      </c>
      <c r="N47" s="84">
        <v>59248.800000000003</v>
      </c>
      <c r="O47" s="83"/>
      <c r="P47" s="84">
        <v>199805.67</v>
      </c>
      <c r="Q47" s="84">
        <v>28759.550000000003</v>
      </c>
      <c r="R47" s="83"/>
      <c r="S47" s="83"/>
      <c r="T47" s="84">
        <v>312536.94</v>
      </c>
      <c r="U47" s="84">
        <v>151038.32999999999</v>
      </c>
      <c r="V47" s="84">
        <v>380252.1</v>
      </c>
      <c r="W47" s="84">
        <v>197212.63000000003</v>
      </c>
      <c r="X47" s="83"/>
      <c r="Y47" s="83"/>
      <c r="Z47" s="83"/>
      <c r="AA47" s="83"/>
      <c r="AB47" s="84">
        <v>23350.510000000002</v>
      </c>
      <c r="AC47" s="84">
        <v>8550.68</v>
      </c>
      <c r="AD47" s="84">
        <v>25737.21</v>
      </c>
      <c r="AE47" s="84">
        <v>69234.58</v>
      </c>
      <c r="AF47" s="84">
        <v>553458.73</v>
      </c>
      <c r="AG47" s="84">
        <v>729477.27</v>
      </c>
      <c r="AH47" s="83">
        <v>12000</v>
      </c>
      <c r="AI47" s="83"/>
      <c r="AJ47" s="84">
        <v>275895.94999999995</v>
      </c>
      <c r="AK47" s="84">
        <v>59598.39</v>
      </c>
      <c r="AL47" s="84">
        <v>303615.2</v>
      </c>
      <c r="AM47" s="84">
        <v>242797.69</v>
      </c>
      <c r="AN47" s="84">
        <v>71503.890000000014</v>
      </c>
      <c r="AO47" s="84">
        <v>272.02999999999997</v>
      </c>
      <c r="AP47" s="84">
        <v>11249.55</v>
      </c>
      <c r="AQ47" s="84">
        <v>1323236.4099999999</v>
      </c>
      <c r="AR47" s="83"/>
      <c r="AS47" s="83"/>
      <c r="AT47" s="84">
        <v>1905.83</v>
      </c>
      <c r="AU47" s="84">
        <v>116858.91</v>
      </c>
      <c r="AV47" s="84">
        <v>57575</v>
      </c>
      <c r="AW47" s="84"/>
      <c r="AX47" s="83"/>
      <c r="AY47" s="83"/>
      <c r="AZ47" s="83">
        <v>30966.45</v>
      </c>
      <c r="BA47" s="83"/>
      <c r="BB47" s="84">
        <v>44753.66</v>
      </c>
      <c r="BC47" s="84">
        <v>11533.9</v>
      </c>
      <c r="BD47" s="84">
        <v>16057.64</v>
      </c>
      <c r="BE47" s="84"/>
      <c r="BF47" s="83"/>
      <c r="BG47" s="84">
        <v>1393.8899999999999</v>
      </c>
      <c r="BH47" s="83"/>
      <c r="BI47" s="84"/>
      <c r="BJ47" s="83">
        <v>86358.11</v>
      </c>
      <c r="BK47" s="83">
        <v>6830</v>
      </c>
      <c r="BL47" s="84"/>
      <c r="BM47" s="84">
        <v>96053.45</v>
      </c>
      <c r="BN47" s="84">
        <v>47683.509999999995</v>
      </c>
      <c r="BO47" s="84"/>
      <c r="BP47" s="84"/>
      <c r="BQ47" s="84">
        <v>276490.39</v>
      </c>
      <c r="BR47" s="83"/>
      <c r="BS47" s="84"/>
      <c r="BT47" s="84">
        <v>590</v>
      </c>
      <c r="BU47" s="84">
        <v>590</v>
      </c>
      <c r="BV47" s="83">
        <v>11151.48</v>
      </c>
      <c r="BW47" s="84"/>
      <c r="BX47" s="84"/>
      <c r="BY47" s="83">
        <v>166372.74</v>
      </c>
      <c r="BZ47" s="83"/>
      <c r="CA47" s="83"/>
      <c r="CB47" s="84"/>
      <c r="CC47" s="83">
        <v>41376.769999999997</v>
      </c>
      <c r="CD47" s="84"/>
      <c r="CE47" s="83">
        <v>10845.52</v>
      </c>
      <c r="CF47" s="83"/>
      <c r="CG47" s="84"/>
      <c r="CH47" s="83"/>
      <c r="CI47" s="83"/>
      <c r="CJ47" s="84"/>
      <c r="CK47" s="84">
        <v>45118.979999999996</v>
      </c>
      <c r="CL47" s="83">
        <v>45118.979999999996</v>
      </c>
      <c r="CM47" s="83"/>
      <c r="CN47" s="84">
        <v>4735.51</v>
      </c>
      <c r="CO47" s="84"/>
      <c r="CP47" s="83"/>
      <c r="CQ47" s="84"/>
      <c r="CR47" s="83"/>
      <c r="CS47" s="84"/>
      <c r="CT47" s="83"/>
      <c r="CU47" s="83"/>
      <c r="CV47" s="83"/>
    </row>
    <row r="48" spans="2:100" x14ac:dyDescent="0.25">
      <c r="B48" s="85" t="s">
        <v>256</v>
      </c>
      <c r="C48" s="85" t="s">
        <v>257</v>
      </c>
      <c r="D48" s="84">
        <v>23641186.43</v>
      </c>
      <c r="E48" s="84">
        <v>9112872.3300000019</v>
      </c>
      <c r="F48" s="84">
        <v>344168.19</v>
      </c>
      <c r="G48" s="84">
        <v>259285.7</v>
      </c>
      <c r="H48" s="83"/>
      <c r="I48" s="84">
        <v>374133.37999999995</v>
      </c>
      <c r="J48" s="83">
        <v>66647.959999999992</v>
      </c>
      <c r="K48" s="84">
        <v>29824</v>
      </c>
      <c r="L48" s="84">
        <v>3603821.6999999997</v>
      </c>
      <c r="M48" s="84">
        <v>214293.1</v>
      </c>
      <c r="N48" s="84">
        <v>111696.90999999999</v>
      </c>
      <c r="O48" s="83"/>
      <c r="P48" s="84">
        <v>194801.38</v>
      </c>
      <c r="Q48" s="84">
        <v>63240.19</v>
      </c>
      <c r="R48" s="83"/>
      <c r="S48" s="83"/>
      <c r="T48" s="84">
        <v>757324.25999999989</v>
      </c>
      <c r="U48" s="84">
        <v>307848.99</v>
      </c>
      <c r="V48" s="84">
        <v>934474.42999999993</v>
      </c>
      <c r="W48" s="84">
        <v>418315.29000000004</v>
      </c>
      <c r="X48" s="83"/>
      <c r="Y48" s="83"/>
      <c r="Z48" s="83"/>
      <c r="AA48" s="83"/>
      <c r="AB48" s="84">
        <v>76637.63</v>
      </c>
      <c r="AC48" s="84">
        <v>17150.68</v>
      </c>
      <c r="AD48" s="84">
        <v>74252.759999999995</v>
      </c>
      <c r="AE48" s="84">
        <v>115951.70000000001</v>
      </c>
      <c r="AF48" s="84">
        <v>1379556</v>
      </c>
      <c r="AG48" s="84">
        <v>1315588</v>
      </c>
      <c r="AH48" s="83"/>
      <c r="AI48" s="83"/>
      <c r="AJ48" s="84">
        <v>464511.93999999994</v>
      </c>
      <c r="AK48" s="84">
        <v>113065.12</v>
      </c>
      <c r="AL48" s="83">
        <v>567728.68999999994</v>
      </c>
      <c r="AM48" s="84">
        <v>6145.37</v>
      </c>
      <c r="AN48" s="84">
        <v>67480.88</v>
      </c>
      <c r="AO48" s="84">
        <v>20543.230000000003</v>
      </c>
      <c r="AP48" s="83">
        <v>22607.78</v>
      </c>
      <c r="AQ48" s="84">
        <v>23455.99</v>
      </c>
      <c r="AR48" s="83"/>
      <c r="AS48" s="83"/>
      <c r="AT48" s="84">
        <v>61750.210000000006</v>
      </c>
      <c r="AU48" s="84">
        <v>490892.45999999996</v>
      </c>
      <c r="AV48" s="84">
        <v>37165.910000000003</v>
      </c>
      <c r="AW48" s="84">
        <v>28459.86</v>
      </c>
      <c r="AX48" s="83"/>
      <c r="AY48" s="84"/>
      <c r="AZ48" s="84"/>
      <c r="BA48" s="84"/>
      <c r="BB48" s="84">
        <v>80981.78</v>
      </c>
      <c r="BC48" s="84">
        <v>44103.25</v>
      </c>
      <c r="BD48" s="84">
        <v>147176.40999999997</v>
      </c>
      <c r="BE48" s="84"/>
      <c r="BF48" s="83"/>
      <c r="BG48" s="84">
        <v>3679.87</v>
      </c>
      <c r="BH48" s="83"/>
      <c r="BI48" s="84">
        <v>4054.54</v>
      </c>
      <c r="BJ48" s="83"/>
      <c r="BK48" s="84"/>
      <c r="BL48" s="84"/>
      <c r="BM48" s="84">
        <v>166342</v>
      </c>
      <c r="BN48" s="84">
        <v>280140.70999999996</v>
      </c>
      <c r="BO48" s="84">
        <v>517.5</v>
      </c>
      <c r="BP48" s="84"/>
      <c r="BQ48" s="84">
        <v>405110.19</v>
      </c>
      <c r="BR48" s="83">
        <v>85900.36</v>
      </c>
      <c r="BS48" s="84"/>
      <c r="BT48" s="84">
        <v>27508.82</v>
      </c>
      <c r="BU48" s="84">
        <v>27508.82</v>
      </c>
      <c r="BV48" s="83">
        <v>190589.59</v>
      </c>
      <c r="BW48" s="84"/>
      <c r="BX48" s="84">
        <v>41509.729999999996</v>
      </c>
      <c r="BY48" s="83">
        <v>213501.28</v>
      </c>
      <c r="BZ48" s="83"/>
      <c r="CA48" s="83"/>
      <c r="CB48" s="84"/>
      <c r="CC48" s="83">
        <v>40566.559999999998</v>
      </c>
      <c r="CD48" s="84"/>
      <c r="CE48" s="83">
        <v>11372.41</v>
      </c>
      <c r="CF48" s="84"/>
      <c r="CG48" s="83"/>
      <c r="CH48" s="84">
        <v>647.87</v>
      </c>
      <c r="CI48" s="83"/>
      <c r="CJ48" s="84"/>
      <c r="CK48" s="84">
        <v>61995.040000000001</v>
      </c>
      <c r="CL48" s="84">
        <v>61995.040000000001</v>
      </c>
      <c r="CM48" s="83"/>
      <c r="CN48" s="84"/>
      <c r="CO48" s="83"/>
      <c r="CP48" s="84"/>
      <c r="CQ48" s="84"/>
      <c r="CR48" s="84">
        <v>19667.48</v>
      </c>
      <c r="CS48" s="84"/>
      <c r="CT48" s="83">
        <v>140129.01999999999</v>
      </c>
      <c r="CU48" s="83"/>
      <c r="CV48" s="83"/>
    </row>
    <row r="49" spans="2:100" x14ac:dyDescent="0.25">
      <c r="B49" s="85" t="s">
        <v>422</v>
      </c>
      <c r="C49" s="85" t="s">
        <v>423</v>
      </c>
      <c r="D49" s="84">
        <v>19609783.930000003</v>
      </c>
      <c r="E49" s="84">
        <v>6180126.8099999996</v>
      </c>
      <c r="F49" s="84">
        <v>374493.62</v>
      </c>
      <c r="G49" s="84">
        <v>41094.379999999997</v>
      </c>
      <c r="H49" s="83"/>
      <c r="I49" s="84">
        <v>147504.54999999999</v>
      </c>
      <c r="J49" s="84"/>
      <c r="K49" s="84">
        <v>4440</v>
      </c>
      <c r="L49" s="84">
        <v>2319926.7199999997</v>
      </c>
      <c r="M49" s="84">
        <v>275234.92</v>
      </c>
      <c r="N49" s="84">
        <v>43651.289999999994</v>
      </c>
      <c r="O49" s="83"/>
      <c r="P49" s="84">
        <v>195554.91</v>
      </c>
      <c r="Q49" s="84">
        <v>2309.7399999999998</v>
      </c>
      <c r="R49" s="83"/>
      <c r="S49" s="83"/>
      <c r="T49" s="84">
        <v>504825.85</v>
      </c>
      <c r="U49" s="84">
        <v>209212.61000000002</v>
      </c>
      <c r="V49" s="84">
        <v>659560.92999999993</v>
      </c>
      <c r="W49" s="84">
        <v>262467.12</v>
      </c>
      <c r="X49" s="83"/>
      <c r="Y49" s="83"/>
      <c r="Z49" s="83"/>
      <c r="AA49" s="83"/>
      <c r="AB49" s="84">
        <v>27219.33</v>
      </c>
      <c r="AC49" s="84">
        <v>11387.470000000001</v>
      </c>
      <c r="AD49" s="84">
        <v>25212.39</v>
      </c>
      <c r="AE49" s="84">
        <v>89896.640000000014</v>
      </c>
      <c r="AF49" s="84">
        <v>957054.22</v>
      </c>
      <c r="AG49" s="84">
        <v>684422.78</v>
      </c>
      <c r="AH49" s="84"/>
      <c r="AI49" s="84"/>
      <c r="AJ49" s="84">
        <v>406850.04</v>
      </c>
      <c r="AK49" s="84">
        <v>11117.21</v>
      </c>
      <c r="AL49" s="84">
        <v>48064.65</v>
      </c>
      <c r="AM49" s="84">
        <v>126965.22</v>
      </c>
      <c r="AN49" s="84">
        <v>26902.67</v>
      </c>
      <c r="AO49" s="84">
        <v>15066.55</v>
      </c>
      <c r="AP49" s="83">
        <v>41785.980000000003</v>
      </c>
      <c r="AQ49" s="84">
        <v>263870.59000000003</v>
      </c>
      <c r="AR49" s="84"/>
      <c r="AS49" s="84"/>
      <c r="AT49" s="84">
        <v>75605.509999999995</v>
      </c>
      <c r="AU49" s="84">
        <v>2403327.02</v>
      </c>
      <c r="AV49" s="84">
        <v>42560</v>
      </c>
      <c r="AW49" s="84">
        <v>30000.19</v>
      </c>
      <c r="AX49" s="84"/>
      <c r="AY49" s="84">
        <v>16456.54</v>
      </c>
      <c r="AZ49" s="84"/>
      <c r="BA49" s="84">
        <v>27768.82</v>
      </c>
      <c r="BB49" s="84">
        <v>137179.89000000001</v>
      </c>
      <c r="BC49" s="84">
        <v>20090.129999999997</v>
      </c>
      <c r="BD49" s="84">
        <v>190352.71999999997</v>
      </c>
      <c r="BE49" s="84">
        <v>664.73</v>
      </c>
      <c r="BF49" s="83"/>
      <c r="BG49" s="84">
        <v>11199.83</v>
      </c>
      <c r="BH49" s="83"/>
      <c r="BI49" s="83">
        <v>222464.61</v>
      </c>
      <c r="BJ49" s="83"/>
      <c r="BK49" s="83">
        <v>1036911.28</v>
      </c>
      <c r="BL49" s="84"/>
      <c r="BM49" s="84">
        <v>156980</v>
      </c>
      <c r="BN49" s="84">
        <v>43769.17</v>
      </c>
      <c r="BO49" s="84">
        <v>1524.18</v>
      </c>
      <c r="BP49" s="84">
        <v>3682.26</v>
      </c>
      <c r="BQ49" s="84">
        <v>347894.36</v>
      </c>
      <c r="BR49" s="84"/>
      <c r="BS49" s="84"/>
      <c r="BT49" s="84">
        <v>3859</v>
      </c>
      <c r="BU49" s="83">
        <v>3859</v>
      </c>
      <c r="BV49" s="83">
        <v>229964.95</v>
      </c>
      <c r="BW49" s="84"/>
      <c r="BX49" s="84">
        <v>47858.63</v>
      </c>
      <c r="BY49" s="84">
        <v>138779.20000000001</v>
      </c>
      <c r="BZ49" s="83"/>
      <c r="CA49" s="83"/>
      <c r="CB49" s="83"/>
      <c r="CC49" s="83">
        <v>11755.78</v>
      </c>
      <c r="CD49" s="84"/>
      <c r="CE49" s="84">
        <v>117803.82</v>
      </c>
      <c r="CF49" s="83">
        <v>8117.28</v>
      </c>
      <c r="CG49" s="83">
        <v>700</v>
      </c>
      <c r="CH49" s="83"/>
      <c r="CI49" s="83"/>
      <c r="CJ49" s="84"/>
      <c r="CK49" s="84">
        <v>38416.14</v>
      </c>
      <c r="CL49" s="83">
        <v>38416.14</v>
      </c>
      <c r="CM49" s="83"/>
      <c r="CN49" s="83"/>
      <c r="CO49" s="83">
        <v>511.66</v>
      </c>
      <c r="CP49" s="83"/>
      <c r="CQ49" s="83">
        <v>4081.2000000000003</v>
      </c>
      <c r="CR49" s="83">
        <v>203635.32</v>
      </c>
      <c r="CS49" s="84">
        <v>4019</v>
      </c>
      <c r="CT49" s="83">
        <v>75631.520000000004</v>
      </c>
      <c r="CU49" s="83"/>
      <c r="CV49" s="83"/>
    </row>
    <row r="50" spans="2:100" x14ac:dyDescent="0.25">
      <c r="B50" s="85" t="s">
        <v>830</v>
      </c>
      <c r="C50" s="85" t="s">
        <v>831</v>
      </c>
      <c r="D50" s="84">
        <v>44624148.339999996</v>
      </c>
      <c r="E50" s="84">
        <v>14813352.09</v>
      </c>
      <c r="F50" s="84">
        <v>384738.43999999994</v>
      </c>
      <c r="G50" s="84">
        <v>594154.02999999991</v>
      </c>
      <c r="H50" s="83"/>
      <c r="I50" s="84">
        <v>232702.41999999993</v>
      </c>
      <c r="J50" s="84">
        <v>83136.31</v>
      </c>
      <c r="K50" s="84">
        <v>98387.22</v>
      </c>
      <c r="L50" s="84">
        <v>10059738.850000005</v>
      </c>
      <c r="M50" s="84">
        <v>305310.53999999998</v>
      </c>
      <c r="N50" s="84">
        <v>384094.54000000004</v>
      </c>
      <c r="O50" s="83"/>
      <c r="P50" s="84">
        <v>38510.130000000005</v>
      </c>
      <c r="Q50" s="84">
        <v>29819.309999999998</v>
      </c>
      <c r="R50" s="83"/>
      <c r="S50" s="83"/>
      <c r="T50" s="84">
        <v>1206226</v>
      </c>
      <c r="U50" s="84">
        <v>794104.12</v>
      </c>
      <c r="V50" s="84">
        <v>1537703.449999999</v>
      </c>
      <c r="W50" s="84">
        <v>1114060.9100000001</v>
      </c>
      <c r="X50" s="83"/>
      <c r="Y50" s="83"/>
      <c r="Z50" s="84"/>
      <c r="AA50" s="83"/>
      <c r="AB50" s="84">
        <v>64912.880000000026</v>
      </c>
      <c r="AC50" s="84">
        <v>43749.780000000006</v>
      </c>
      <c r="AD50" s="84">
        <v>86630.55</v>
      </c>
      <c r="AE50" s="84">
        <v>334450.62999999995</v>
      </c>
      <c r="AF50" s="84">
        <v>2217422.0100000002</v>
      </c>
      <c r="AG50" s="84">
        <v>3344958.669999999</v>
      </c>
      <c r="AH50" s="83">
        <v>29470.730000000007</v>
      </c>
      <c r="AI50" s="83">
        <v>549.36</v>
      </c>
      <c r="AJ50" s="84">
        <v>979780.35000000009</v>
      </c>
      <c r="AK50" s="84">
        <v>833884.70000000007</v>
      </c>
      <c r="AL50" s="84">
        <v>110304.72</v>
      </c>
      <c r="AM50" s="84">
        <v>96838.139999999985</v>
      </c>
      <c r="AN50" s="84">
        <v>253890.83000000005</v>
      </c>
      <c r="AO50" s="84">
        <v>47653.799999999996</v>
      </c>
      <c r="AP50" s="83">
        <v>140751.18</v>
      </c>
      <c r="AQ50" s="84">
        <v>0.73</v>
      </c>
      <c r="AR50" s="83">
        <v>975</v>
      </c>
      <c r="AS50" s="83">
        <v>59924.63</v>
      </c>
      <c r="AT50" s="84">
        <v>140333.67000000001</v>
      </c>
      <c r="AU50" s="84">
        <v>343071.98</v>
      </c>
      <c r="AV50" s="84">
        <v>10261.66</v>
      </c>
      <c r="AW50" s="84">
        <v>23473.15</v>
      </c>
      <c r="AX50" s="84">
        <v>34094.839999999997</v>
      </c>
      <c r="AY50" s="84">
        <v>18473.740000000002</v>
      </c>
      <c r="AZ50" s="83">
        <v>84299.74</v>
      </c>
      <c r="BA50" s="83">
        <v>7069.0999999999995</v>
      </c>
      <c r="BB50" s="84">
        <v>129990.54000000001</v>
      </c>
      <c r="BC50" s="84">
        <v>47280.25</v>
      </c>
      <c r="BD50" s="84">
        <v>237526.18</v>
      </c>
      <c r="BE50" s="84">
        <v>16269.75</v>
      </c>
      <c r="BF50" s="84">
        <v>555</v>
      </c>
      <c r="BG50" s="84">
        <v>134366.66</v>
      </c>
      <c r="BH50" s="84"/>
      <c r="BI50" s="83"/>
      <c r="BJ50" s="83"/>
      <c r="BK50" s="84"/>
      <c r="BL50" s="84">
        <v>440.32</v>
      </c>
      <c r="BM50" s="84">
        <v>449364.2</v>
      </c>
      <c r="BN50" s="84">
        <v>321072.61999999994</v>
      </c>
      <c r="BO50" s="84">
        <v>5212.1499999999996</v>
      </c>
      <c r="BP50" s="84">
        <v>22041.190000000002</v>
      </c>
      <c r="BQ50" s="84">
        <v>541992.12</v>
      </c>
      <c r="BR50" s="83">
        <v>500374.1</v>
      </c>
      <c r="BS50" s="84">
        <v>490106.41</v>
      </c>
      <c r="BT50" s="84">
        <v>3817.54</v>
      </c>
      <c r="BU50" s="84">
        <v>3817.54</v>
      </c>
      <c r="BV50" s="83"/>
      <c r="BW50" s="84"/>
      <c r="BX50" s="84">
        <v>148359.26</v>
      </c>
      <c r="BY50" s="83">
        <v>336381.27999999997</v>
      </c>
      <c r="BZ50" s="84">
        <v>4104.0200000000004</v>
      </c>
      <c r="CA50" s="84"/>
      <c r="CB50" s="84"/>
      <c r="CC50" s="83"/>
      <c r="CD50" s="84"/>
      <c r="CE50" s="84">
        <v>93272.6</v>
      </c>
      <c r="CF50" s="83">
        <v>7082</v>
      </c>
      <c r="CG50" s="83"/>
      <c r="CH50" s="83"/>
      <c r="CI50" s="83"/>
      <c r="CJ50" s="84"/>
      <c r="CK50" s="84">
        <v>56647.590000000011</v>
      </c>
      <c r="CL50" s="83">
        <v>56647.590000000011</v>
      </c>
      <c r="CM50" s="83"/>
      <c r="CN50" s="83"/>
      <c r="CO50" s="84"/>
      <c r="CP50" s="83"/>
      <c r="CQ50" s="84"/>
      <c r="CR50" s="83"/>
      <c r="CS50" s="84"/>
      <c r="CT50" s="83">
        <v>94627.63</v>
      </c>
      <c r="CU50" s="83"/>
      <c r="CV50" s="83"/>
    </row>
    <row r="51" spans="2:100" x14ac:dyDescent="0.25">
      <c r="B51" s="85" t="s">
        <v>426</v>
      </c>
      <c r="C51" s="85" t="s">
        <v>427</v>
      </c>
      <c r="D51" s="84">
        <v>86401868.450000018</v>
      </c>
      <c r="E51" s="84">
        <v>32721598.350000001</v>
      </c>
      <c r="F51" s="84">
        <v>1494049.44</v>
      </c>
      <c r="G51" s="84">
        <v>602079.43999999994</v>
      </c>
      <c r="H51" s="83"/>
      <c r="I51" s="84">
        <v>1337246.8199999998</v>
      </c>
      <c r="J51" s="84">
        <v>253713.87</v>
      </c>
      <c r="K51" s="83">
        <v>223738</v>
      </c>
      <c r="L51" s="84">
        <v>12779214.34</v>
      </c>
      <c r="M51" s="84">
        <v>839248.55</v>
      </c>
      <c r="N51" s="84">
        <v>476498.18</v>
      </c>
      <c r="O51" s="83"/>
      <c r="P51" s="84">
        <v>792726.27</v>
      </c>
      <c r="Q51" s="84">
        <v>106573.40999999999</v>
      </c>
      <c r="R51" s="83"/>
      <c r="S51" s="83"/>
      <c r="T51" s="84">
        <v>2724799.76</v>
      </c>
      <c r="U51" s="84">
        <v>1097314.8299999998</v>
      </c>
      <c r="V51" s="84">
        <v>3438609.89</v>
      </c>
      <c r="W51" s="84">
        <v>1504840.2399999995</v>
      </c>
      <c r="X51" s="83"/>
      <c r="Y51" s="83"/>
      <c r="Z51" s="83"/>
      <c r="AA51" s="83"/>
      <c r="AB51" s="84">
        <v>207942.09999999998</v>
      </c>
      <c r="AC51" s="84">
        <v>85538.62000000001</v>
      </c>
      <c r="AD51" s="84">
        <v>248321.73</v>
      </c>
      <c r="AE51" s="84">
        <v>473558.78</v>
      </c>
      <c r="AF51" s="84">
        <v>5279348.6899999995</v>
      </c>
      <c r="AG51" s="84">
        <v>4751841.3099999996</v>
      </c>
      <c r="AH51" s="83"/>
      <c r="AI51" s="83"/>
      <c r="AJ51" s="84">
        <v>2082210.7499999998</v>
      </c>
      <c r="AK51" s="84">
        <v>330105.15999999997</v>
      </c>
      <c r="AL51" s="84">
        <v>1716376.5899999999</v>
      </c>
      <c r="AM51" s="84">
        <v>137747.01999999999</v>
      </c>
      <c r="AN51" s="84">
        <v>1081554.5</v>
      </c>
      <c r="AO51" s="83">
        <v>1097.1400000000001</v>
      </c>
      <c r="AP51" s="84">
        <v>58769.04</v>
      </c>
      <c r="AQ51" s="84">
        <v>419599.45</v>
      </c>
      <c r="AR51" s="83"/>
      <c r="AS51" s="83"/>
      <c r="AT51" s="84">
        <v>101159.57999999999</v>
      </c>
      <c r="AU51" s="84">
        <v>1747904.44</v>
      </c>
      <c r="AV51" s="83">
        <v>64925</v>
      </c>
      <c r="AW51" s="84">
        <v>5603.74</v>
      </c>
      <c r="AX51" s="83"/>
      <c r="AY51" s="83">
        <v>119973.54999999999</v>
      </c>
      <c r="AZ51" s="83"/>
      <c r="BA51" s="83"/>
      <c r="BB51" s="84">
        <v>469344.54999999993</v>
      </c>
      <c r="BC51" s="84">
        <v>136905.49000000002</v>
      </c>
      <c r="BD51" s="84">
        <v>452018.03</v>
      </c>
      <c r="BE51" s="83"/>
      <c r="BF51" s="83">
        <v>2970</v>
      </c>
      <c r="BG51" s="84">
        <v>29732.57</v>
      </c>
      <c r="BH51" s="84">
        <v>51250.38</v>
      </c>
      <c r="BI51" s="84"/>
      <c r="BJ51" s="83"/>
      <c r="BK51" s="83">
        <v>46532</v>
      </c>
      <c r="BL51" s="84"/>
      <c r="BM51" s="84">
        <v>616527</v>
      </c>
      <c r="BN51" s="84">
        <v>553639.95000000007</v>
      </c>
      <c r="BO51" s="84">
        <v>4031.42</v>
      </c>
      <c r="BP51" s="83">
        <v>94625.04</v>
      </c>
      <c r="BQ51" s="84">
        <v>1182334.06</v>
      </c>
      <c r="BR51" s="83">
        <v>1180938.1000000001</v>
      </c>
      <c r="BS51" s="84">
        <v>10732.97</v>
      </c>
      <c r="BT51" s="84">
        <v>172105.74</v>
      </c>
      <c r="BU51" s="84">
        <v>172105.74</v>
      </c>
      <c r="BV51" s="83">
        <v>512833.85</v>
      </c>
      <c r="BW51" s="83"/>
      <c r="BX51" s="84">
        <v>266648.92</v>
      </c>
      <c r="BY51" s="83">
        <v>649626.09</v>
      </c>
      <c r="BZ51" s="83"/>
      <c r="CA51" s="83"/>
      <c r="CB51" s="84"/>
      <c r="CC51" s="83">
        <v>207232.16999999998</v>
      </c>
      <c r="CD51" s="84"/>
      <c r="CE51" s="84">
        <v>143873.98000000001</v>
      </c>
      <c r="CF51" s="83">
        <v>8689.9399999999987</v>
      </c>
      <c r="CG51" s="83"/>
      <c r="CH51" s="83"/>
      <c r="CI51" s="83"/>
      <c r="CJ51" s="84"/>
      <c r="CK51" s="84">
        <v>224692.62</v>
      </c>
      <c r="CL51" s="83">
        <v>224692.62</v>
      </c>
      <c r="CM51" s="83"/>
      <c r="CN51" s="83"/>
      <c r="CO51" s="83"/>
      <c r="CP51" s="83"/>
      <c r="CQ51" s="83"/>
      <c r="CR51" s="83"/>
      <c r="CS51" s="84"/>
      <c r="CT51" s="83">
        <v>78755</v>
      </c>
      <c r="CU51" s="83"/>
      <c r="CV51" s="83"/>
    </row>
    <row r="52" spans="2:100" x14ac:dyDescent="0.25">
      <c r="B52" s="85" t="s">
        <v>580</v>
      </c>
      <c r="C52" s="85" t="s">
        <v>581</v>
      </c>
      <c r="D52" s="84">
        <v>4340759.05</v>
      </c>
      <c r="E52" s="84">
        <v>890321.28999999992</v>
      </c>
      <c r="F52" s="84">
        <v>14615.43</v>
      </c>
      <c r="G52" s="84">
        <v>20200.150000000001</v>
      </c>
      <c r="H52" s="83"/>
      <c r="I52" s="84">
        <v>34680.759999999995</v>
      </c>
      <c r="J52" s="84">
        <v>960</v>
      </c>
      <c r="K52" s="84"/>
      <c r="L52" s="84">
        <v>816650.82000000007</v>
      </c>
      <c r="M52" s="84">
        <v>10092.76</v>
      </c>
      <c r="N52" s="84">
        <v>54516.350000000006</v>
      </c>
      <c r="O52" s="83"/>
      <c r="P52" s="84">
        <v>10207</v>
      </c>
      <c r="Q52" s="84">
        <v>3451.86</v>
      </c>
      <c r="R52" s="83"/>
      <c r="S52" s="83"/>
      <c r="T52" s="84">
        <v>71108.040000000008</v>
      </c>
      <c r="U52" s="84">
        <v>62890.44</v>
      </c>
      <c r="V52" s="84">
        <v>94575.040000000008</v>
      </c>
      <c r="W52" s="84">
        <v>95621.300000000017</v>
      </c>
      <c r="X52" s="83"/>
      <c r="Y52" s="83"/>
      <c r="Z52" s="83"/>
      <c r="AA52" s="83"/>
      <c r="AB52" s="84">
        <v>2633.51</v>
      </c>
      <c r="AC52" s="84">
        <v>2958.35</v>
      </c>
      <c r="AD52" s="84">
        <v>4505.8500000000004</v>
      </c>
      <c r="AE52" s="84">
        <v>16114.27</v>
      </c>
      <c r="AF52" s="84">
        <v>154707.96</v>
      </c>
      <c r="AG52" s="84">
        <v>265069.49</v>
      </c>
      <c r="AH52" s="83"/>
      <c r="AI52" s="83"/>
      <c r="AJ52" s="84">
        <v>230425.94</v>
      </c>
      <c r="AK52" s="84">
        <v>37827.39</v>
      </c>
      <c r="AL52" s="84">
        <v>95229.74</v>
      </c>
      <c r="AM52" s="84">
        <v>38097.42</v>
      </c>
      <c r="AN52" s="84">
        <v>29414.35</v>
      </c>
      <c r="AO52" s="84">
        <v>15331.38</v>
      </c>
      <c r="AP52" s="83">
        <v>6805.83</v>
      </c>
      <c r="AQ52" s="84">
        <v>276713.55</v>
      </c>
      <c r="AR52" s="83"/>
      <c r="AS52" s="83">
        <v>3500</v>
      </c>
      <c r="AT52" s="84">
        <v>47978.94</v>
      </c>
      <c r="AU52" s="84">
        <v>23950.770000000004</v>
      </c>
      <c r="AV52" s="84">
        <v>1540.05</v>
      </c>
      <c r="AW52" s="83">
        <v>11898.09</v>
      </c>
      <c r="AX52" s="83"/>
      <c r="AY52" s="84"/>
      <c r="AZ52" s="84"/>
      <c r="BA52" s="83">
        <v>249.09</v>
      </c>
      <c r="BB52" s="84">
        <v>1890</v>
      </c>
      <c r="BC52" s="84">
        <v>15849.93</v>
      </c>
      <c r="BD52" s="84">
        <v>108763.8</v>
      </c>
      <c r="BE52" s="84">
        <v>346.83</v>
      </c>
      <c r="BF52" s="84"/>
      <c r="BG52" s="84">
        <v>29.11</v>
      </c>
      <c r="BH52" s="84">
        <v>7314.12</v>
      </c>
      <c r="BI52" s="83">
        <v>2812.96</v>
      </c>
      <c r="BJ52" s="83"/>
      <c r="BK52" s="83"/>
      <c r="BL52" s="84"/>
      <c r="BM52" s="84">
        <v>8513.5999999999985</v>
      </c>
      <c r="BN52" s="84">
        <v>29685.11</v>
      </c>
      <c r="BO52" s="83">
        <v>233.38</v>
      </c>
      <c r="BP52" s="84"/>
      <c r="BQ52" s="83"/>
      <c r="BR52" s="84">
        <v>184092.92</v>
      </c>
      <c r="BS52" s="84"/>
      <c r="BT52" s="84">
        <v>11701.86</v>
      </c>
      <c r="BU52" s="84">
        <v>11701.86</v>
      </c>
      <c r="BV52" s="83">
        <v>439763.08</v>
      </c>
      <c r="BW52" s="83"/>
      <c r="BX52" s="84"/>
      <c r="BY52" s="83">
        <v>14040</v>
      </c>
      <c r="BZ52" s="83"/>
      <c r="CA52" s="83"/>
      <c r="CB52" s="84"/>
      <c r="CC52" s="83">
        <v>9147.91</v>
      </c>
      <c r="CD52" s="84"/>
      <c r="CE52" s="84">
        <v>7042.32</v>
      </c>
      <c r="CF52" s="83">
        <v>248.76</v>
      </c>
      <c r="CG52" s="83"/>
      <c r="CH52" s="84"/>
      <c r="CI52" s="83"/>
      <c r="CJ52" s="84"/>
      <c r="CK52" s="84">
        <v>11953.66</v>
      </c>
      <c r="CL52" s="83">
        <v>11953.66</v>
      </c>
      <c r="CM52" s="83">
        <v>25000</v>
      </c>
      <c r="CN52" s="83"/>
      <c r="CO52" s="84"/>
      <c r="CP52" s="84"/>
      <c r="CQ52" s="84"/>
      <c r="CR52" s="83"/>
      <c r="CS52" s="84"/>
      <c r="CT52" s="83">
        <v>17486.490000000002</v>
      </c>
      <c r="CU52" s="83"/>
      <c r="CV52" s="83"/>
    </row>
    <row r="53" spans="2:100" x14ac:dyDescent="0.25">
      <c r="B53" s="85" t="s">
        <v>240</v>
      </c>
      <c r="C53" s="85" t="s">
        <v>241</v>
      </c>
      <c r="D53" s="84">
        <v>13905300.050000003</v>
      </c>
      <c r="E53" s="84">
        <v>4567098.8099999996</v>
      </c>
      <c r="F53" s="84">
        <v>70592.789999999994</v>
      </c>
      <c r="G53" s="84">
        <v>127126.09</v>
      </c>
      <c r="H53" s="83"/>
      <c r="I53" s="84">
        <v>322227.63</v>
      </c>
      <c r="J53" s="83">
        <v>67556.2</v>
      </c>
      <c r="K53" s="83">
        <v>33618</v>
      </c>
      <c r="L53" s="84">
        <v>2455527.6999999997</v>
      </c>
      <c r="M53" s="84">
        <v>101802.85</v>
      </c>
      <c r="N53" s="84">
        <v>114951.56999999998</v>
      </c>
      <c r="O53" s="83"/>
      <c r="P53" s="84">
        <v>100502.1</v>
      </c>
      <c r="Q53" s="84">
        <v>16095.179999999998</v>
      </c>
      <c r="R53" s="83"/>
      <c r="S53" s="83"/>
      <c r="T53" s="84">
        <v>385391.22</v>
      </c>
      <c r="U53" s="84">
        <v>207174.02999999997</v>
      </c>
      <c r="V53" s="84">
        <v>475478.45999999996</v>
      </c>
      <c r="W53" s="84">
        <v>288887.05</v>
      </c>
      <c r="X53" s="83"/>
      <c r="Y53" s="83"/>
      <c r="Z53" s="83"/>
      <c r="AA53" s="83"/>
      <c r="AB53" s="84">
        <v>20038.850000000002</v>
      </c>
      <c r="AC53" s="84">
        <v>11955.189999999999</v>
      </c>
      <c r="AD53" s="84">
        <v>38918.319999999992</v>
      </c>
      <c r="AE53" s="84">
        <v>64298.790000000023</v>
      </c>
      <c r="AF53" s="84">
        <v>782890</v>
      </c>
      <c r="AG53" s="84">
        <v>838125.99999999988</v>
      </c>
      <c r="AH53" s="83"/>
      <c r="AI53" s="83"/>
      <c r="AJ53" s="84">
        <v>485790.82000000012</v>
      </c>
      <c r="AK53" s="84">
        <v>72399.92</v>
      </c>
      <c r="AL53" s="84">
        <v>64887.86</v>
      </c>
      <c r="AM53" s="84">
        <v>10527.449999999999</v>
      </c>
      <c r="AN53" s="84">
        <v>104970.66</v>
      </c>
      <c r="AO53" s="84">
        <v>12520.810000000001</v>
      </c>
      <c r="AP53" s="84">
        <v>12259.89</v>
      </c>
      <c r="AQ53" s="84">
        <v>4060.21</v>
      </c>
      <c r="AR53" s="83"/>
      <c r="AS53" s="83"/>
      <c r="AT53" s="84">
        <v>93219.26999999999</v>
      </c>
      <c r="AU53" s="84">
        <v>155426.79999999999</v>
      </c>
      <c r="AV53" s="83">
        <v>3818</v>
      </c>
      <c r="AW53" s="84"/>
      <c r="AX53" s="83"/>
      <c r="AY53" s="83">
        <v>15843.2</v>
      </c>
      <c r="AZ53" s="83">
        <v>107151.5</v>
      </c>
      <c r="BA53" s="83"/>
      <c r="BB53" s="84">
        <v>62513.070000000007</v>
      </c>
      <c r="BC53" s="84">
        <v>50088.560000000005</v>
      </c>
      <c r="BD53" s="84">
        <v>88218.62</v>
      </c>
      <c r="BE53" s="84">
        <v>21922.370000000003</v>
      </c>
      <c r="BF53" s="83"/>
      <c r="BG53" s="83"/>
      <c r="BH53" s="84">
        <v>9630.8700000000008</v>
      </c>
      <c r="BI53" s="83"/>
      <c r="BJ53" s="83"/>
      <c r="BK53" s="83"/>
      <c r="BL53" s="84"/>
      <c r="BM53" s="84">
        <v>228353.49000000002</v>
      </c>
      <c r="BN53" s="84">
        <v>186162.79</v>
      </c>
      <c r="BO53" s="83">
        <v>297.76</v>
      </c>
      <c r="BP53" s="83"/>
      <c r="BQ53" s="83">
        <v>1070</v>
      </c>
      <c r="BR53" s="83"/>
      <c r="BS53" s="84">
        <v>310185.02</v>
      </c>
      <c r="BT53" s="84">
        <v>39152.129999999997</v>
      </c>
      <c r="BU53" s="84">
        <v>39152.129999999997</v>
      </c>
      <c r="BV53" s="83">
        <v>411595.58999999997</v>
      </c>
      <c r="BW53" s="83"/>
      <c r="BX53" s="84"/>
      <c r="BY53" s="83">
        <v>56995</v>
      </c>
      <c r="BZ53" s="83"/>
      <c r="CA53" s="83"/>
      <c r="CB53" s="84"/>
      <c r="CC53" s="83">
        <v>50138.89</v>
      </c>
      <c r="CD53" s="84"/>
      <c r="CE53" s="83">
        <v>21738.28</v>
      </c>
      <c r="CF53" s="83">
        <v>1477.12</v>
      </c>
      <c r="CG53" s="84"/>
      <c r="CH53" s="83"/>
      <c r="CI53" s="83"/>
      <c r="CJ53" s="84"/>
      <c r="CK53" s="84">
        <v>110883.47999999998</v>
      </c>
      <c r="CL53" s="83">
        <v>110883.47999999998</v>
      </c>
      <c r="CM53" s="83"/>
      <c r="CN53" s="83"/>
      <c r="CO53" s="83">
        <v>9185.1200000000008</v>
      </c>
      <c r="CP53" s="83"/>
      <c r="CQ53" s="83"/>
      <c r="CR53" s="83">
        <v>12558.67</v>
      </c>
      <c r="CS53" s="83"/>
      <c r="CT53" s="83"/>
      <c r="CU53" s="83"/>
      <c r="CV53" s="83"/>
    </row>
    <row r="54" spans="2:100" x14ac:dyDescent="0.25">
      <c r="B54" s="85" t="s">
        <v>588</v>
      </c>
      <c r="C54" s="85" t="s">
        <v>589</v>
      </c>
      <c r="D54" s="84">
        <v>1022727.4700000003</v>
      </c>
      <c r="E54" s="84">
        <v>183827.7</v>
      </c>
      <c r="F54" s="84">
        <v>2438.09</v>
      </c>
      <c r="G54" s="84">
        <v>4860.8</v>
      </c>
      <c r="H54" s="83"/>
      <c r="I54" s="84">
        <v>4919</v>
      </c>
      <c r="J54" s="84"/>
      <c r="K54" s="84"/>
      <c r="L54" s="84">
        <v>171958.33</v>
      </c>
      <c r="M54" s="84">
        <v>6315.1200000000008</v>
      </c>
      <c r="N54" s="84">
        <v>10075.57</v>
      </c>
      <c r="O54" s="83"/>
      <c r="P54" s="84">
        <v>970</v>
      </c>
      <c r="Q54" s="84"/>
      <c r="R54" s="83"/>
      <c r="S54" s="83"/>
      <c r="T54" s="84">
        <v>14632.08</v>
      </c>
      <c r="U54" s="84">
        <v>14089.7</v>
      </c>
      <c r="V54" s="84">
        <v>19075.580000000002</v>
      </c>
      <c r="W54" s="84">
        <v>20246.269999999997</v>
      </c>
      <c r="X54" s="83"/>
      <c r="Y54" s="83"/>
      <c r="Z54" s="83"/>
      <c r="AA54" s="83"/>
      <c r="AB54" s="84">
        <v>153.12</v>
      </c>
      <c r="AC54" s="84">
        <v>135.85</v>
      </c>
      <c r="AD54" s="84">
        <v>1170.01</v>
      </c>
      <c r="AE54" s="84">
        <v>6027.7</v>
      </c>
      <c r="AF54" s="84">
        <v>40607.25</v>
      </c>
      <c r="AG54" s="84">
        <v>64328.909999999996</v>
      </c>
      <c r="AH54" s="83"/>
      <c r="AI54" s="83"/>
      <c r="AJ54" s="84">
        <v>65037.710000000006</v>
      </c>
      <c r="AK54" s="84">
        <v>10911.47</v>
      </c>
      <c r="AL54" s="84">
        <v>20204.55</v>
      </c>
      <c r="AM54" s="84">
        <v>3637.4100000000003</v>
      </c>
      <c r="AN54" s="84">
        <v>3933.17</v>
      </c>
      <c r="AO54" s="83">
        <v>160</v>
      </c>
      <c r="AP54" s="84">
        <v>293.38</v>
      </c>
      <c r="AQ54" s="84">
        <v>61996.02</v>
      </c>
      <c r="AR54" s="83"/>
      <c r="AS54" s="83"/>
      <c r="AT54" s="84">
        <v>5042.97</v>
      </c>
      <c r="AU54" s="84">
        <v>17478.61</v>
      </c>
      <c r="AV54" s="84"/>
      <c r="AW54" s="84">
        <v>1112.8</v>
      </c>
      <c r="AX54" s="83"/>
      <c r="AY54" s="84"/>
      <c r="AZ54" s="83"/>
      <c r="BA54" s="84"/>
      <c r="BB54" s="84">
        <v>4830.8999999999996</v>
      </c>
      <c r="BC54" s="84">
        <v>1652.68</v>
      </c>
      <c r="BD54" s="84">
        <v>5598.8</v>
      </c>
      <c r="BE54" s="84">
        <v>250</v>
      </c>
      <c r="BF54" s="84"/>
      <c r="BG54" s="84"/>
      <c r="BH54" s="84">
        <v>2740.45</v>
      </c>
      <c r="BI54" s="83"/>
      <c r="BJ54" s="83"/>
      <c r="BK54" s="83"/>
      <c r="BL54" s="84"/>
      <c r="BM54" s="84">
        <v>27279.589999999997</v>
      </c>
      <c r="BN54" s="84">
        <v>6661.17</v>
      </c>
      <c r="BO54" s="84">
        <v>287.32</v>
      </c>
      <c r="BP54" s="83"/>
      <c r="BQ54" s="83"/>
      <c r="BR54" s="83"/>
      <c r="BS54" s="84"/>
      <c r="BT54" s="84">
        <v>552.12</v>
      </c>
      <c r="BU54" s="84">
        <v>552.12</v>
      </c>
      <c r="BV54" s="83">
        <v>183781.54</v>
      </c>
      <c r="BW54" s="84"/>
      <c r="BX54" s="84"/>
      <c r="BY54" s="83">
        <v>4045</v>
      </c>
      <c r="BZ54" s="83"/>
      <c r="CA54" s="83"/>
      <c r="CB54" s="84"/>
      <c r="CC54" s="83">
        <v>1922.95</v>
      </c>
      <c r="CD54" s="84"/>
      <c r="CE54" s="84">
        <v>2340.41</v>
      </c>
      <c r="CF54" s="83">
        <v>74.11</v>
      </c>
      <c r="CG54" s="83"/>
      <c r="CH54" s="83"/>
      <c r="CI54" s="83"/>
      <c r="CJ54" s="84"/>
      <c r="CK54" s="84">
        <v>9828.5299999999988</v>
      </c>
      <c r="CL54" s="83">
        <v>9828.5299999999988</v>
      </c>
      <c r="CM54" s="83"/>
      <c r="CN54" s="84"/>
      <c r="CO54" s="84"/>
      <c r="CP54" s="84"/>
      <c r="CQ54" s="84"/>
      <c r="CR54" s="84"/>
      <c r="CS54" s="84"/>
      <c r="CT54" s="83">
        <v>15242.73</v>
      </c>
      <c r="CU54" s="83"/>
      <c r="CV54" s="83"/>
    </row>
    <row r="55" spans="2:100" x14ac:dyDescent="0.25">
      <c r="B55" s="85" t="s">
        <v>332</v>
      </c>
      <c r="C55" s="85" t="s">
        <v>333</v>
      </c>
      <c r="D55" s="84">
        <v>103658485.32999998</v>
      </c>
      <c r="E55" s="84">
        <v>38738593.199999996</v>
      </c>
      <c r="F55" s="84">
        <v>1599473.5899999996</v>
      </c>
      <c r="G55" s="84">
        <v>2820810.6200000006</v>
      </c>
      <c r="H55" s="83"/>
      <c r="I55" s="84">
        <v>1854136.45</v>
      </c>
      <c r="J55" s="84">
        <v>998726.89999999991</v>
      </c>
      <c r="K55" s="83">
        <v>442281</v>
      </c>
      <c r="L55" s="84">
        <v>14597051.82</v>
      </c>
      <c r="M55" s="84">
        <v>614424.59</v>
      </c>
      <c r="N55" s="84">
        <v>645463.37</v>
      </c>
      <c r="O55" s="83"/>
      <c r="P55" s="84">
        <v>1261837.08</v>
      </c>
      <c r="Q55" s="84">
        <v>234551.62999999995</v>
      </c>
      <c r="R55" s="83"/>
      <c r="S55" s="83"/>
      <c r="T55" s="84">
        <v>3432374.7599999993</v>
      </c>
      <c r="U55" s="84">
        <v>1281495.5599999998</v>
      </c>
      <c r="V55" s="84">
        <v>4377224.3299999991</v>
      </c>
      <c r="W55" s="84">
        <v>1765434.7600000002</v>
      </c>
      <c r="X55" s="83"/>
      <c r="Y55" s="83"/>
      <c r="Z55" s="83"/>
      <c r="AA55" s="83"/>
      <c r="AB55" s="84">
        <v>355912.24999999994</v>
      </c>
      <c r="AC55" s="84">
        <v>67821.47</v>
      </c>
      <c r="AD55" s="84">
        <v>195361.87</v>
      </c>
      <c r="AE55" s="84">
        <v>309255.24</v>
      </c>
      <c r="AF55" s="84">
        <v>6115203.8899999997</v>
      </c>
      <c r="AG55" s="84">
        <v>4689987.0499999989</v>
      </c>
      <c r="AH55" s="83"/>
      <c r="AI55" s="83"/>
      <c r="AJ55" s="84">
        <v>3768112.8</v>
      </c>
      <c r="AK55" s="84">
        <v>291152.3</v>
      </c>
      <c r="AL55" s="84">
        <v>1524781.83</v>
      </c>
      <c r="AM55" s="84">
        <v>217482.69999999998</v>
      </c>
      <c r="AN55" s="84">
        <v>1783164.32</v>
      </c>
      <c r="AO55" s="83"/>
      <c r="AP55" s="83">
        <v>259197.2</v>
      </c>
      <c r="AQ55" s="83">
        <v>150341.65</v>
      </c>
      <c r="AR55" s="83"/>
      <c r="AS55" s="83"/>
      <c r="AT55" s="84">
        <v>95067.010000000009</v>
      </c>
      <c r="AU55" s="84">
        <v>2234495.8099999996</v>
      </c>
      <c r="AV55" s="84">
        <v>52383.1</v>
      </c>
      <c r="AW55" s="84">
        <v>65711.48</v>
      </c>
      <c r="AX55" s="83">
        <v>4222</v>
      </c>
      <c r="AY55" s="84">
        <v>331673.78999999998</v>
      </c>
      <c r="AZ55" s="84"/>
      <c r="BA55" s="83">
        <v>20536.62</v>
      </c>
      <c r="BB55" s="84">
        <v>224532.43</v>
      </c>
      <c r="BC55" s="84">
        <v>224632.44</v>
      </c>
      <c r="BD55" s="84">
        <v>326044.89</v>
      </c>
      <c r="BE55" s="84">
        <v>3478.58</v>
      </c>
      <c r="BF55" s="83">
        <v>72208.149999999994</v>
      </c>
      <c r="BG55" s="84">
        <v>34103.68</v>
      </c>
      <c r="BH55" s="83">
        <v>196712.56</v>
      </c>
      <c r="BI55" s="84"/>
      <c r="BJ55" s="83"/>
      <c r="BK55" s="83"/>
      <c r="BL55" s="84"/>
      <c r="BM55" s="84">
        <v>1104876</v>
      </c>
      <c r="BN55" s="83">
        <v>95703.62</v>
      </c>
      <c r="BO55" s="83">
        <v>1247.67</v>
      </c>
      <c r="BP55" s="84">
        <v>40462.590000000004</v>
      </c>
      <c r="BQ55" s="83"/>
      <c r="BR55" s="83"/>
      <c r="BS55" s="84"/>
      <c r="BT55" s="84">
        <v>142498.76</v>
      </c>
      <c r="BU55" s="84">
        <v>142498.76</v>
      </c>
      <c r="BV55" s="83">
        <v>2247700.09</v>
      </c>
      <c r="BW55" s="83"/>
      <c r="BX55" s="84">
        <v>1490.48</v>
      </c>
      <c r="BY55" s="83">
        <v>599532.16</v>
      </c>
      <c r="BZ55" s="83"/>
      <c r="CA55" s="83"/>
      <c r="CB55" s="84"/>
      <c r="CC55" s="83">
        <v>103431.86</v>
      </c>
      <c r="CD55" s="83"/>
      <c r="CE55" s="83">
        <v>101972.61</v>
      </c>
      <c r="CF55" s="83">
        <v>4369.1899999999996</v>
      </c>
      <c r="CG55" s="83"/>
      <c r="CH55" s="83"/>
      <c r="CI55" s="83"/>
      <c r="CJ55" s="84"/>
      <c r="CK55" s="84">
        <v>197433.8</v>
      </c>
      <c r="CL55" s="83">
        <v>197433.8</v>
      </c>
      <c r="CM55" s="83"/>
      <c r="CN55" s="83"/>
      <c r="CO55" s="84">
        <v>82798.350000000006</v>
      </c>
      <c r="CP55" s="83">
        <v>97751.18</v>
      </c>
      <c r="CQ55" s="83"/>
      <c r="CR55" s="83">
        <v>523182.9</v>
      </c>
      <c r="CS55" s="83"/>
      <c r="CT55" s="83">
        <v>36577.300000000003</v>
      </c>
      <c r="CU55" s="83"/>
      <c r="CV55" s="83"/>
    </row>
    <row r="56" spans="2:100" x14ac:dyDescent="0.25">
      <c r="B56" s="85" t="s">
        <v>476</v>
      </c>
      <c r="C56" s="85" t="s">
        <v>477</v>
      </c>
      <c r="D56" s="84">
        <v>3469825.3200000003</v>
      </c>
      <c r="E56" s="84">
        <v>1147495.45</v>
      </c>
      <c r="F56" s="84">
        <v>24871.51</v>
      </c>
      <c r="G56" s="84">
        <v>189.04</v>
      </c>
      <c r="H56" s="83"/>
      <c r="I56" s="84">
        <v>21212.25</v>
      </c>
      <c r="J56" s="84">
        <v>1413.5</v>
      </c>
      <c r="K56" s="83"/>
      <c r="L56" s="84">
        <v>366008.18</v>
      </c>
      <c r="M56" s="84">
        <v>93314.33</v>
      </c>
      <c r="N56" s="84">
        <v>14004.869999999999</v>
      </c>
      <c r="O56" s="83"/>
      <c r="P56" s="84">
        <v>48653.27</v>
      </c>
      <c r="Q56" s="84">
        <v>300</v>
      </c>
      <c r="R56" s="83"/>
      <c r="S56" s="83"/>
      <c r="T56" s="84">
        <v>87737.43</v>
      </c>
      <c r="U56" s="84">
        <v>37953.410000000003</v>
      </c>
      <c r="V56" s="84">
        <v>113851.57</v>
      </c>
      <c r="W56" s="84">
        <v>46060.45</v>
      </c>
      <c r="X56" s="83"/>
      <c r="Y56" s="83"/>
      <c r="Z56" s="83"/>
      <c r="AA56" s="83"/>
      <c r="AB56" s="84">
        <v>3448.09</v>
      </c>
      <c r="AC56" s="84">
        <v>1817.8599999999997</v>
      </c>
      <c r="AD56" s="84">
        <v>7331.4599999999991</v>
      </c>
      <c r="AE56" s="84">
        <v>16042.630000000001</v>
      </c>
      <c r="AF56" s="84">
        <v>183700</v>
      </c>
      <c r="AG56" s="84">
        <v>146300</v>
      </c>
      <c r="AH56" s="83"/>
      <c r="AI56" s="83"/>
      <c r="AJ56" s="84">
        <v>170995.3</v>
      </c>
      <c r="AK56" s="84">
        <v>46087.08</v>
      </c>
      <c r="AL56" s="84">
        <v>51481.919999999998</v>
      </c>
      <c r="AM56" s="84">
        <v>2505.66</v>
      </c>
      <c r="AN56" s="84">
        <v>52034.780000000006</v>
      </c>
      <c r="AO56" s="84"/>
      <c r="AP56" s="84"/>
      <c r="AQ56" s="83">
        <v>159202.38</v>
      </c>
      <c r="AR56" s="83"/>
      <c r="AS56" s="83"/>
      <c r="AT56" s="84">
        <v>14467.1</v>
      </c>
      <c r="AU56" s="84">
        <v>42798.54</v>
      </c>
      <c r="AV56" s="84">
        <v>617.5</v>
      </c>
      <c r="AW56" s="84"/>
      <c r="AX56" s="83"/>
      <c r="AY56" s="83">
        <v>6335.52</v>
      </c>
      <c r="AZ56" s="83"/>
      <c r="BA56" s="83"/>
      <c r="BB56" s="84">
        <v>8147.7</v>
      </c>
      <c r="BC56" s="84">
        <v>7557.33</v>
      </c>
      <c r="BD56" s="84">
        <v>1839.06</v>
      </c>
      <c r="BE56" s="83">
        <v>3918.54</v>
      </c>
      <c r="BF56" s="83"/>
      <c r="BG56" s="84">
        <v>299.99</v>
      </c>
      <c r="BH56" s="84"/>
      <c r="BI56" s="83"/>
      <c r="BJ56" s="83"/>
      <c r="BK56" s="83"/>
      <c r="BL56" s="84"/>
      <c r="BM56" s="84">
        <v>99009.97</v>
      </c>
      <c r="BN56" s="84">
        <v>17092.53</v>
      </c>
      <c r="BO56" s="84"/>
      <c r="BP56" s="84"/>
      <c r="BQ56" s="83">
        <v>0</v>
      </c>
      <c r="BR56" s="83"/>
      <c r="BS56" s="84"/>
      <c r="BT56" s="84">
        <v>14633.06</v>
      </c>
      <c r="BU56" s="84">
        <v>14633.06</v>
      </c>
      <c r="BV56" s="83">
        <v>115384.51999999999</v>
      </c>
      <c r="BW56" s="83"/>
      <c r="BX56" s="84"/>
      <c r="BY56" s="83">
        <v>33590.49</v>
      </c>
      <c r="BZ56" s="83"/>
      <c r="CA56" s="83"/>
      <c r="CB56" s="84"/>
      <c r="CC56" s="83">
        <v>10570.97</v>
      </c>
      <c r="CD56" s="84"/>
      <c r="CE56" s="83"/>
      <c r="CF56" s="84"/>
      <c r="CG56" s="83"/>
      <c r="CH56" s="83"/>
      <c r="CI56" s="83"/>
      <c r="CJ56" s="84"/>
      <c r="CK56" s="84">
        <v>14693.45</v>
      </c>
      <c r="CL56" s="83">
        <v>14693.45</v>
      </c>
      <c r="CM56" s="84">
        <v>198750.3</v>
      </c>
      <c r="CN56" s="83"/>
      <c r="CO56" s="84"/>
      <c r="CP56" s="84"/>
      <c r="CQ56" s="83"/>
      <c r="CR56" s="83"/>
      <c r="CS56" s="83"/>
      <c r="CT56" s="84">
        <v>36106.33</v>
      </c>
      <c r="CU56" s="84"/>
      <c r="CV56" s="84"/>
    </row>
    <row r="57" spans="2:100" x14ac:dyDescent="0.25">
      <c r="B57" s="85" t="s">
        <v>798</v>
      </c>
      <c r="C57" s="85" t="s">
        <v>799</v>
      </c>
      <c r="D57" s="84">
        <v>5803244.5899999999</v>
      </c>
      <c r="E57" s="84">
        <v>1854180.27</v>
      </c>
      <c r="F57" s="83">
        <v>23235.93</v>
      </c>
      <c r="G57" s="84">
        <v>5291.67</v>
      </c>
      <c r="H57" s="83"/>
      <c r="I57" s="84">
        <v>17385.239999999998</v>
      </c>
      <c r="J57" s="83">
        <v>70262.62</v>
      </c>
      <c r="K57" s="83"/>
      <c r="L57" s="84">
        <v>828149.17</v>
      </c>
      <c r="M57" s="84">
        <v>18574.84</v>
      </c>
      <c r="N57" s="84">
        <v>25203.27</v>
      </c>
      <c r="O57" s="83"/>
      <c r="P57" s="84">
        <v>83803.5</v>
      </c>
      <c r="Q57" s="83">
        <v>7500.2</v>
      </c>
      <c r="R57" s="83"/>
      <c r="S57" s="83"/>
      <c r="T57" s="84">
        <v>143555.80000000002</v>
      </c>
      <c r="U57" s="84">
        <v>69820.06</v>
      </c>
      <c r="V57" s="84">
        <v>184395.32</v>
      </c>
      <c r="W57" s="84">
        <v>92317.159999999989</v>
      </c>
      <c r="X57" s="83"/>
      <c r="Y57" s="83"/>
      <c r="Z57" s="83"/>
      <c r="AA57" s="83"/>
      <c r="AB57" s="84">
        <v>9383.81</v>
      </c>
      <c r="AC57" s="84">
        <v>5106.38</v>
      </c>
      <c r="AD57" s="84">
        <v>10735.57</v>
      </c>
      <c r="AE57" s="84">
        <v>25563.93</v>
      </c>
      <c r="AF57" s="84">
        <v>300480.24</v>
      </c>
      <c r="AG57" s="84">
        <v>229501.91000000003</v>
      </c>
      <c r="AH57" s="83"/>
      <c r="AI57" s="83"/>
      <c r="AJ57" s="84">
        <v>139229.07999999999</v>
      </c>
      <c r="AK57" s="84">
        <v>39507.65</v>
      </c>
      <c r="AL57" s="84">
        <v>76256.84</v>
      </c>
      <c r="AM57" s="84">
        <v>22271.07</v>
      </c>
      <c r="AN57" s="84">
        <v>7769.85</v>
      </c>
      <c r="AO57" s="84">
        <v>215.27</v>
      </c>
      <c r="AP57" s="83">
        <v>9341.2800000000007</v>
      </c>
      <c r="AQ57" s="84"/>
      <c r="AR57" s="83"/>
      <c r="AS57" s="84"/>
      <c r="AT57" s="84">
        <v>7138.27</v>
      </c>
      <c r="AU57" s="84">
        <v>804843.98</v>
      </c>
      <c r="AV57" s="83">
        <v>3938</v>
      </c>
      <c r="AW57" s="84">
        <v>34957.599999999999</v>
      </c>
      <c r="AX57" s="83"/>
      <c r="AY57" s="83"/>
      <c r="AZ57" s="83"/>
      <c r="BA57" s="83"/>
      <c r="BB57" s="83">
        <v>33012.720000000001</v>
      </c>
      <c r="BC57" s="84">
        <v>26616.93</v>
      </c>
      <c r="BD57" s="84">
        <v>40021.56</v>
      </c>
      <c r="BE57" s="83"/>
      <c r="BF57" s="83"/>
      <c r="BG57" s="84">
        <v>17566.18</v>
      </c>
      <c r="BH57" s="83">
        <v>818.29</v>
      </c>
      <c r="BI57" s="83"/>
      <c r="BJ57" s="83"/>
      <c r="BK57" s="83"/>
      <c r="BL57" s="84"/>
      <c r="BM57" s="84">
        <v>169630.77000000002</v>
      </c>
      <c r="BN57" s="84">
        <v>28913.68</v>
      </c>
      <c r="BO57" s="83">
        <v>831.46</v>
      </c>
      <c r="BP57" s="83">
        <v>757.19</v>
      </c>
      <c r="BQ57" s="83">
        <v>41005.199999999997</v>
      </c>
      <c r="BR57" s="83"/>
      <c r="BS57" s="84"/>
      <c r="BT57" s="84">
        <v>15655.259999999998</v>
      </c>
      <c r="BU57" s="84">
        <v>15655.259999999998</v>
      </c>
      <c r="BV57" s="83">
        <v>126936.24</v>
      </c>
      <c r="BW57" s="83"/>
      <c r="BX57" s="84"/>
      <c r="BY57" s="83">
        <v>56811</v>
      </c>
      <c r="BZ57" s="83"/>
      <c r="CA57" s="83"/>
      <c r="CB57" s="84"/>
      <c r="CC57" s="83">
        <v>52626.92</v>
      </c>
      <c r="CD57" s="83"/>
      <c r="CE57" s="83">
        <v>8827.3799999999992</v>
      </c>
      <c r="CF57" s="83">
        <v>909.82</v>
      </c>
      <c r="CG57" s="83"/>
      <c r="CH57" s="83"/>
      <c r="CI57" s="83"/>
      <c r="CJ57" s="84"/>
      <c r="CK57" s="84">
        <v>32388.21</v>
      </c>
      <c r="CL57" s="83">
        <v>32388.21</v>
      </c>
      <c r="CM57" s="83"/>
      <c r="CN57" s="83"/>
      <c r="CO57" s="83"/>
      <c r="CP57" s="83"/>
      <c r="CQ57" s="83"/>
      <c r="CR57" s="83"/>
      <c r="CS57" s="83"/>
      <c r="CT57" s="83"/>
      <c r="CU57" s="83"/>
      <c r="CV57" s="83"/>
    </row>
    <row r="58" spans="2:100" x14ac:dyDescent="0.25">
      <c r="B58" s="85" t="s">
        <v>424</v>
      </c>
      <c r="C58" s="85" t="s">
        <v>425</v>
      </c>
      <c r="D58" s="84">
        <v>1640722.25</v>
      </c>
      <c r="E58" s="84">
        <v>319973.39</v>
      </c>
      <c r="F58" s="84">
        <v>6665.0499999999993</v>
      </c>
      <c r="G58" s="84">
        <v>14486.54</v>
      </c>
      <c r="H58" s="83"/>
      <c r="I58" s="84">
        <v>12469.54</v>
      </c>
      <c r="J58" s="84"/>
      <c r="K58" s="83"/>
      <c r="L58" s="84">
        <v>266889.27999999997</v>
      </c>
      <c r="M58" s="84">
        <v>38036.17</v>
      </c>
      <c r="N58" s="84">
        <v>24012.33</v>
      </c>
      <c r="O58" s="83"/>
      <c r="P58" s="84">
        <v>17879.11</v>
      </c>
      <c r="Q58" s="84"/>
      <c r="R58" s="83"/>
      <c r="S58" s="83"/>
      <c r="T58" s="84">
        <v>26462.46</v>
      </c>
      <c r="U58" s="84">
        <v>25711.200000000001</v>
      </c>
      <c r="V58" s="84">
        <v>26188.04</v>
      </c>
      <c r="W58" s="84">
        <v>31831.17</v>
      </c>
      <c r="X58" s="83"/>
      <c r="Y58" s="83"/>
      <c r="Z58" s="83"/>
      <c r="AA58" s="83"/>
      <c r="AB58" s="84">
        <v>140.62</v>
      </c>
      <c r="AC58" s="84">
        <v>175.39000000000001</v>
      </c>
      <c r="AD58" s="84">
        <v>1338.32</v>
      </c>
      <c r="AE58" s="84">
        <v>9539.66</v>
      </c>
      <c r="AF58" s="84">
        <v>55350.81</v>
      </c>
      <c r="AG58" s="84">
        <v>107449.19</v>
      </c>
      <c r="AH58" s="83"/>
      <c r="AI58" s="83"/>
      <c r="AJ58" s="84">
        <v>96378.329999999987</v>
      </c>
      <c r="AK58" s="84">
        <v>21503.38</v>
      </c>
      <c r="AL58" s="84">
        <v>31220.34</v>
      </c>
      <c r="AM58" s="83">
        <v>11068.93</v>
      </c>
      <c r="AN58" s="83">
        <v>25002.129999999997</v>
      </c>
      <c r="AO58" s="84">
        <v>3977.37</v>
      </c>
      <c r="AP58" s="84">
        <v>6295.25</v>
      </c>
      <c r="AQ58" s="84">
        <v>73109.73000000001</v>
      </c>
      <c r="AR58" s="83"/>
      <c r="AS58" s="83">
        <v>15675</v>
      </c>
      <c r="AT58" s="84">
        <v>2442.62</v>
      </c>
      <c r="AU58" s="84">
        <v>94610.790000000008</v>
      </c>
      <c r="AV58" s="83">
        <v>675</v>
      </c>
      <c r="AW58" s="84">
        <v>24838.59</v>
      </c>
      <c r="AX58" s="83"/>
      <c r="AY58" s="83"/>
      <c r="AZ58" s="84"/>
      <c r="BA58" s="83"/>
      <c r="BB58" s="84">
        <v>631.04999999999995</v>
      </c>
      <c r="BC58" s="84">
        <v>1482.6399999999999</v>
      </c>
      <c r="BD58" s="84">
        <v>19902.640000000003</v>
      </c>
      <c r="BE58" s="84"/>
      <c r="BF58" s="83"/>
      <c r="BG58" s="83">
        <v>6586.43</v>
      </c>
      <c r="BH58" s="83"/>
      <c r="BI58" s="83"/>
      <c r="BJ58" s="83"/>
      <c r="BK58" s="83"/>
      <c r="BL58" s="84"/>
      <c r="BM58" s="84">
        <v>44130.89</v>
      </c>
      <c r="BN58" s="84">
        <v>4683.7700000000004</v>
      </c>
      <c r="BO58" s="84">
        <v>845.46</v>
      </c>
      <c r="BP58" s="84"/>
      <c r="BQ58" s="83"/>
      <c r="BR58" s="83"/>
      <c r="BS58" s="83"/>
      <c r="BT58" s="83">
        <v>8176.5</v>
      </c>
      <c r="BU58" s="84">
        <v>8176.5</v>
      </c>
      <c r="BV58" s="83">
        <v>103424.06</v>
      </c>
      <c r="BW58" s="83"/>
      <c r="BX58" s="84"/>
      <c r="BY58" s="83">
        <v>37500.43</v>
      </c>
      <c r="BZ58" s="84">
        <v>892.54</v>
      </c>
      <c r="CA58" s="84"/>
      <c r="CB58" s="84"/>
      <c r="CC58" s="83">
        <v>1252</v>
      </c>
      <c r="CD58" s="83"/>
      <c r="CE58" s="83"/>
      <c r="CF58" s="83"/>
      <c r="CG58" s="83"/>
      <c r="CH58" s="83"/>
      <c r="CI58" s="83"/>
      <c r="CJ58" s="84"/>
      <c r="CK58" s="84">
        <v>19818.11</v>
      </c>
      <c r="CL58" s="83">
        <v>19818.11</v>
      </c>
      <c r="CM58" s="83"/>
      <c r="CN58" s="83"/>
      <c r="CO58" s="83"/>
      <c r="CP58" s="83"/>
      <c r="CQ58" s="83"/>
      <c r="CR58" s="83"/>
      <c r="CS58" s="83"/>
      <c r="CT58" s="83"/>
      <c r="CU58" s="83"/>
      <c r="CV58" s="83"/>
    </row>
    <row r="59" spans="2:100" x14ac:dyDescent="0.25">
      <c r="B59" s="85" t="s">
        <v>310</v>
      </c>
      <c r="C59" s="85" t="s">
        <v>311</v>
      </c>
      <c r="D59" s="84">
        <v>5940424.5899999989</v>
      </c>
      <c r="E59" s="84">
        <v>1437620.06</v>
      </c>
      <c r="F59" s="84">
        <v>32096</v>
      </c>
      <c r="G59" s="84">
        <v>782.63</v>
      </c>
      <c r="H59" s="83"/>
      <c r="I59" s="84">
        <v>56166.06</v>
      </c>
      <c r="J59" s="84">
        <v>21218.739999999998</v>
      </c>
      <c r="K59" s="84">
        <v>11206</v>
      </c>
      <c r="L59" s="84">
        <v>954880.34</v>
      </c>
      <c r="M59" s="84">
        <v>26447.93</v>
      </c>
      <c r="N59" s="84">
        <v>56154.15</v>
      </c>
      <c r="O59" s="83"/>
      <c r="P59" s="84">
        <v>112421.35</v>
      </c>
      <c r="Q59" s="83">
        <v>5692.9500000000007</v>
      </c>
      <c r="R59" s="83"/>
      <c r="S59" s="83"/>
      <c r="T59" s="84">
        <v>116142.55</v>
      </c>
      <c r="U59" s="84">
        <v>86162.790000000008</v>
      </c>
      <c r="V59" s="84">
        <v>146601.91</v>
      </c>
      <c r="W59" s="84">
        <v>105041.53</v>
      </c>
      <c r="X59" s="83"/>
      <c r="Y59" s="83"/>
      <c r="Z59" s="83"/>
      <c r="AA59" s="83"/>
      <c r="AB59" s="84">
        <v>3253.8599999999997</v>
      </c>
      <c r="AC59" s="84">
        <v>2461.4499999999998</v>
      </c>
      <c r="AD59" s="84">
        <v>8892.84</v>
      </c>
      <c r="AE59" s="84">
        <v>26607.65</v>
      </c>
      <c r="AF59" s="84">
        <v>260291.95</v>
      </c>
      <c r="AG59" s="84">
        <v>299967</v>
      </c>
      <c r="AH59" s="83"/>
      <c r="AI59" s="83"/>
      <c r="AJ59" s="84">
        <v>471237.06</v>
      </c>
      <c r="AK59" s="84">
        <v>35913.93</v>
      </c>
      <c r="AL59" s="84">
        <v>111593.06</v>
      </c>
      <c r="AM59" s="84">
        <v>73.63</v>
      </c>
      <c r="AN59" s="84"/>
      <c r="AO59" s="84">
        <v>24416.5</v>
      </c>
      <c r="AP59" s="83">
        <v>16387.36</v>
      </c>
      <c r="AQ59" s="84">
        <v>350310.38</v>
      </c>
      <c r="AR59" s="83"/>
      <c r="AS59" s="83"/>
      <c r="AT59" s="84">
        <v>34170.75</v>
      </c>
      <c r="AU59" s="84">
        <v>39057.360000000001</v>
      </c>
      <c r="AV59" s="83"/>
      <c r="AW59" s="84">
        <v>7957.8</v>
      </c>
      <c r="AX59" s="83"/>
      <c r="AY59" s="83"/>
      <c r="AZ59" s="83">
        <v>24849.77</v>
      </c>
      <c r="BA59" s="83"/>
      <c r="BB59" s="84">
        <v>102927.57</v>
      </c>
      <c r="BC59" s="84">
        <v>12813.15</v>
      </c>
      <c r="BD59" s="84">
        <v>37209.409999999996</v>
      </c>
      <c r="BE59" s="84">
        <v>42659.75</v>
      </c>
      <c r="BF59" s="83"/>
      <c r="BG59" s="84"/>
      <c r="BH59" s="83"/>
      <c r="BI59" s="83"/>
      <c r="BJ59" s="83"/>
      <c r="BK59" s="83">
        <v>90</v>
      </c>
      <c r="BL59" s="84"/>
      <c r="BM59" s="84">
        <v>128924.54999999999</v>
      </c>
      <c r="BN59" s="83">
        <v>14567</v>
      </c>
      <c r="BO59" s="83">
        <v>4363.3999999999996</v>
      </c>
      <c r="BP59" s="83">
        <v>22550.32</v>
      </c>
      <c r="BQ59" s="83">
        <v>519366.78999999992</v>
      </c>
      <c r="BR59" s="83"/>
      <c r="BS59" s="84"/>
      <c r="BT59" s="84"/>
      <c r="BU59" s="84"/>
      <c r="BV59" s="83">
        <v>1145</v>
      </c>
      <c r="BW59" s="84"/>
      <c r="BX59" s="84"/>
      <c r="BY59" s="83"/>
      <c r="BZ59" s="83"/>
      <c r="CA59" s="83">
        <v>97630.55</v>
      </c>
      <c r="CB59" s="83">
        <v>254.6</v>
      </c>
      <c r="CC59" s="83">
        <v>13905.94</v>
      </c>
      <c r="CD59" s="83"/>
      <c r="CE59" s="83"/>
      <c r="CF59" s="83"/>
      <c r="CG59" s="83"/>
      <c r="CH59" s="83"/>
      <c r="CI59" s="83"/>
      <c r="CJ59" s="84"/>
      <c r="CK59" s="84">
        <v>8129.78</v>
      </c>
      <c r="CL59" s="83">
        <v>8129.78</v>
      </c>
      <c r="CM59" s="83"/>
      <c r="CN59" s="83"/>
      <c r="CO59" s="83">
        <v>47809.440000000002</v>
      </c>
      <c r="CP59" s="83"/>
      <c r="CQ59" s="83"/>
      <c r="CR59" s="83"/>
      <c r="CS59" s="83"/>
      <c r="CT59" s="83"/>
      <c r="CU59" s="83"/>
      <c r="CV59" s="83"/>
    </row>
    <row r="60" spans="2:100" x14ac:dyDescent="0.25">
      <c r="B60" s="85" t="s">
        <v>578</v>
      </c>
      <c r="C60" s="85" t="s">
        <v>579</v>
      </c>
      <c r="D60" s="84">
        <v>1476107.5100000002</v>
      </c>
      <c r="E60" s="84">
        <v>446103.06</v>
      </c>
      <c r="F60" s="84">
        <v>5050</v>
      </c>
      <c r="G60" s="84">
        <v>1376.3799999999999</v>
      </c>
      <c r="H60" s="83"/>
      <c r="I60" s="84">
        <v>48393.83</v>
      </c>
      <c r="J60" s="84"/>
      <c r="K60" s="84">
        <v>19912</v>
      </c>
      <c r="L60" s="84">
        <v>267440.3</v>
      </c>
      <c r="M60" s="84">
        <v>7789.62</v>
      </c>
      <c r="N60" s="84">
        <v>2690.8500000000004</v>
      </c>
      <c r="O60" s="83"/>
      <c r="P60" s="84">
        <v>3224.6</v>
      </c>
      <c r="Q60" s="84"/>
      <c r="R60" s="83"/>
      <c r="S60" s="83"/>
      <c r="T60" s="84">
        <v>38250.449999999997</v>
      </c>
      <c r="U60" s="84">
        <v>20842.54</v>
      </c>
      <c r="V60" s="84">
        <v>35923.410000000003</v>
      </c>
      <c r="W60" s="84">
        <v>25893.1</v>
      </c>
      <c r="X60" s="83"/>
      <c r="Y60" s="83"/>
      <c r="Z60" s="83"/>
      <c r="AA60" s="83"/>
      <c r="AB60" s="84">
        <v>166.5</v>
      </c>
      <c r="AC60" s="84">
        <v>131.34</v>
      </c>
      <c r="AD60" s="84">
        <v>1800.92</v>
      </c>
      <c r="AE60" s="84">
        <v>5846.42</v>
      </c>
      <c r="AF60" s="84">
        <v>69958.19</v>
      </c>
      <c r="AG60" s="84">
        <v>101567.81</v>
      </c>
      <c r="AH60" s="84"/>
      <c r="AI60" s="84"/>
      <c r="AJ60" s="84">
        <v>29434.09</v>
      </c>
      <c r="AK60" s="84">
        <v>16682.97</v>
      </c>
      <c r="AL60" s="84">
        <v>33801.599999999999</v>
      </c>
      <c r="AM60" s="84">
        <v>140.75</v>
      </c>
      <c r="AN60" s="84">
        <v>8054.7300000000005</v>
      </c>
      <c r="AO60" s="84">
        <v>2183.5100000000002</v>
      </c>
      <c r="AP60" s="83">
        <v>6520.17</v>
      </c>
      <c r="AQ60" s="83">
        <v>1940.5</v>
      </c>
      <c r="AR60" s="83"/>
      <c r="AS60" s="83"/>
      <c r="AT60" s="84">
        <v>240</v>
      </c>
      <c r="AU60" s="84">
        <v>36279.790000000008</v>
      </c>
      <c r="AV60" s="84">
        <v>2429</v>
      </c>
      <c r="AW60" s="84">
        <v>-2202</v>
      </c>
      <c r="AX60" s="83"/>
      <c r="AY60" s="84"/>
      <c r="AZ60" s="83"/>
      <c r="BA60" s="84"/>
      <c r="BB60" s="84">
        <v>2400</v>
      </c>
      <c r="BC60" s="84">
        <v>1947.1</v>
      </c>
      <c r="BD60" s="84">
        <v>1116.78</v>
      </c>
      <c r="BE60" s="84">
        <v>24159.33</v>
      </c>
      <c r="BF60" s="84"/>
      <c r="BG60" s="84">
        <v>3993</v>
      </c>
      <c r="BH60" s="83"/>
      <c r="BI60" s="84"/>
      <c r="BJ60" s="83"/>
      <c r="BK60" s="83"/>
      <c r="BL60" s="84"/>
      <c r="BM60" s="84">
        <v>71956.36</v>
      </c>
      <c r="BN60" s="84">
        <v>11515.09</v>
      </c>
      <c r="BO60" s="83"/>
      <c r="BP60" s="84"/>
      <c r="BQ60" s="83"/>
      <c r="BR60" s="84"/>
      <c r="BS60" s="84"/>
      <c r="BT60" s="84">
        <v>50</v>
      </c>
      <c r="BU60" s="84">
        <v>50</v>
      </c>
      <c r="BV60" s="83">
        <v>85046.27</v>
      </c>
      <c r="BW60" s="83"/>
      <c r="BX60" s="84">
        <v>-1503.73</v>
      </c>
      <c r="BY60" s="83">
        <v>35918.04</v>
      </c>
      <c r="BZ60" s="83"/>
      <c r="CA60" s="83"/>
      <c r="CB60" s="84"/>
      <c r="CC60" s="83"/>
      <c r="CD60" s="83"/>
      <c r="CE60" s="83"/>
      <c r="CF60" s="83"/>
      <c r="CG60" s="83"/>
      <c r="CH60" s="83"/>
      <c r="CI60" s="83"/>
      <c r="CJ60" s="84"/>
      <c r="CK60" s="84">
        <v>1642.8400000000001</v>
      </c>
      <c r="CL60" s="83">
        <v>1642.8400000000001</v>
      </c>
      <c r="CM60" s="83"/>
      <c r="CN60" s="83"/>
      <c r="CO60" s="84"/>
      <c r="CP60" s="83"/>
      <c r="CQ60" s="83"/>
      <c r="CR60" s="83"/>
      <c r="CS60" s="83"/>
      <c r="CT60" s="83"/>
      <c r="CU60" s="83"/>
      <c r="CV60" s="83"/>
    </row>
    <row r="61" spans="2:100" x14ac:dyDescent="0.25">
      <c r="B61" s="85" t="s">
        <v>414</v>
      </c>
      <c r="C61" s="85" t="s">
        <v>415</v>
      </c>
      <c r="D61" s="84">
        <v>6779548.8399999989</v>
      </c>
      <c r="E61" s="84">
        <v>2077233.06</v>
      </c>
      <c r="F61" s="84">
        <v>172072.11</v>
      </c>
      <c r="G61" s="84">
        <v>184176.18999999997</v>
      </c>
      <c r="H61" s="83"/>
      <c r="I61" s="84">
        <v>22940.11</v>
      </c>
      <c r="J61" s="84">
        <v>9808.0300000000007</v>
      </c>
      <c r="K61" s="84">
        <v>21207</v>
      </c>
      <c r="L61" s="84">
        <v>899516.26999999979</v>
      </c>
      <c r="M61" s="84">
        <v>57797.13</v>
      </c>
      <c r="N61" s="84">
        <v>41464.840000000004</v>
      </c>
      <c r="O61" s="83"/>
      <c r="P61" s="84">
        <v>125041.52</v>
      </c>
      <c r="Q61" s="84">
        <v>11373.65</v>
      </c>
      <c r="R61" s="83">
        <v>-1.55</v>
      </c>
      <c r="S61" s="83">
        <v>-3.51</v>
      </c>
      <c r="T61" s="84">
        <v>187579.69</v>
      </c>
      <c r="U61" s="84">
        <v>85570.84</v>
      </c>
      <c r="V61" s="84">
        <v>235058.52999999997</v>
      </c>
      <c r="W61" s="84">
        <v>108475.62</v>
      </c>
      <c r="X61" s="83"/>
      <c r="Y61" s="84"/>
      <c r="Z61" s="83"/>
      <c r="AA61" s="83"/>
      <c r="AB61" s="84">
        <v>5846.5499999999993</v>
      </c>
      <c r="AC61" s="84">
        <v>3085.15</v>
      </c>
      <c r="AD61" s="84">
        <v>10643.74</v>
      </c>
      <c r="AE61" s="84">
        <v>21756.75</v>
      </c>
      <c r="AF61" s="84">
        <v>332024</v>
      </c>
      <c r="AG61" s="84">
        <v>277080.99</v>
      </c>
      <c r="AH61" s="83">
        <v>5313.4000000000005</v>
      </c>
      <c r="AI61" s="83">
        <v>2415.7999999999997</v>
      </c>
      <c r="AJ61" s="84">
        <v>473811.34000000008</v>
      </c>
      <c r="AK61" s="84">
        <v>2375.9499999999998</v>
      </c>
      <c r="AL61" s="84">
        <v>59427.22</v>
      </c>
      <c r="AM61" s="83">
        <v>17488.099999999999</v>
      </c>
      <c r="AN61" s="84">
        <v>80711.25</v>
      </c>
      <c r="AO61" s="84">
        <v>71426.03</v>
      </c>
      <c r="AP61" s="83"/>
      <c r="AQ61" s="84">
        <v>4351.25</v>
      </c>
      <c r="AR61" s="83"/>
      <c r="AS61" s="84"/>
      <c r="AT61" s="84">
        <v>35193.46</v>
      </c>
      <c r="AU61" s="84">
        <v>130766.56</v>
      </c>
      <c r="AV61" s="84">
        <v>27463.31</v>
      </c>
      <c r="AW61" s="84">
        <v>27878.2</v>
      </c>
      <c r="AX61" s="83"/>
      <c r="AY61" s="84">
        <v>2916</v>
      </c>
      <c r="AZ61" s="83"/>
      <c r="BA61" s="83">
        <v>25489.23</v>
      </c>
      <c r="BB61" s="84">
        <v>1850</v>
      </c>
      <c r="BC61" s="84">
        <v>3787.7200000000003</v>
      </c>
      <c r="BD61" s="84">
        <v>128432.84</v>
      </c>
      <c r="BE61" s="84"/>
      <c r="BF61" s="83">
        <v>4568.6000000000004</v>
      </c>
      <c r="BG61" s="83">
        <v>6583.46</v>
      </c>
      <c r="BH61" s="83"/>
      <c r="BI61" s="84"/>
      <c r="BJ61" s="83"/>
      <c r="BK61" s="83">
        <v>9577.52</v>
      </c>
      <c r="BL61" s="84"/>
      <c r="BM61" s="84">
        <v>122508.93</v>
      </c>
      <c r="BN61" s="84">
        <v>90860.079999999987</v>
      </c>
      <c r="BO61" s="84"/>
      <c r="BP61" s="84"/>
      <c r="BQ61" s="83">
        <v>92830.35</v>
      </c>
      <c r="BR61" s="84"/>
      <c r="BS61" s="84">
        <v>299.95</v>
      </c>
      <c r="BT61" s="84">
        <v>15536.779999999999</v>
      </c>
      <c r="BU61" s="84">
        <v>15536.779999999999</v>
      </c>
      <c r="BV61" s="83">
        <v>121073.43</v>
      </c>
      <c r="BW61" s="83"/>
      <c r="BX61" s="84"/>
      <c r="BY61" s="83">
        <v>162449.60999999999</v>
      </c>
      <c r="BZ61" s="83"/>
      <c r="CA61" s="83"/>
      <c r="CB61" s="84"/>
      <c r="CC61" s="83">
        <v>31216.37</v>
      </c>
      <c r="CD61" s="83"/>
      <c r="CE61" s="83">
        <v>4640.21</v>
      </c>
      <c r="CF61" s="83"/>
      <c r="CG61" s="83"/>
      <c r="CH61" s="83"/>
      <c r="CI61" s="83"/>
      <c r="CJ61" s="84"/>
      <c r="CK61" s="84">
        <v>74519.38</v>
      </c>
      <c r="CL61" s="83">
        <v>74519.38</v>
      </c>
      <c r="CM61" s="84">
        <v>51904.800000000003</v>
      </c>
      <c r="CN61" s="83"/>
      <c r="CO61" s="84"/>
      <c r="CP61" s="84">
        <v>135</v>
      </c>
      <c r="CQ61" s="83"/>
      <c r="CR61" s="83"/>
      <c r="CS61" s="83"/>
      <c r="CT61" s="83"/>
      <c r="CU61" s="83"/>
      <c r="CV61" s="83"/>
    </row>
    <row r="62" spans="2:100" x14ac:dyDescent="0.25">
      <c r="B62" s="85" t="s">
        <v>646</v>
      </c>
      <c r="C62" s="85" t="s">
        <v>647</v>
      </c>
      <c r="D62" s="84">
        <v>8385257.6200000001</v>
      </c>
      <c r="E62" s="84">
        <v>2461592.5800000005</v>
      </c>
      <c r="F62" s="84">
        <v>91641.99</v>
      </c>
      <c r="G62" s="84">
        <v>29651.019999999997</v>
      </c>
      <c r="H62" s="83"/>
      <c r="I62" s="84">
        <v>107614.07999999999</v>
      </c>
      <c r="J62" s="84">
        <v>7269.57</v>
      </c>
      <c r="K62" s="83">
        <v>30500.36</v>
      </c>
      <c r="L62" s="84">
        <v>1090512.5899999999</v>
      </c>
      <c r="M62" s="84">
        <v>46911.21</v>
      </c>
      <c r="N62" s="84">
        <v>121754.36000000002</v>
      </c>
      <c r="O62" s="83"/>
      <c r="P62" s="84">
        <v>77626.299999999988</v>
      </c>
      <c r="Q62" s="84">
        <v>2694.21</v>
      </c>
      <c r="R62" s="83"/>
      <c r="S62" s="83"/>
      <c r="T62" s="84">
        <v>200541.40999999997</v>
      </c>
      <c r="U62" s="84">
        <v>97151.35</v>
      </c>
      <c r="V62" s="84">
        <v>253157.30000000002</v>
      </c>
      <c r="W62" s="84">
        <v>135611.07999999999</v>
      </c>
      <c r="X62" s="83"/>
      <c r="Y62" s="83"/>
      <c r="Z62" s="83"/>
      <c r="AA62" s="83"/>
      <c r="AB62" s="84">
        <v>16350.400000000001</v>
      </c>
      <c r="AC62" s="84">
        <v>6675.01</v>
      </c>
      <c r="AD62" s="84">
        <v>10782.53</v>
      </c>
      <c r="AE62" s="84">
        <v>26949.21</v>
      </c>
      <c r="AF62" s="84">
        <v>401638.66000000003</v>
      </c>
      <c r="AG62" s="84">
        <v>399516.45999999996</v>
      </c>
      <c r="AH62" s="84"/>
      <c r="AI62" s="84"/>
      <c r="AJ62" s="84">
        <v>404821.60000000003</v>
      </c>
      <c r="AK62" s="84">
        <v>48871.41</v>
      </c>
      <c r="AL62" s="84">
        <v>172211.7</v>
      </c>
      <c r="AM62" s="84"/>
      <c r="AN62" s="83">
        <v>72247.98</v>
      </c>
      <c r="AO62" s="83">
        <v>14470.05</v>
      </c>
      <c r="AP62" s="83">
        <v>5973.92</v>
      </c>
      <c r="AQ62" s="83">
        <v>55195</v>
      </c>
      <c r="AR62" s="83">
        <v>301210.56</v>
      </c>
      <c r="AS62" s="83">
        <v>203288.26</v>
      </c>
      <c r="AT62" s="84">
        <v>60567.33</v>
      </c>
      <c r="AU62" s="84">
        <v>35108.740000000005</v>
      </c>
      <c r="AV62" s="83">
        <v>22917.11</v>
      </c>
      <c r="AW62" s="83">
        <v>40130.35</v>
      </c>
      <c r="AX62" s="83"/>
      <c r="AY62" s="83">
        <v>32535.05</v>
      </c>
      <c r="AZ62" s="83"/>
      <c r="BA62" s="83"/>
      <c r="BB62" s="83">
        <v>37253.410000000003</v>
      </c>
      <c r="BC62" s="84">
        <v>1451.04</v>
      </c>
      <c r="BD62" s="83">
        <v>1760.05</v>
      </c>
      <c r="BE62" s="83">
        <v>1051.92</v>
      </c>
      <c r="BF62" s="83"/>
      <c r="BG62" s="83"/>
      <c r="BH62" s="83"/>
      <c r="BI62" s="83">
        <v>31810.600000000002</v>
      </c>
      <c r="BJ62" s="83"/>
      <c r="BK62" s="83"/>
      <c r="BL62" s="84"/>
      <c r="BM62" s="84">
        <v>290381.58</v>
      </c>
      <c r="BN62" s="83">
        <v>68004.86</v>
      </c>
      <c r="BO62" s="83">
        <v>120</v>
      </c>
      <c r="BP62" s="83">
        <v>63280.49</v>
      </c>
      <c r="BQ62" s="83">
        <v>144038.87</v>
      </c>
      <c r="BR62" s="83"/>
      <c r="BS62" s="83"/>
      <c r="BT62" s="83">
        <v>17477</v>
      </c>
      <c r="BU62" s="83">
        <v>17477</v>
      </c>
      <c r="BV62" s="83">
        <v>1057.17</v>
      </c>
      <c r="BW62" s="84"/>
      <c r="BX62" s="84"/>
      <c r="BY62" s="83">
        <v>131757.23000000001</v>
      </c>
      <c r="BZ62" s="83"/>
      <c r="CA62" s="83"/>
      <c r="CB62" s="83"/>
      <c r="CC62" s="83">
        <v>35191.800000000003</v>
      </c>
      <c r="CD62" s="83"/>
      <c r="CE62" s="83"/>
      <c r="CF62" s="83"/>
      <c r="CG62" s="83"/>
      <c r="CH62" s="83"/>
      <c r="CI62" s="83"/>
      <c r="CJ62" s="84"/>
      <c r="CK62" s="84">
        <v>21769.23</v>
      </c>
      <c r="CL62" s="83">
        <v>21769.23</v>
      </c>
      <c r="CM62" s="83"/>
      <c r="CN62" s="83">
        <v>317996.37999999989</v>
      </c>
      <c r="CO62" s="83">
        <v>23396.25</v>
      </c>
      <c r="CP62" s="83">
        <v>63276.97</v>
      </c>
      <c r="CQ62" s="83"/>
      <c r="CR62" s="84">
        <v>48492.03</v>
      </c>
      <c r="CS62" s="84"/>
      <c r="CT62" s="83"/>
      <c r="CU62" s="83"/>
      <c r="CV62" s="83"/>
    </row>
    <row r="63" spans="2:100" x14ac:dyDescent="0.25">
      <c r="B63" s="85" t="s">
        <v>592</v>
      </c>
      <c r="C63" s="85" t="s">
        <v>593</v>
      </c>
      <c r="D63" s="84">
        <v>313136066.7899999</v>
      </c>
      <c r="E63" s="84">
        <v>130224456.25999999</v>
      </c>
      <c r="F63" s="84">
        <v>4558526.8</v>
      </c>
      <c r="G63" s="84">
        <v>7103028.6800000006</v>
      </c>
      <c r="H63" s="83"/>
      <c r="I63" s="84">
        <v>5395853.3200000003</v>
      </c>
      <c r="J63" s="84">
        <v>4820614.6999999993</v>
      </c>
      <c r="K63" s="84"/>
      <c r="L63" s="84">
        <v>40055512.940000005</v>
      </c>
      <c r="M63" s="84">
        <v>1851082.2399999998</v>
      </c>
      <c r="N63" s="84">
        <v>3379813.81</v>
      </c>
      <c r="O63" s="83"/>
      <c r="P63" s="84">
        <v>36013.410000000003</v>
      </c>
      <c r="Q63" s="84">
        <v>869986.26</v>
      </c>
      <c r="R63" s="83"/>
      <c r="S63" s="83"/>
      <c r="T63" s="84">
        <v>11317199.950000007</v>
      </c>
      <c r="U63" s="84">
        <v>3444855.0300000003</v>
      </c>
      <c r="V63" s="84">
        <v>14125663.270000005</v>
      </c>
      <c r="W63" s="84">
        <v>4533633.53</v>
      </c>
      <c r="X63" s="83"/>
      <c r="Y63" s="83"/>
      <c r="Z63" s="83"/>
      <c r="AA63" s="83"/>
      <c r="AB63" s="84">
        <v>-120.07999999999998</v>
      </c>
      <c r="AC63" s="84"/>
      <c r="AD63" s="84">
        <v>782398.66999999993</v>
      </c>
      <c r="AE63" s="84">
        <v>1481725.02</v>
      </c>
      <c r="AF63" s="84">
        <v>20567803.510000002</v>
      </c>
      <c r="AG63" s="84">
        <v>14269589.780000001</v>
      </c>
      <c r="AH63" s="83">
        <v>326799.19999999995</v>
      </c>
      <c r="AI63" s="83">
        <v>97599.150000000023</v>
      </c>
      <c r="AJ63" s="84">
        <v>8803205.6699999999</v>
      </c>
      <c r="AK63" s="84">
        <v>1066745.75</v>
      </c>
      <c r="AL63" s="84">
        <v>6916061.3099999996</v>
      </c>
      <c r="AM63" s="84">
        <v>512072.78</v>
      </c>
      <c r="AN63" s="84"/>
      <c r="AO63" s="84"/>
      <c r="AP63" s="83"/>
      <c r="AQ63" s="84"/>
      <c r="AR63" s="83"/>
      <c r="AS63" s="83"/>
      <c r="AT63" s="84">
        <v>61532.34</v>
      </c>
      <c r="AU63" s="84">
        <v>17123700.5</v>
      </c>
      <c r="AV63" s="84"/>
      <c r="AW63" s="84"/>
      <c r="AX63" s="83"/>
      <c r="AY63" s="84"/>
      <c r="AZ63" s="83"/>
      <c r="BA63" s="83"/>
      <c r="BB63" s="84"/>
      <c r="BC63" s="84">
        <v>615929.32000000018</v>
      </c>
      <c r="BD63" s="84"/>
      <c r="BE63" s="84"/>
      <c r="BF63" s="83"/>
      <c r="BG63" s="84"/>
      <c r="BH63" s="83"/>
      <c r="BI63" s="83"/>
      <c r="BJ63" s="83"/>
      <c r="BK63" s="83"/>
      <c r="BL63" s="84"/>
      <c r="BM63" s="84">
        <v>3777298</v>
      </c>
      <c r="BN63" s="84">
        <v>57726.78</v>
      </c>
      <c r="BO63" s="83"/>
      <c r="BP63" s="84"/>
      <c r="BQ63" s="84"/>
      <c r="BR63" s="84"/>
      <c r="BS63" s="84"/>
      <c r="BT63" s="84"/>
      <c r="BU63" s="84"/>
      <c r="BV63" s="83"/>
      <c r="BW63" s="84"/>
      <c r="BX63" s="84">
        <v>919007.59</v>
      </c>
      <c r="BY63" s="83">
        <v>2465020.9300000002</v>
      </c>
      <c r="BZ63" s="83"/>
      <c r="CA63" s="83"/>
      <c r="CB63" s="84"/>
      <c r="CC63" s="83"/>
      <c r="CD63" s="84"/>
      <c r="CE63" s="84"/>
      <c r="CF63" s="83"/>
      <c r="CG63" s="83"/>
      <c r="CH63" s="83"/>
      <c r="CI63" s="83"/>
      <c r="CJ63" s="84"/>
      <c r="CK63" s="84">
        <v>1167275.52</v>
      </c>
      <c r="CL63" s="83">
        <v>1167275.52</v>
      </c>
      <c r="CM63" s="83"/>
      <c r="CN63" s="84"/>
      <c r="CO63" s="84"/>
      <c r="CP63" s="84"/>
      <c r="CQ63" s="84"/>
      <c r="CR63" s="84"/>
      <c r="CS63" s="84"/>
      <c r="CT63" s="83">
        <v>408454.85</v>
      </c>
      <c r="CU63" s="83"/>
      <c r="CV63" s="83"/>
    </row>
    <row r="64" spans="2:100" x14ac:dyDescent="0.25">
      <c r="B64" s="85" t="s">
        <v>538</v>
      </c>
      <c r="C64" s="85" t="s">
        <v>539</v>
      </c>
      <c r="D64" s="84">
        <v>36999954.410000019</v>
      </c>
      <c r="E64" s="84">
        <v>13959403.84</v>
      </c>
      <c r="F64" s="84">
        <v>351778.97000000003</v>
      </c>
      <c r="G64" s="84">
        <v>1065181.68</v>
      </c>
      <c r="H64" s="83"/>
      <c r="I64" s="84">
        <v>358627.58999999997</v>
      </c>
      <c r="J64" s="84">
        <v>204088.56</v>
      </c>
      <c r="K64" s="83">
        <v>110420</v>
      </c>
      <c r="L64" s="84">
        <v>5249933.42</v>
      </c>
      <c r="M64" s="83">
        <v>246638.45</v>
      </c>
      <c r="N64" s="83">
        <v>216027.25</v>
      </c>
      <c r="O64" s="83"/>
      <c r="P64" s="83">
        <v>313234.8</v>
      </c>
      <c r="Q64" s="83">
        <v>57195.5</v>
      </c>
      <c r="R64" s="83"/>
      <c r="S64" s="83"/>
      <c r="T64" s="84">
        <v>1192182.03</v>
      </c>
      <c r="U64" s="84">
        <v>449053.23999999987</v>
      </c>
      <c r="V64" s="84">
        <v>1532548.5499999998</v>
      </c>
      <c r="W64" s="84">
        <v>616198.58999999985</v>
      </c>
      <c r="X64" s="84"/>
      <c r="Y64" s="83"/>
      <c r="Z64" s="83"/>
      <c r="AA64" s="83"/>
      <c r="AB64" s="83">
        <v>34123.300000000003</v>
      </c>
      <c r="AC64" s="83">
        <v>12992.900000000003</v>
      </c>
      <c r="AD64" s="84">
        <v>95388.969999999987</v>
      </c>
      <c r="AE64" s="84">
        <v>192070.48</v>
      </c>
      <c r="AF64" s="84">
        <v>2126732.11</v>
      </c>
      <c r="AG64" s="84">
        <v>2035262.2900000003</v>
      </c>
      <c r="AH64" s="83"/>
      <c r="AI64" s="83"/>
      <c r="AJ64" s="84">
        <v>816708.78999999992</v>
      </c>
      <c r="AK64" s="84">
        <v>329725.10000000003</v>
      </c>
      <c r="AL64" s="83">
        <v>643164.41</v>
      </c>
      <c r="AM64" s="83">
        <v>263437.38</v>
      </c>
      <c r="AN64" s="83">
        <v>135478.10999999999</v>
      </c>
      <c r="AO64" s="83">
        <v>6757.32</v>
      </c>
      <c r="AP64" s="83">
        <v>30917.87</v>
      </c>
      <c r="AQ64" s="84">
        <v>100515.38</v>
      </c>
      <c r="AR64" s="83"/>
      <c r="AS64" s="83"/>
      <c r="AT64" s="84">
        <v>33652.22</v>
      </c>
      <c r="AU64" s="84">
        <v>783382.59</v>
      </c>
      <c r="AV64" s="83">
        <v>57321.55</v>
      </c>
      <c r="AW64" s="83">
        <v>27524.37</v>
      </c>
      <c r="AX64" s="83"/>
      <c r="AY64" s="84">
        <v>587696.29</v>
      </c>
      <c r="AZ64" s="84"/>
      <c r="BA64" s="83"/>
      <c r="BB64" s="83">
        <v>121983.01999999999</v>
      </c>
      <c r="BC64" s="84">
        <v>53200.020000000004</v>
      </c>
      <c r="BD64" s="84">
        <v>69776.02</v>
      </c>
      <c r="BE64" s="83"/>
      <c r="BF64" s="83"/>
      <c r="BG64" s="83">
        <v>31166.659999999996</v>
      </c>
      <c r="BH64" s="83"/>
      <c r="BI64" s="83"/>
      <c r="BJ64" s="83"/>
      <c r="BK64" s="83"/>
      <c r="BL64" s="84"/>
      <c r="BM64" s="84">
        <v>894092.24</v>
      </c>
      <c r="BN64" s="83">
        <v>45501.979999999996</v>
      </c>
      <c r="BO64" s="83">
        <v>14268.82</v>
      </c>
      <c r="BP64" s="83"/>
      <c r="BQ64" s="83">
        <v>438822.80999999994</v>
      </c>
      <c r="BR64" s="83">
        <v>43422.99</v>
      </c>
      <c r="BS64" s="84"/>
      <c r="BT64" s="84">
        <v>68608.38</v>
      </c>
      <c r="BU64" s="84">
        <v>68608.38</v>
      </c>
      <c r="BV64" s="83">
        <v>116851.07</v>
      </c>
      <c r="BW64" s="83"/>
      <c r="BX64" s="84">
        <v>70146.8</v>
      </c>
      <c r="BY64" s="83">
        <v>279425.08999999997</v>
      </c>
      <c r="BZ64" s="83"/>
      <c r="CA64" s="83"/>
      <c r="CB64" s="84"/>
      <c r="CC64" s="83">
        <v>50954.91</v>
      </c>
      <c r="CD64" s="83"/>
      <c r="CE64" s="83">
        <v>58729.5</v>
      </c>
      <c r="CF64" s="83">
        <v>3795.73</v>
      </c>
      <c r="CG64" s="83"/>
      <c r="CH64" s="83"/>
      <c r="CI64" s="83"/>
      <c r="CJ64" s="84"/>
      <c r="CK64" s="84">
        <v>79945.8</v>
      </c>
      <c r="CL64" s="83">
        <v>79945.8</v>
      </c>
      <c r="CM64" s="83"/>
      <c r="CN64" s="83"/>
      <c r="CO64" s="83"/>
      <c r="CP64" s="83"/>
      <c r="CQ64" s="83">
        <v>28391.83</v>
      </c>
      <c r="CR64" s="83">
        <v>107082.39000000001</v>
      </c>
      <c r="CS64" s="83">
        <v>2761.65</v>
      </c>
      <c r="CT64" s="83">
        <v>185662.8</v>
      </c>
      <c r="CU64" s="83"/>
      <c r="CV64" s="83"/>
    </row>
    <row r="65" spans="2:100" x14ac:dyDescent="0.25">
      <c r="B65" s="85" t="s">
        <v>714</v>
      </c>
      <c r="C65" s="85" t="s">
        <v>715</v>
      </c>
      <c r="D65" s="84">
        <v>491292.37</v>
      </c>
      <c r="E65" s="84">
        <v>191391.68</v>
      </c>
      <c r="F65" s="84">
        <v>2550</v>
      </c>
      <c r="G65" s="84">
        <v>5593.57</v>
      </c>
      <c r="H65" s="83"/>
      <c r="I65" s="84"/>
      <c r="J65" s="83"/>
      <c r="K65" s="83"/>
      <c r="L65" s="84">
        <v>87623.18</v>
      </c>
      <c r="M65" s="84"/>
      <c r="N65" s="84"/>
      <c r="O65" s="83"/>
      <c r="P65" s="84"/>
      <c r="Q65" s="83"/>
      <c r="R65" s="83"/>
      <c r="S65" s="83"/>
      <c r="T65" s="84">
        <v>14783.22</v>
      </c>
      <c r="U65" s="84">
        <v>6465.24</v>
      </c>
      <c r="V65" s="84">
        <v>16886.23</v>
      </c>
      <c r="W65" s="84">
        <v>6528.46</v>
      </c>
      <c r="X65" s="83"/>
      <c r="Y65" s="83"/>
      <c r="Z65" s="83"/>
      <c r="AA65" s="83"/>
      <c r="AB65" s="84"/>
      <c r="AC65" s="84"/>
      <c r="AD65" s="84">
        <v>686.29</v>
      </c>
      <c r="AE65" s="84">
        <v>2046.92</v>
      </c>
      <c r="AF65" s="84">
        <v>26400</v>
      </c>
      <c r="AG65" s="84">
        <v>22104</v>
      </c>
      <c r="AH65" s="83"/>
      <c r="AI65" s="83"/>
      <c r="AJ65" s="84">
        <v>15672.8</v>
      </c>
      <c r="AK65" s="84">
        <v>13524.07</v>
      </c>
      <c r="AL65" s="84"/>
      <c r="AM65" s="84"/>
      <c r="AN65" s="84"/>
      <c r="AO65" s="84"/>
      <c r="AP65" s="83"/>
      <c r="AQ65" s="84">
        <v>2970</v>
      </c>
      <c r="AR65" s="83"/>
      <c r="AS65" s="83"/>
      <c r="AT65" s="84"/>
      <c r="AU65" s="84">
        <v>1959.1499999999999</v>
      </c>
      <c r="AV65" s="83"/>
      <c r="AW65" s="83">
        <v>2544</v>
      </c>
      <c r="AX65" s="83"/>
      <c r="AY65" s="84">
        <v>9582.15</v>
      </c>
      <c r="AZ65" s="84">
        <v>11409.84</v>
      </c>
      <c r="BA65" s="83"/>
      <c r="BB65" s="84"/>
      <c r="BC65" s="84">
        <v>1561.09</v>
      </c>
      <c r="BD65" s="84"/>
      <c r="BE65" s="84"/>
      <c r="BF65" s="83"/>
      <c r="BG65" s="83"/>
      <c r="BH65" s="84"/>
      <c r="BI65" s="84"/>
      <c r="BJ65" s="83"/>
      <c r="BK65" s="83"/>
      <c r="BL65" s="84"/>
      <c r="BM65" s="84">
        <v>23379.32</v>
      </c>
      <c r="BN65" s="83">
        <v>2536.6799999999998</v>
      </c>
      <c r="BO65" s="83"/>
      <c r="BP65" s="84"/>
      <c r="BQ65" s="83"/>
      <c r="BR65" s="84"/>
      <c r="BS65" s="83"/>
      <c r="BT65" s="83"/>
      <c r="BU65" s="83"/>
      <c r="BV65" s="83">
        <v>18275.18</v>
      </c>
      <c r="BW65" s="83"/>
      <c r="BX65" s="84"/>
      <c r="BY65" s="83">
        <v>4146.8</v>
      </c>
      <c r="BZ65" s="84"/>
      <c r="CA65" s="83"/>
      <c r="CB65" s="84"/>
      <c r="CC65" s="83">
        <v>635</v>
      </c>
      <c r="CD65" s="83"/>
      <c r="CE65" s="83"/>
      <c r="CF65" s="83"/>
      <c r="CG65" s="83"/>
      <c r="CH65" s="83"/>
      <c r="CI65" s="83"/>
      <c r="CJ65" s="84"/>
      <c r="CK65" s="84">
        <v>37.5</v>
      </c>
      <c r="CL65" s="83">
        <v>37.5</v>
      </c>
      <c r="CM65" s="84"/>
      <c r="CN65" s="83"/>
      <c r="CO65" s="84"/>
      <c r="CP65" s="83"/>
      <c r="CQ65" s="84"/>
      <c r="CR65" s="83"/>
      <c r="CS65" s="83"/>
      <c r="CT65" s="83"/>
      <c r="CU65" s="83"/>
      <c r="CV65" s="83"/>
    </row>
    <row r="66" spans="2:100" x14ac:dyDescent="0.25">
      <c r="B66" s="85" t="s">
        <v>420</v>
      </c>
      <c r="C66" s="85" t="s">
        <v>421</v>
      </c>
      <c r="D66" s="84">
        <v>2749095.7299999995</v>
      </c>
      <c r="E66" s="84">
        <v>1039400.6799999999</v>
      </c>
      <c r="F66" s="84">
        <v>38625.699999999997</v>
      </c>
      <c r="G66" s="84">
        <v>4718.5200000000004</v>
      </c>
      <c r="H66" s="83"/>
      <c r="I66" s="84">
        <v>5376.83</v>
      </c>
      <c r="J66" s="84"/>
      <c r="K66" s="83"/>
      <c r="L66" s="84">
        <v>410233.13999999996</v>
      </c>
      <c r="M66" s="84">
        <v>9067.44</v>
      </c>
      <c r="N66" s="84">
        <v>7658.98</v>
      </c>
      <c r="O66" s="83"/>
      <c r="P66" s="84"/>
      <c r="Q66" s="84"/>
      <c r="R66" s="83"/>
      <c r="S66" s="83"/>
      <c r="T66" s="84">
        <v>80881.569999999992</v>
      </c>
      <c r="U66" s="84">
        <v>31819.050000000003</v>
      </c>
      <c r="V66" s="84">
        <v>102969.1</v>
      </c>
      <c r="W66" s="84">
        <v>41651.47</v>
      </c>
      <c r="X66" s="83"/>
      <c r="Y66" s="83"/>
      <c r="Z66" s="83"/>
      <c r="AA66" s="83"/>
      <c r="AB66" s="84">
        <v>73.959999999999994</v>
      </c>
      <c r="AC66" s="84">
        <v>31.21</v>
      </c>
      <c r="AD66" s="84">
        <v>6687.39</v>
      </c>
      <c r="AE66" s="84">
        <v>19892.5</v>
      </c>
      <c r="AF66" s="84">
        <v>152900</v>
      </c>
      <c r="AG66" s="84">
        <v>114400</v>
      </c>
      <c r="AH66" s="83"/>
      <c r="AI66" s="83"/>
      <c r="AJ66" s="84">
        <v>60049.009999999995</v>
      </c>
      <c r="AK66" s="84">
        <v>15334.21</v>
      </c>
      <c r="AL66" s="84">
        <v>19160.169999999998</v>
      </c>
      <c r="AM66" s="84">
        <v>8199.23</v>
      </c>
      <c r="AN66" s="84">
        <v>111.69</v>
      </c>
      <c r="AO66" s="84">
        <v>8250.26</v>
      </c>
      <c r="AP66" s="84"/>
      <c r="AQ66" s="84"/>
      <c r="AR66" s="83"/>
      <c r="AS66" s="84"/>
      <c r="AT66" s="84"/>
      <c r="AU66" s="84">
        <v>221123.16</v>
      </c>
      <c r="AV66" s="84"/>
      <c r="AW66" s="84"/>
      <c r="AX66" s="83"/>
      <c r="AY66" s="83">
        <v>250</v>
      </c>
      <c r="AZ66" s="84">
        <v>19500</v>
      </c>
      <c r="BA66" s="83"/>
      <c r="BB66" s="84">
        <v>11984.95</v>
      </c>
      <c r="BC66" s="84">
        <v>2097.31</v>
      </c>
      <c r="BD66" s="84">
        <v>375</v>
      </c>
      <c r="BE66" s="84">
        <v>18560</v>
      </c>
      <c r="BF66" s="84"/>
      <c r="BG66" s="84"/>
      <c r="BH66" s="83">
        <v>5062.04</v>
      </c>
      <c r="BI66" s="84">
        <v>32909.08</v>
      </c>
      <c r="BJ66" s="83"/>
      <c r="BK66" s="83"/>
      <c r="BL66" s="84"/>
      <c r="BM66" s="84">
        <v>96501.7</v>
      </c>
      <c r="BN66" s="84">
        <v>9661.59</v>
      </c>
      <c r="BO66" s="83"/>
      <c r="BP66" s="84">
        <v>1010.45</v>
      </c>
      <c r="BQ66" s="83">
        <v>6146.04</v>
      </c>
      <c r="BR66" s="84"/>
      <c r="BS66" s="84">
        <v>656.54</v>
      </c>
      <c r="BT66" s="84"/>
      <c r="BU66" s="83"/>
      <c r="BV66" s="83"/>
      <c r="BW66" s="83"/>
      <c r="BX66" s="84"/>
      <c r="BY66" s="83">
        <v>32349.919999999998</v>
      </c>
      <c r="BZ66" s="84"/>
      <c r="CA66" s="83">
        <v>50147.03</v>
      </c>
      <c r="CB66" s="84"/>
      <c r="CC66" s="83">
        <v>12154.68</v>
      </c>
      <c r="CD66" s="83"/>
      <c r="CE66" s="83"/>
      <c r="CF66" s="83"/>
      <c r="CG66" s="83"/>
      <c r="CH66" s="83"/>
      <c r="CI66" s="83"/>
      <c r="CJ66" s="84"/>
      <c r="CK66" s="84">
        <v>10201.02</v>
      </c>
      <c r="CL66" s="83">
        <v>10201.02</v>
      </c>
      <c r="CM66" s="84"/>
      <c r="CN66" s="83">
        <v>28862.7</v>
      </c>
      <c r="CO66" s="83"/>
      <c r="CP66" s="84"/>
      <c r="CQ66" s="83"/>
      <c r="CR66" s="83">
        <v>10789.6</v>
      </c>
      <c r="CS66" s="84"/>
      <c r="CT66" s="83">
        <v>1260.81</v>
      </c>
      <c r="CU66" s="83"/>
      <c r="CV66" s="83"/>
    </row>
    <row r="67" spans="2:100" x14ac:dyDescent="0.25">
      <c r="B67" s="85" t="s">
        <v>606</v>
      </c>
      <c r="C67" s="85" t="s">
        <v>607</v>
      </c>
      <c r="D67" s="84">
        <v>7128600.2899999991</v>
      </c>
      <c r="E67" s="84">
        <v>2298365.46</v>
      </c>
      <c r="F67" s="84">
        <v>40763.050000000003</v>
      </c>
      <c r="G67" s="84">
        <v>73795.94</v>
      </c>
      <c r="H67" s="83"/>
      <c r="I67" s="84">
        <v>63728.91</v>
      </c>
      <c r="J67" s="84">
        <v>1800</v>
      </c>
      <c r="K67" s="84"/>
      <c r="L67" s="84">
        <v>1266762.0100000002</v>
      </c>
      <c r="M67" s="84">
        <v>39398.61</v>
      </c>
      <c r="N67" s="84">
        <v>61361.89</v>
      </c>
      <c r="O67" s="83"/>
      <c r="P67" s="84">
        <v>81240.2</v>
      </c>
      <c r="Q67" s="84">
        <v>2850</v>
      </c>
      <c r="R67" s="83"/>
      <c r="S67" s="83"/>
      <c r="T67" s="84">
        <v>184646.96000000002</v>
      </c>
      <c r="U67" s="84">
        <v>107681.33000000002</v>
      </c>
      <c r="V67" s="84">
        <v>239714.30999999997</v>
      </c>
      <c r="W67" s="84">
        <v>140199.28</v>
      </c>
      <c r="X67" s="83"/>
      <c r="Y67" s="83"/>
      <c r="Z67" s="83"/>
      <c r="AA67" s="83"/>
      <c r="AB67" s="84">
        <v>5289.32</v>
      </c>
      <c r="AC67" s="84">
        <v>3101.08</v>
      </c>
      <c r="AD67" s="84">
        <v>14215.31</v>
      </c>
      <c r="AE67" s="84">
        <v>43894.200000000004</v>
      </c>
      <c r="AF67" s="84">
        <v>372352.64</v>
      </c>
      <c r="AG67" s="84">
        <v>451156.63999999996</v>
      </c>
      <c r="AH67" s="84"/>
      <c r="AI67" s="84"/>
      <c r="AJ67" s="84">
        <v>321517.26</v>
      </c>
      <c r="AK67" s="84">
        <v>55853.81</v>
      </c>
      <c r="AL67" s="84">
        <v>95222.58</v>
      </c>
      <c r="AM67" s="84">
        <v>16891.18</v>
      </c>
      <c r="AN67" s="84">
        <v>170740.11</v>
      </c>
      <c r="AO67" s="84">
        <v>17497.809999999998</v>
      </c>
      <c r="AP67" s="84">
        <v>2110.4299999999998</v>
      </c>
      <c r="AQ67" s="84">
        <v>12882.6</v>
      </c>
      <c r="AR67" s="83"/>
      <c r="AS67" s="83">
        <v>2883</v>
      </c>
      <c r="AT67" s="84">
        <v>6489.91</v>
      </c>
      <c r="AU67" s="84">
        <v>134959.51</v>
      </c>
      <c r="AV67" s="84">
        <v>414</v>
      </c>
      <c r="AW67" s="84">
        <v>36274.28</v>
      </c>
      <c r="AX67" s="83"/>
      <c r="AY67" s="83">
        <v>629.67999999999995</v>
      </c>
      <c r="AZ67" s="84">
        <v>20325.63</v>
      </c>
      <c r="BA67" s="84"/>
      <c r="BB67" s="84">
        <v>19348.310000000001</v>
      </c>
      <c r="BC67" s="84">
        <v>9704.57</v>
      </c>
      <c r="BD67" s="84">
        <v>55083.360000000001</v>
      </c>
      <c r="BE67" s="84">
        <v>33466.289999999994</v>
      </c>
      <c r="BF67" s="84">
        <v>5118.66</v>
      </c>
      <c r="BG67" s="84">
        <v>1684.9299999999998</v>
      </c>
      <c r="BH67" s="84"/>
      <c r="BI67" s="83">
        <v>87546.13</v>
      </c>
      <c r="BJ67" s="84"/>
      <c r="BK67" s="83"/>
      <c r="BL67" s="84"/>
      <c r="BM67" s="84">
        <v>168355.83</v>
      </c>
      <c r="BN67" s="84">
        <v>19725.82</v>
      </c>
      <c r="BO67" s="84">
        <v>9526.94</v>
      </c>
      <c r="BP67" s="84"/>
      <c r="BQ67" s="83">
        <v>35199.75</v>
      </c>
      <c r="BR67" s="84"/>
      <c r="BS67" s="84"/>
      <c r="BT67" s="84">
        <v>6897.87</v>
      </c>
      <c r="BU67" s="84">
        <v>6897.87</v>
      </c>
      <c r="BV67" s="83"/>
      <c r="BW67" s="83"/>
      <c r="BX67" s="84"/>
      <c r="BY67" s="84">
        <v>160956.6</v>
      </c>
      <c r="BZ67" s="83"/>
      <c r="CA67" s="83">
        <v>35509.43</v>
      </c>
      <c r="CB67" s="84"/>
      <c r="CC67" s="83">
        <v>16023.369999999999</v>
      </c>
      <c r="CD67" s="84"/>
      <c r="CE67" s="84"/>
      <c r="CF67" s="84"/>
      <c r="CG67" s="83"/>
      <c r="CH67" s="83"/>
      <c r="CI67" s="83"/>
      <c r="CJ67" s="84"/>
      <c r="CK67" s="84">
        <v>34260.270000000004</v>
      </c>
      <c r="CL67" s="83">
        <v>34260.270000000004</v>
      </c>
      <c r="CM67" s="83"/>
      <c r="CN67" s="83">
        <v>887.66</v>
      </c>
      <c r="CO67" s="83"/>
      <c r="CP67" s="84"/>
      <c r="CQ67" s="83">
        <v>36479.879999999997</v>
      </c>
      <c r="CR67" s="83">
        <v>5815.69</v>
      </c>
      <c r="CS67" s="84"/>
      <c r="CT67" s="83"/>
      <c r="CU67" s="83"/>
      <c r="CV67" s="83"/>
    </row>
    <row r="68" spans="2:100" x14ac:dyDescent="0.25">
      <c r="B68" s="85" t="s">
        <v>784</v>
      </c>
      <c r="C68" s="85" t="s">
        <v>785</v>
      </c>
      <c r="D68" s="84">
        <v>46331643.259999998</v>
      </c>
      <c r="E68" s="84">
        <v>15084091.4</v>
      </c>
      <c r="F68" s="84">
        <v>655442.99</v>
      </c>
      <c r="G68" s="84">
        <v>627273.64000000025</v>
      </c>
      <c r="H68" s="83"/>
      <c r="I68" s="84">
        <v>1627875.7000000002</v>
      </c>
      <c r="J68" s="84">
        <v>174223.05</v>
      </c>
      <c r="K68" s="84">
        <v>87148</v>
      </c>
      <c r="L68" s="84">
        <v>7932441.3299999982</v>
      </c>
      <c r="M68" s="84">
        <v>333474</v>
      </c>
      <c r="N68" s="84">
        <v>381982.17</v>
      </c>
      <c r="O68" s="83"/>
      <c r="P68" s="84">
        <v>306961.91000000003</v>
      </c>
      <c r="Q68" s="84">
        <v>177136.99000000005</v>
      </c>
      <c r="R68" s="83"/>
      <c r="S68" s="83"/>
      <c r="T68" s="84">
        <v>1367354.2</v>
      </c>
      <c r="U68" s="84">
        <v>684865.43999999983</v>
      </c>
      <c r="V68" s="84">
        <v>1707621.95</v>
      </c>
      <c r="W68" s="84">
        <v>922178.5199999999</v>
      </c>
      <c r="X68" s="83"/>
      <c r="Y68" s="83"/>
      <c r="Z68" s="83"/>
      <c r="AA68" s="83"/>
      <c r="AB68" s="84"/>
      <c r="AC68" s="84">
        <v>5.23</v>
      </c>
      <c r="AD68" s="84">
        <v>110948.96999999997</v>
      </c>
      <c r="AE68" s="84">
        <v>120995.82</v>
      </c>
      <c r="AF68" s="84">
        <v>2399565.87</v>
      </c>
      <c r="AG68" s="84">
        <v>2548314.1799999997</v>
      </c>
      <c r="AH68" s="84">
        <v>67650.12000000001</v>
      </c>
      <c r="AI68" s="84">
        <v>19703.140000000003</v>
      </c>
      <c r="AJ68" s="84">
        <v>1253575.25</v>
      </c>
      <c r="AK68" s="84">
        <v>144836.97</v>
      </c>
      <c r="AL68" s="84">
        <v>229104.57</v>
      </c>
      <c r="AM68" s="84">
        <v>222243.72</v>
      </c>
      <c r="AN68" s="84">
        <v>250316.82</v>
      </c>
      <c r="AO68" s="84"/>
      <c r="AP68" s="84">
        <v>7904.08</v>
      </c>
      <c r="AQ68" s="84">
        <v>765</v>
      </c>
      <c r="AR68" s="83"/>
      <c r="AS68" s="83"/>
      <c r="AT68" s="84">
        <v>249765.91</v>
      </c>
      <c r="AU68" s="84">
        <v>1724021.17</v>
      </c>
      <c r="AV68" s="84">
        <v>54759.47</v>
      </c>
      <c r="AW68" s="84">
        <v>40161.82</v>
      </c>
      <c r="AX68" s="83"/>
      <c r="AY68" s="83"/>
      <c r="AZ68" s="84"/>
      <c r="BA68" s="83">
        <v>2435.1</v>
      </c>
      <c r="BB68" s="84">
        <v>91706.54</v>
      </c>
      <c r="BC68" s="84">
        <v>80269.659999999989</v>
      </c>
      <c r="BD68" s="84">
        <v>224366.91999999998</v>
      </c>
      <c r="BE68" s="84">
        <v>134787.18</v>
      </c>
      <c r="BF68" s="84">
        <v>1000</v>
      </c>
      <c r="BG68" s="83">
        <v>5120.25</v>
      </c>
      <c r="BH68" s="83">
        <v>13918.34</v>
      </c>
      <c r="BI68" s="84"/>
      <c r="BJ68" s="83">
        <v>3594.92</v>
      </c>
      <c r="BK68" s="83"/>
      <c r="BL68" s="84"/>
      <c r="BM68" s="84">
        <v>503538.23</v>
      </c>
      <c r="BN68" s="84">
        <v>947419.65999999992</v>
      </c>
      <c r="BO68" s="84">
        <v>2970.6499999999996</v>
      </c>
      <c r="BP68" s="84">
        <v>73377.05</v>
      </c>
      <c r="BQ68" s="83">
        <v>371119.79</v>
      </c>
      <c r="BR68" s="84"/>
      <c r="BS68" s="84">
        <v>832559.47</v>
      </c>
      <c r="BT68" s="84">
        <v>163275.12</v>
      </c>
      <c r="BU68" s="84">
        <v>163275.12</v>
      </c>
      <c r="BV68" s="83">
        <v>300426.94999999995</v>
      </c>
      <c r="BW68" s="84"/>
      <c r="BX68" s="84"/>
      <c r="BY68" s="84">
        <v>293304</v>
      </c>
      <c r="BZ68" s="83">
        <v>11497.789999999999</v>
      </c>
      <c r="CA68" s="83"/>
      <c r="CB68" s="84"/>
      <c r="CC68" s="84">
        <v>188652.44999999998</v>
      </c>
      <c r="CD68" s="84"/>
      <c r="CE68" s="84">
        <v>100550.86</v>
      </c>
      <c r="CF68" s="83">
        <v>3167.65</v>
      </c>
      <c r="CG68" s="83">
        <v>20094</v>
      </c>
      <c r="CH68" s="83"/>
      <c r="CI68" s="83"/>
      <c r="CJ68" s="84"/>
      <c r="CK68" s="84">
        <v>355994.11</v>
      </c>
      <c r="CL68" s="83">
        <v>355994.11</v>
      </c>
      <c r="CM68" s="83"/>
      <c r="CN68" s="83"/>
      <c r="CO68" s="84"/>
      <c r="CP68" s="83"/>
      <c r="CQ68" s="83"/>
      <c r="CR68" s="84"/>
      <c r="CS68" s="84"/>
      <c r="CT68" s="83">
        <v>91787.17</v>
      </c>
      <c r="CU68" s="83"/>
      <c r="CV68" s="83"/>
    </row>
    <row r="69" spans="2:100" x14ac:dyDescent="0.25">
      <c r="B69" s="85" t="s">
        <v>634</v>
      </c>
      <c r="C69" s="85" t="s">
        <v>635</v>
      </c>
      <c r="D69" s="84">
        <v>59419193.610000014</v>
      </c>
      <c r="E69" s="84">
        <v>21557347.009999998</v>
      </c>
      <c r="F69" s="84">
        <v>1121598.1100000001</v>
      </c>
      <c r="G69" s="84">
        <v>439740.34000000008</v>
      </c>
      <c r="H69" s="83"/>
      <c r="I69" s="84">
        <v>1969465.05</v>
      </c>
      <c r="J69" s="84">
        <v>165387.5</v>
      </c>
      <c r="K69" s="84">
        <v>113783.6</v>
      </c>
      <c r="L69" s="84">
        <v>8659410.1600000001</v>
      </c>
      <c r="M69" s="84">
        <v>825122.02000000014</v>
      </c>
      <c r="N69" s="84">
        <v>550392.1</v>
      </c>
      <c r="O69" s="83"/>
      <c r="P69" s="84">
        <v>791632.5</v>
      </c>
      <c r="Q69" s="84">
        <v>35758.53</v>
      </c>
      <c r="R69" s="83"/>
      <c r="S69" s="83"/>
      <c r="T69" s="84">
        <v>1872824.5000000002</v>
      </c>
      <c r="U69" s="84">
        <v>808996.17</v>
      </c>
      <c r="V69" s="84">
        <v>2455031.9000000004</v>
      </c>
      <c r="W69" s="84">
        <v>1062087.7699999998</v>
      </c>
      <c r="X69" s="83"/>
      <c r="Y69" s="83"/>
      <c r="Z69" s="83"/>
      <c r="AA69" s="83"/>
      <c r="AB69" s="84">
        <v>60715.07</v>
      </c>
      <c r="AC69" s="84">
        <v>33218.299999999996</v>
      </c>
      <c r="AD69" s="84">
        <v>110946.54</v>
      </c>
      <c r="AE69" s="84">
        <v>255882.78000000003</v>
      </c>
      <c r="AF69" s="84">
        <v>3564802.15</v>
      </c>
      <c r="AG69" s="84">
        <v>3262595.3799999994</v>
      </c>
      <c r="AH69" s="83">
        <v>54017.600000000006</v>
      </c>
      <c r="AI69" s="83">
        <v>23260.74</v>
      </c>
      <c r="AJ69" s="84">
        <v>1686748.59</v>
      </c>
      <c r="AK69" s="84">
        <v>128871.35</v>
      </c>
      <c r="AL69" s="84">
        <v>246656.23</v>
      </c>
      <c r="AM69" s="84">
        <v>22994.17</v>
      </c>
      <c r="AN69" s="84">
        <v>393745.50999999995</v>
      </c>
      <c r="AO69" s="84">
        <v>116244.51999999999</v>
      </c>
      <c r="AP69" s="83">
        <v>7328.11</v>
      </c>
      <c r="AQ69" s="84">
        <v>74049.66</v>
      </c>
      <c r="AR69" s="83"/>
      <c r="AS69" s="83"/>
      <c r="AT69" s="84">
        <v>66338.66</v>
      </c>
      <c r="AU69" s="84">
        <v>1272465.3700000001</v>
      </c>
      <c r="AV69" s="84">
        <v>120998.7</v>
      </c>
      <c r="AW69" s="84">
        <v>47478.6</v>
      </c>
      <c r="AX69" s="83"/>
      <c r="AY69" s="83"/>
      <c r="AZ69" s="83">
        <v>927.4</v>
      </c>
      <c r="BA69" s="84"/>
      <c r="BB69" s="84">
        <v>228700.13999999998</v>
      </c>
      <c r="BC69" s="84">
        <v>20360.39</v>
      </c>
      <c r="BD69" s="84">
        <v>304813.75</v>
      </c>
      <c r="BE69" s="84">
        <v>178538.74</v>
      </c>
      <c r="BF69" s="83">
        <v>-14340</v>
      </c>
      <c r="BG69" s="84"/>
      <c r="BH69" s="84"/>
      <c r="BI69" s="84">
        <v>52489.41</v>
      </c>
      <c r="BJ69" s="83"/>
      <c r="BK69" s="83"/>
      <c r="BL69" s="84">
        <v>13950</v>
      </c>
      <c r="BM69" s="84">
        <v>963168.29</v>
      </c>
      <c r="BN69" s="84">
        <v>460927.26</v>
      </c>
      <c r="BO69" s="83">
        <v>8838.7799999999988</v>
      </c>
      <c r="BP69" s="84">
        <v>11068.4</v>
      </c>
      <c r="BQ69" s="83">
        <v>537807.78</v>
      </c>
      <c r="BR69" s="84"/>
      <c r="BS69" s="84">
        <v>850501.03</v>
      </c>
      <c r="BT69" s="84">
        <v>124770.89000000001</v>
      </c>
      <c r="BU69" s="84">
        <v>124770.89000000001</v>
      </c>
      <c r="BV69" s="83">
        <v>590145.11</v>
      </c>
      <c r="BW69" s="84"/>
      <c r="BX69" s="84">
        <v>179809.40999999997</v>
      </c>
      <c r="BY69" s="83">
        <v>302977.31</v>
      </c>
      <c r="BZ69" s="83">
        <v>7115.93</v>
      </c>
      <c r="CA69" s="83"/>
      <c r="CB69" s="84"/>
      <c r="CC69" s="84">
        <v>139822.72999999998</v>
      </c>
      <c r="CD69" s="84"/>
      <c r="CE69" s="84">
        <v>78667.09</v>
      </c>
      <c r="CF69" s="83">
        <v>4537.8900000000003</v>
      </c>
      <c r="CG69" s="83"/>
      <c r="CH69" s="83"/>
      <c r="CI69" s="83"/>
      <c r="CJ69" s="84"/>
      <c r="CK69" s="84">
        <v>263491.45</v>
      </c>
      <c r="CL69" s="83">
        <v>263491.45</v>
      </c>
      <c r="CM69" s="84"/>
      <c r="CN69" s="83"/>
      <c r="CO69" s="83"/>
      <c r="CP69" s="84"/>
      <c r="CQ69" s="84">
        <v>6251.17</v>
      </c>
      <c r="CR69" s="83"/>
      <c r="CS69" s="84">
        <v>51941.98</v>
      </c>
      <c r="CT69" s="83">
        <v>73975.990000000005</v>
      </c>
      <c r="CU69" s="83"/>
      <c r="CV69" s="83"/>
    </row>
    <row r="70" spans="2:100" x14ac:dyDescent="0.25">
      <c r="B70" s="85" t="s">
        <v>792</v>
      </c>
      <c r="C70" s="85" t="s">
        <v>793</v>
      </c>
      <c r="D70" s="84">
        <v>16721888.389999997</v>
      </c>
      <c r="E70" s="84">
        <v>5916097.5500000007</v>
      </c>
      <c r="F70" s="84">
        <v>267759.52999999997</v>
      </c>
      <c r="G70" s="84">
        <v>59484.14</v>
      </c>
      <c r="H70" s="83"/>
      <c r="I70" s="84">
        <v>419346.24</v>
      </c>
      <c r="J70" s="83">
        <v>56179.89</v>
      </c>
      <c r="K70" s="83">
        <v>47824</v>
      </c>
      <c r="L70" s="84">
        <v>2462224.6</v>
      </c>
      <c r="M70" s="84">
        <v>98077.75</v>
      </c>
      <c r="N70" s="84">
        <v>154986.99</v>
      </c>
      <c r="O70" s="83"/>
      <c r="P70" s="84">
        <v>197143.33</v>
      </c>
      <c r="Q70" s="84">
        <v>39557.409999999996</v>
      </c>
      <c r="R70" s="83"/>
      <c r="S70" s="83"/>
      <c r="T70" s="84">
        <v>502865.08999999997</v>
      </c>
      <c r="U70" s="84">
        <v>218498.97</v>
      </c>
      <c r="V70" s="84">
        <v>637885.88000000012</v>
      </c>
      <c r="W70" s="84">
        <v>285502.91000000003</v>
      </c>
      <c r="X70" s="83"/>
      <c r="Y70" s="83"/>
      <c r="Z70" s="83"/>
      <c r="AA70" s="83"/>
      <c r="AB70" s="84">
        <v>32110.9</v>
      </c>
      <c r="AC70" s="84">
        <v>15905.630000000001</v>
      </c>
      <c r="AD70" s="84">
        <v>36852.639999999999</v>
      </c>
      <c r="AE70" s="84">
        <v>67541.440000000002</v>
      </c>
      <c r="AF70" s="84">
        <v>942380.90999999992</v>
      </c>
      <c r="AG70" s="84">
        <v>853919.09</v>
      </c>
      <c r="AH70" s="83"/>
      <c r="AI70" s="83"/>
      <c r="AJ70" s="84">
        <v>489490.23000000004</v>
      </c>
      <c r="AK70" s="84">
        <v>79627.25</v>
      </c>
      <c r="AL70" s="84">
        <v>338006.14</v>
      </c>
      <c r="AM70" s="84">
        <v>60902.070000000007</v>
      </c>
      <c r="AN70" s="84">
        <v>236394.36</v>
      </c>
      <c r="AO70" s="84">
        <v>14792.949999999999</v>
      </c>
      <c r="AP70" s="84">
        <v>9855</v>
      </c>
      <c r="AQ70" s="84"/>
      <c r="AR70" s="83"/>
      <c r="AS70" s="83"/>
      <c r="AT70" s="84">
        <v>96264.41</v>
      </c>
      <c r="AU70" s="84">
        <v>377129.06</v>
      </c>
      <c r="AV70" s="84">
        <v>60248.53</v>
      </c>
      <c r="AW70" s="84">
        <v>36152.089999999997</v>
      </c>
      <c r="AX70" s="83"/>
      <c r="AY70" s="83"/>
      <c r="AZ70" s="83">
        <v>100</v>
      </c>
      <c r="BA70" s="83">
        <v>18996.259999999998</v>
      </c>
      <c r="BB70" s="84">
        <v>71105.899999999994</v>
      </c>
      <c r="BC70" s="84">
        <v>1249.54</v>
      </c>
      <c r="BD70" s="84">
        <v>2675.76</v>
      </c>
      <c r="BE70" s="84">
        <v>2875.87</v>
      </c>
      <c r="BF70" s="83"/>
      <c r="BG70" s="83">
        <v>3264.04</v>
      </c>
      <c r="BH70" s="83">
        <v>15051.04</v>
      </c>
      <c r="BI70" s="83">
        <v>2290.8000000000002</v>
      </c>
      <c r="BJ70" s="83"/>
      <c r="BK70" s="83"/>
      <c r="BL70" s="84"/>
      <c r="BM70" s="84">
        <v>286579.20999999996</v>
      </c>
      <c r="BN70" s="84">
        <v>144372.30000000002</v>
      </c>
      <c r="BO70" s="83">
        <v>255.82</v>
      </c>
      <c r="BP70" s="84"/>
      <c r="BQ70" s="83">
        <v>254673.67</v>
      </c>
      <c r="BR70" s="83"/>
      <c r="BS70" s="83">
        <v>6738.59</v>
      </c>
      <c r="BT70" s="83">
        <v>31118.350000000002</v>
      </c>
      <c r="BU70" s="84">
        <v>31118.350000000002</v>
      </c>
      <c r="BV70" s="83">
        <v>188495.41</v>
      </c>
      <c r="BW70" s="83"/>
      <c r="BX70" s="84">
        <v>59226.5</v>
      </c>
      <c r="BY70" s="84">
        <v>98482.11</v>
      </c>
      <c r="BZ70" s="83"/>
      <c r="CA70" s="83"/>
      <c r="CB70" s="84"/>
      <c r="CC70" s="83">
        <v>55135.62</v>
      </c>
      <c r="CD70" s="83"/>
      <c r="CE70" s="83">
        <v>2722.74</v>
      </c>
      <c r="CF70" s="83">
        <v>157.26</v>
      </c>
      <c r="CG70" s="83"/>
      <c r="CH70" s="83"/>
      <c r="CI70" s="83"/>
      <c r="CJ70" s="84"/>
      <c r="CK70" s="84">
        <v>104271.76</v>
      </c>
      <c r="CL70" s="83">
        <v>104271.76</v>
      </c>
      <c r="CM70" s="83"/>
      <c r="CN70" s="83">
        <v>216285.69</v>
      </c>
      <c r="CO70" s="83"/>
      <c r="CP70" s="83"/>
      <c r="CQ70" s="83">
        <v>5741.48</v>
      </c>
      <c r="CR70" s="83">
        <v>37287.74</v>
      </c>
      <c r="CS70" s="83"/>
      <c r="CT70" s="83">
        <v>1727.95</v>
      </c>
      <c r="CU70" s="83"/>
      <c r="CV70" s="83"/>
    </row>
    <row r="71" spans="2:100" x14ac:dyDescent="0.25">
      <c r="B71" s="85" t="s">
        <v>302</v>
      </c>
      <c r="C71" s="85" t="s">
        <v>303</v>
      </c>
      <c r="D71" s="84">
        <v>4439460.0600000015</v>
      </c>
      <c r="E71" s="84">
        <v>1419135.5099999998</v>
      </c>
      <c r="F71" s="84">
        <v>22545</v>
      </c>
      <c r="G71" s="84">
        <v>41686.94</v>
      </c>
      <c r="H71" s="83"/>
      <c r="I71" s="84">
        <v>13420.5</v>
      </c>
      <c r="J71" s="84">
        <v>481.78</v>
      </c>
      <c r="K71" s="83"/>
      <c r="L71" s="84">
        <v>631483.91</v>
      </c>
      <c r="M71" s="84">
        <v>61726.14</v>
      </c>
      <c r="N71" s="84">
        <v>33421.449999999997</v>
      </c>
      <c r="O71" s="83"/>
      <c r="P71" s="84">
        <v>116434.09999999999</v>
      </c>
      <c r="Q71" s="84">
        <v>692.75</v>
      </c>
      <c r="R71" s="83"/>
      <c r="S71" s="83"/>
      <c r="T71" s="84">
        <v>112003.22000000003</v>
      </c>
      <c r="U71" s="84">
        <v>62240.590000000004</v>
      </c>
      <c r="V71" s="84">
        <v>144029.09000000003</v>
      </c>
      <c r="W71" s="84">
        <v>80067.679999999993</v>
      </c>
      <c r="X71" s="83"/>
      <c r="Y71" s="83"/>
      <c r="Z71" s="83"/>
      <c r="AA71" s="83"/>
      <c r="AB71" s="84">
        <v>1096.4100000000001</v>
      </c>
      <c r="AC71" s="84">
        <v>561.06999999999994</v>
      </c>
      <c r="AD71" s="84">
        <v>6881.369999999999</v>
      </c>
      <c r="AE71" s="84">
        <v>22707.559999999998</v>
      </c>
      <c r="AF71" s="84">
        <v>270144.72000000003</v>
      </c>
      <c r="AG71" s="84">
        <v>288944.28000000003</v>
      </c>
      <c r="AH71" s="83"/>
      <c r="AI71" s="83"/>
      <c r="AJ71" s="84">
        <v>175056.58</v>
      </c>
      <c r="AK71" s="84">
        <v>61064.09</v>
      </c>
      <c r="AL71" s="84">
        <v>74295.289999999994</v>
      </c>
      <c r="AM71" s="84">
        <v>19884.46</v>
      </c>
      <c r="AN71" s="84">
        <v>38798.369999999995</v>
      </c>
      <c r="AO71" s="84">
        <v>2838.09</v>
      </c>
      <c r="AP71" s="83">
        <v>4593.79</v>
      </c>
      <c r="AQ71" s="83">
        <v>10248.030000000001</v>
      </c>
      <c r="AR71" s="83">
        <v>5488</v>
      </c>
      <c r="AS71" s="83">
        <v>949.2</v>
      </c>
      <c r="AT71" s="84">
        <v>22251.66</v>
      </c>
      <c r="AU71" s="84">
        <v>38545.440000000002</v>
      </c>
      <c r="AV71" s="84">
        <v>330</v>
      </c>
      <c r="AW71" s="84">
        <v>461.16</v>
      </c>
      <c r="AX71" s="83"/>
      <c r="AY71" s="84">
        <v>162.4</v>
      </c>
      <c r="AZ71" s="83"/>
      <c r="BA71" s="84"/>
      <c r="BB71" s="84">
        <v>10332.120000000001</v>
      </c>
      <c r="BC71" s="83">
        <v>11100.88</v>
      </c>
      <c r="BD71" s="84">
        <v>80698.14</v>
      </c>
      <c r="BE71" s="84">
        <v>41693.46</v>
      </c>
      <c r="BF71" s="84"/>
      <c r="BG71" s="84"/>
      <c r="BH71" s="84"/>
      <c r="BI71" s="84"/>
      <c r="BJ71" s="83"/>
      <c r="BK71" s="83"/>
      <c r="BL71" s="84"/>
      <c r="BM71" s="84">
        <v>209631.46000000002</v>
      </c>
      <c r="BN71" s="84">
        <v>24911.879999999997</v>
      </c>
      <c r="BO71" s="83"/>
      <c r="BP71" s="84"/>
      <c r="BQ71" s="83">
        <v>28963.4</v>
      </c>
      <c r="BR71" s="83"/>
      <c r="BS71" s="84"/>
      <c r="BT71" s="84"/>
      <c r="BU71" s="84"/>
      <c r="BV71" s="83">
        <v>112962.42</v>
      </c>
      <c r="BW71" s="83"/>
      <c r="BX71" s="84"/>
      <c r="BY71" s="83">
        <v>57954.18</v>
      </c>
      <c r="BZ71" s="84">
        <v>1463.45</v>
      </c>
      <c r="CA71" s="83"/>
      <c r="CB71" s="84"/>
      <c r="CC71" s="83">
        <v>2981.63</v>
      </c>
      <c r="CD71" s="84"/>
      <c r="CE71" s="84"/>
      <c r="CF71" s="83"/>
      <c r="CG71" s="83"/>
      <c r="CH71" s="83"/>
      <c r="CI71" s="83"/>
      <c r="CJ71" s="84"/>
      <c r="CK71" s="84">
        <v>14883.08</v>
      </c>
      <c r="CL71" s="83">
        <v>14883.08</v>
      </c>
      <c r="CM71" s="83"/>
      <c r="CN71" s="83"/>
      <c r="CO71" s="83"/>
      <c r="CP71" s="83">
        <v>57213.33</v>
      </c>
      <c r="CQ71" s="83"/>
      <c r="CR71" s="83"/>
      <c r="CS71" s="83"/>
      <c r="CT71" s="83"/>
      <c r="CU71" s="83"/>
      <c r="CV71" s="83"/>
    </row>
    <row r="72" spans="2:100" x14ac:dyDescent="0.25">
      <c r="B72" s="85" t="s">
        <v>694</v>
      </c>
      <c r="C72" s="85" t="s">
        <v>695</v>
      </c>
      <c r="D72" s="84">
        <v>10481369.370000003</v>
      </c>
      <c r="E72" s="84">
        <v>2717016.33</v>
      </c>
      <c r="F72" s="84">
        <v>206743.74</v>
      </c>
      <c r="G72" s="84">
        <v>13182.61</v>
      </c>
      <c r="H72" s="83"/>
      <c r="I72" s="84">
        <v>181133.94</v>
      </c>
      <c r="J72" s="84">
        <v>29296.43</v>
      </c>
      <c r="K72" s="84"/>
      <c r="L72" s="84">
        <v>1710435.8099999998</v>
      </c>
      <c r="M72" s="84">
        <v>61915.040000000001</v>
      </c>
      <c r="N72" s="84">
        <v>49068.42</v>
      </c>
      <c r="O72" s="83"/>
      <c r="P72" s="84">
        <v>211613.02</v>
      </c>
      <c r="Q72" s="84">
        <v>3983.3200000000006</v>
      </c>
      <c r="R72" s="83"/>
      <c r="S72" s="83"/>
      <c r="T72" s="84">
        <v>253552.91999999998</v>
      </c>
      <c r="U72" s="84">
        <v>151870.56</v>
      </c>
      <c r="V72" s="84">
        <v>318561</v>
      </c>
      <c r="W72" s="84">
        <v>202034.31</v>
      </c>
      <c r="X72" s="83"/>
      <c r="Y72" s="83"/>
      <c r="Z72" s="83"/>
      <c r="AA72" s="83"/>
      <c r="AB72" s="84">
        <v>17223.04</v>
      </c>
      <c r="AC72" s="84">
        <v>11178.11</v>
      </c>
      <c r="AD72" s="84">
        <v>18699.449999999997</v>
      </c>
      <c r="AE72" s="84">
        <v>44246.13</v>
      </c>
      <c r="AF72" s="84">
        <v>535308.08000000007</v>
      </c>
      <c r="AG72" s="84">
        <v>615406.79999999993</v>
      </c>
      <c r="AH72" s="84"/>
      <c r="AI72" s="84"/>
      <c r="AJ72" s="84">
        <v>248287.04000000004</v>
      </c>
      <c r="AK72" s="84">
        <v>54125.770000000004</v>
      </c>
      <c r="AL72" s="84">
        <v>273778.84999999998</v>
      </c>
      <c r="AM72" s="84">
        <v>34523.46</v>
      </c>
      <c r="AN72" s="84">
        <v>209721.68000000002</v>
      </c>
      <c r="AO72" s="84">
        <v>80.2</v>
      </c>
      <c r="AP72" s="83">
        <v>4761.04</v>
      </c>
      <c r="AQ72" s="83">
        <v>2888</v>
      </c>
      <c r="AR72" s="83"/>
      <c r="AS72" s="83"/>
      <c r="AT72" s="84">
        <v>29022.760000000002</v>
      </c>
      <c r="AU72" s="84">
        <v>45376.479999999996</v>
      </c>
      <c r="AV72" s="84">
        <v>10710.04</v>
      </c>
      <c r="AW72" s="84">
        <v>32233.11</v>
      </c>
      <c r="AX72" s="83"/>
      <c r="AY72" s="84"/>
      <c r="AZ72" s="83"/>
      <c r="BA72" s="83"/>
      <c r="BB72" s="84">
        <v>40094.21</v>
      </c>
      <c r="BC72" s="84">
        <v>380.07</v>
      </c>
      <c r="BD72" s="84">
        <v>552056.96</v>
      </c>
      <c r="BE72" s="83">
        <v>688.34999999999991</v>
      </c>
      <c r="BF72" s="84">
        <v>11316.24</v>
      </c>
      <c r="BG72" s="84"/>
      <c r="BH72" s="83">
        <v>22190.510000000002</v>
      </c>
      <c r="BI72" s="84">
        <v>4085.43</v>
      </c>
      <c r="BJ72" s="83"/>
      <c r="BK72" s="83"/>
      <c r="BL72" s="84"/>
      <c r="BM72" s="84">
        <v>268168.7</v>
      </c>
      <c r="BN72" s="84">
        <v>47919.21</v>
      </c>
      <c r="BO72" s="84">
        <v>229.32</v>
      </c>
      <c r="BP72" s="84"/>
      <c r="BQ72" s="83">
        <v>264795.53999999998</v>
      </c>
      <c r="BR72" s="83"/>
      <c r="BS72" s="84"/>
      <c r="BT72" s="84">
        <v>15889.1</v>
      </c>
      <c r="BU72" s="84">
        <v>15889.1</v>
      </c>
      <c r="BV72" s="83">
        <v>795082.45</v>
      </c>
      <c r="BW72" s="83"/>
      <c r="BX72" s="84"/>
      <c r="BY72" s="83">
        <v>57859.360000000001</v>
      </c>
      <c r="BZ72" s="83"/>
      <c r="CA72" s="83">
        <v>31882.06</v>
      </c>
      <c r="CB72" s="84"/>
      <c r="CC72" s="83">
        <v>23825.33</v>
      </c>
      <c r="CD72" s="84"/>
      <c r="CE72" s="84">
        <v>16000.38</v>
      </c>
      <c r="CF72" s="83">
        <v>1026.42</v>
      </c>
      <c r="CG72" s="83"/>
      <c r="CH72" s="83"/>
      <c r="CI72" s="83"/>
      <c r="CJ72" s="84"/>
      <c r="CK72" s="84">
        <v>29902.239999999998</v>
      </c>
      <c r="CL72" s="83">
        <v>29902.239999999998</v>
      </c>
      <c r="CM72" s="83"/>
      <c r="CN72" s="83"/>
      <c r="CO72" s="84"/>
      <c r="CP72" s="83"/>
      <c r="CQ72" s="83"/>
      <c r="CR72" s="84"/>
      <c r="CS72" s="84"/>
      <c r="CT72" s="83"/>
      <c r="CU72" s="83"/>
      <c r="CV72" s="83"/>
    </row>
    <row r="73" spans="2:100" x14ac:dyDescent="0.25">
      <c r="B73" s="85" t="s">
        <v>664</v>
      </c>
      <c r="C73" s="85" t="s">
        <v>665</v>
      </c>
      <c r="D73" s="84">
        <v>30214005.319999989</v>
      </c>
      <c r="E73" s="84">
        <v>10672024.99</v>
      </c>
      <c r="F73" s="84">
        <v>426037.03</v>
      </c>
      <c r="G73" s="84">
        <v>529411.1</v>
      </c>
      <c r="H73" s="83"/>
      <c r="I73" s="84">
        <v>684792.9800000001</v>
      </c>
      <c r="J73" s="84">
        <v>93820.68</v>
      </c>
      <c r="K73" s="84">
        <v>150470.78</v>
      </c>
      <c r="L73" s="84">
        <v>4307688.6999999993</v>
      </c>
      <c r="M73" s="84">
        <v>237256.97999999998</v>
      </c>
      <c r="N73" s="84">
        <v>224793.71999999997</v>
      </c>
      <c r="O73" s="83"/>
      <c r="P73" s="84">
        <v>80648.490000000005</v>
      </c>
      <c r="Q73" s="84">
        <v>22524.93</v>
      </c>
      <c r="R73" s="83"/>
      <c r="S73" s="83"/>
      <c r="T73" s="84">
        <v>929767.25</v>
      </c>
      <c r="U73" s="84">
        <v>361034.68999999994</v>
      </c>
      <c r="V73" s="84">
        <v>1173864.98</v>
      </c>
      <c r="W73" s="84">
        <v>495994.00000000006</v>
      </c>
      <c r="X73" s="83"/>
      <c r="Y73" s="83"/>
      <c r="Z73" s="83"/>
      <c r="AA73" s="83"/>
      <c r="AB73" s="84">
        <v>17135.080000000005</v>
      </c>
      <c r="AC73" s="84">
        <v>20096.080000000002</v>
      </c>
      <c r="AD73" s="84">
        <v>70555.999999999985</v>
      </c>
      <c r="AE73" s="84">
        <v>59506.170000000006</v>
      </c>
      <c r="AF73" s="84">
        <v>1488537.1600000001</v>
      </c>
      <c r="AG73" s="84">
        <v>1535486.8399999999</v>
      </c>
      <c r="AH73" s="84">
        <v>47308.86</v>
      </c>
      <c r="AI73" s="84">
        <v>1717.1399999999999</v>
      </c>
      <c r="AJ73" s="84">
        <v>2512253.58</v>
      </c>
      <c r="AK73" s="84">
        <v>203068.43</v>
      </c>
      <c r="AL73" s="84">
        <v>620683.23</v>
      </c>
      <c r="AM73" s="84">
        <v>7842.18</v>
      </c>
      <c r="AN73" s="84">
        <v>253292.56</v>
      </c>
      <c r="AO73" s="84">
        <v>42918.740000000005</v>
      </c>
      <c r="AP73" s="83"/>
      <c r="AQ73" s="84"/>
      <c r="AR73" s="84"/>
      <c r="AS73" s="83"/>
      <c r="AT73" s="84">
        <v>163198.91000000003</v>
      </c>
      <c r="AU73" s="84">
        <v>612487.78</v>
      </c>
      <c r="AV73" s="84">
        <v>47301.5</v>
      </c>
      <c r="AW73" s="84">
        <v>31925.77</v>
      </c>
      <c r="AX73" s="83"/>
      <c r="AY73" s="84">
        <v>28686.45</v>
      </c>
      <c r="AZ73" s="84"/>
      <c r="BA73" s="83"/>
      <c r="BB73" s="84">
        <v>148395.68</v>
      </c>
      <c r="BC73" s="84">
        <v>16828.189999999999</v>
      </c>
      <c r="BD73" s="84">
        <v>200286.57</v>
      </c>
      <c r="BE73" s="84"/>
      <c r="BF73" s="84">
        <v>42339.6</v>
      </c>
      <c r="BG73" s="84">
        <v>5240.13</v>
      </c>
      <c r="BH73" s="84"/>
      <c r="BI73" s="83"/>
      <c r="BJ73" s="84"/>
      <c r="BK73" s="84">
        <v>2740.71</v>
      </c>
      <c r="BL73" s="84"/>
      <c r="BM73" s="84">
        <v>453555.01</v>
      </c>
      <c r="BN73" s="83">
        <v>36625.51</v>
      </c>
      <c r="BO73" s="84">
        <v>5222.84</v>
      </c>
      <c r="BP73" s="84">
        <v>9825.2999999999993</v>
      </c>
      <c r="BQ73" s="83">
        <v>318353.95</v>
      </c>
      <c r="BR73" s="84"/>
      <c r="BS73" s="84"/>
      <c r="BT73" s="84">
        <v>59584.04</v>
      </c>
      <c r="BU73" s="84">
        <v>59584.04</v>
      </c>
      <c r="BV73" s="83">
        <v>236621.29</v>
      </c>
      <c r="BW73" s="84"/>
      <c r="BX73" s="84"/>
      <c r="BY73" s="83">
        <v>192693.98</v>
      </c>
      <c r="BZ73" s="83"/>
      <c r="CA73" s="83"/>
      <c r="CB73" s="84"/>
      <c r="CC73" s="83">
        <v>12968.1</v>
      </c>
      <c r="CD73" s="84"/>
      <c r="CE73" s="84">
        <v>42599</v>
      </c>
      <c r="CF73" s="83">
        <v>7585.01</v>
      </c>
      <c r="CG73" s="83"/>
      <c r="CH73" s="83"/>
      <c r="CI73" s="83"/>
      <c r="CJ73" s="84"/>
      <c r="CK73" s="84">
        <v>112278.81</v>
      </c>
      <c r="CL73" s="83">
        <v>112278.81</v>
      </c>
      <c r="CM73" s="84"/>
      <c r="CN73" s="83"/>
      <c r="CO73" s="84"/>
      <c r="CP73" s="84"/>
      <c r="CQ73" s="83"/>
      <c r="CR73" s="83"/>
      <c r="CS73" s="84">
        <v>15108.789999999999</v>
      </c>
      <c r="CT73" s="83">
        <v>141019.04999999999</v>
      </c>
      <c r="CU73" s="83"/>
      <c r="CV73" s="83"/>
    </row>
    <row r="74" spans="2:100" x14ac:dyDescent="0.25">
      <c r="B74" s="85" t="s">
        <v>506</v>
      </c>
      <c r="C74" s="85" t="s">
        <v>507</v>
      </c>
      <c r="D74" s="84">
        <v>156563517.06</v>
      </c>
      <c r="E74" s="84">
        <v>58163040.729999997</v>
      </c>
      <c r="F74" s="84">
        <v>2283274.17</v>
      </c>
      <c r="G74" s="84">
        <v>1321776.33</v>
      </c>
      <c r="H74" s="83"/>
      <c r="I74" s="84">
        <v>5833734.4000000004</v>
      </c>
      <c r="J74" s="84">
        <v>1450348.96</v>
      </c>
      <c r="K74" s="84">
        <v>668661.19999999995</v>
      </c>
      <c r="L74" s="84">
        <v>22437691.129999999</v>
      </c>
      <c r="M74" s="84">
        <v>1178345.6400000001</v>
      </c>
      <c r="N74" s="84">
        <v>934915.54999999993</v>
      </c>
      <c r="O74" s="83"/>
      <c r="P74" s="84">
        <v>1128082.49</v>
      </c>
      <c r="Q74" s="84">
        <v>368521.25</v>
      </c>
      <c r="R74" s="83"/>
      <c r="S74" s="83"/>
      <c r="T74" s="84">
        <v>5174596.6800000006</v>
      </c>
      <c r="U74" s="84">
        <v>1922350.7600000002</v>
      </c>
      <c r="V74" s="84">
        <v>6649021.459999999</v>
      </c>
      <c r="W74" s="84">
        <v>2596716.1700000009</v>
      </c>
      <c r="X74" s="83"/>
      <c r="Y74" s="83"/>
      <c r="Z74" s="83"/>
      <c r="AA74" s="83"/>
      <c r="AB74" s="84">
        <v>605219.50999999989</v>
      </c>
      <c r="AC74" s="84">
        <v>136613.33000000002</v>
      </c>
      <c r="AD74" s="84">
        <v>323911.28000000009</v>
      </c>
      <c r="AE74" s="84">
        <v>610777.81999999995</v>
      </c>
      <c r="AF74" s="84">
        <v>8526411.540000001</v>
      </c>
      <c r="AG74" s="84">
        <v>8190015.46</v>
      </c>
      <c r="AH74" s="83">
        <v>205650</v>
      </c>
      <c r="AI74" s="84">
        <v>4320</v>
      </c>
      <c r="AJ74" s="84">
        <v>4224838.16</v>
      </c>
      <c r="AK74" s="84">
        <v>645680.89</v>
      </c>
      <c r="AL74" s="84">
        <v>521563.78</v>
      </c>
      <c r="AM74" s="84">
        <v>396766.55000000005</v>
      </c>
      <c r="AN74" s="84">
        <v>1104040.44</v>
      </c>
      <c r="AO74" s="84">
        <v>117612.75</v>
      </c>
      <c r="AP74" s="84">
        <v>145540.97</v>
      </c>
      <c r="AQ74" s="84">
        <v>1199535.8599999999</v>
      </c>
      <c r="AR74" s="83">
        <v>425077.3</v>
      </c>
      <c r="AS74" s="83"/>
      <c r="AT74" s="84">
        <v>901456.93</v>
      </c>
      <c r="AU74" s="84">
        <v>1085408.6400000001</v>
      </c>
      <c r="AV74" s="84">
        <v>324882.86</v>
      </c>
      <c r="AW74" s="84">
        <v>17148.98</v>
      </c>
      <c r="AX74" s="84">
        <v>4962.5</v>
      </c>
      <c r="AY74" s="84">
        <v>245329.58000000002</v>
      </c>
      <c r="AZ74" s="83">
        <v>424732.24</v>
      </c>
      <c r="BA74" s="84"/>
      <c r="BB74" s="84">
        <v>697331.66000000015</v>
      </c>
      <c r="BC74" s="84">
        <v>230671.76</v>
      </c>
      <c r="BD74" s="84">
        <v>1961618.83</v>
      </c>
      <c r="BE74" s="84">
        <v>2734.32</v>
      </c>
      <c r="BF74" s="84">
        <v>216222.85</v>
      </c>
      <c r="BG74" s="84">
        <v>58915.610000000015</v>
      </c>
      <c r="BH74" s="84">
        <v>175393.24999999997</v>
      </c>
      <c r="BI74" s="84"/>
      <c r="BJ74" s="83">
        <v>44514.44</v>
      </c>
      <c r="BK74" s="83">
        <v>114.86</v>
      </c>
      <c r="BL74" s="84">
        <v>732548.59</v>
      </c>
      <c r="BM74" s="84">
        <v>1775871.8599999999</v>
      </c>
      <c r="BN74" s="84">
        <v>526895.03</v>
      </c>
      <c r="BO74" s="83">
        <v>423.28</v>
      </c>
      <c r="BP74" s="84">
        <v>20556.329999999998</v>
      </c>
      <c r="BQ74" s="83">
        <v>2168276.4300000002</v>
      </c>
      <c r="BR74" s="84"/>
      <c r="BS74" s="84">
        <v>1725204.76</v>
      </c>
      <c r="BT74" s="84">
        <v>29203.690000000002</v>
      </c>
      <c r="BU74" s="84">
        <v>29203.690000000002</v>
      </c>
      <c r="BV74" s="84">
        <v>676467.01</v>
      </c>
      <c r="BW74" s="83"/>
      <c r="BX74" s="84">
        <v>530889.21</v>
      </c>
      <c r="BY74" s="83">
        <v>738882.47</v>
      </c>
      <c r="BZ74" s="83"/>
      <c r="CA74" s="83"/>
      <c r="CB74" s="84"/>
      <c r="CC74" s="83">
        <v>92539.15</v>
      </c>
      <c r="CD74" s="84"/>
      <c r="CE74" s="84">
        <v>125231.71</v>
      </c>
      <c r="CF74" s="83">
        <v>10807.49</v>
      </c>
      <c r="CG74" s="83"/>
      <c r="CH74" s="83">
        <v>9278.9500000000007</v>
      </c>
      <c r="CI74" s="83"/>
      <c r="CJ74" s="84"/>
      <c r="CK74" s="84">
        <v>565186.14</v>
      </c>
      <c r="CL74" s="84">
        <v>565186.14</v>
      </c>
      <c r="CM74" s="83"/>
      <c r="CN74" s="84"/>
      <c r="CO74" s="84">
        <v>19500.78</v>
      </c>
      <c r="CP74" s="84">
        <v>67097.149999999994</v>
      </c>
      <c r="CQ74" s="84">
        <v>54668.56</v>
      </c>
      <c r="CR74" s="84">
        <v>585830.46</v>
      </c>
      <c r="CS74" s="84"/>
      <c r="CT74" s="83">
        <v>222066.14</v>
      </c>
      <c r="CU74" s="83"/>
      <c r="CV74" s="83"/>
    </row>
    <row r="75" spans="2:100" x14ac:dyDescent="0.25">
      <c r="B75" s="85" t="s">
        <v>350</v>
      </c>
      <c r="C75" s="85" t="s">
        <v>351</v>
      </c>
      <c r="D75" s="84">
        <v>46076353.479999997</v>
      </c>
      <c r="E75" s="84">
        <v>16681766.17</v>
      </c>
      <c r="F75" s="84">
        <v>600027.98</v>
      </c>
      <c r="G75" s="84">
        <v>327190.76999999996</v>
      </c>
      <c r="H75" s="83"/>
      <c r="I75" s="84">
        <v>1114929.6600000001</v>
      </c>
      <c r="J75" s="83">
        <v>322317.56</v>
      </c>
      <c r="K75" s="83">
        <v>36030</v>
      </c>
      <c r="L75" s="84">
        <v>6327495.5599999996</v>
      </c>
      <c r="M75" s="84">
        <v>523456.51</v>
      </c>
      <c r="N75" s="84">
        <v>469921.21</v>
      </c>
      <c r="O75" s="83"/>
      <c r="P75" s="84">
        <v>554537.78</v>
      </c>
      <c r="Q75" s="83">
        <v>136063.86000000002</v>
      </c>
      <c r="R75" s="83"/>
      <c r="S75" s="83"/>
      <c r="T75" s="84">
        <v>1405310.6600000001</v>
      </c>
      <c r="U75" s="84">
        <v>585358.12</v>
      </c>
      <c r="V75" s="84">
        <v>1813472.8699999996</v>
      </c>
      <c r="W75" s="84">
        <v>788539.59000000008</v>
      </c>
      <c r="X75" s="83"/>
      <c r="Y75" s="83"/>
      <c r="Z75" s="83"/>
      <c r="AA75" s="83"/>
      <c r="AB75" s="84">
        <v>65362.039999999986</v>
      </c>
      <c r="AC75" s="84">
        <v>31191.920000000006</v>
      </c>
      <c r="AD75" s="84">
        <v>80830.19</v>
      </c>
      <c r="AE75" s="84">
        <v>165075.51000000004</v>
      </c>
      <c r="AF75" s="84">
        <v>2485271.33</v>
      </c>
      <c r="AG75" s="84">
        <v>2354856.67</v>
      </c>
      <c r="AH75" s="84">
        <v>19767.599999999999</v>
      </c>
      <c r="AI75" s="84">
        <v>116.28</v>
      </c>
      <c r="AJ75" s="84">
        <v>1475852.9300000002</v>
      </c>
      <c r="AK75" s="84">
        <v>315494.37</v>
      </c>
      <c r="AL75" s="84">
        <v>202958.18</v>
      </c>
      <c r="AM75" s="84">
        <v>777850.76</v>
      </c>
      <c r="AN75" s="84">
        <v>449552.82999999996</v>
      </c>
      <c r="AO75" s="83">
        <v>1083.0999999999999</v>
      </c>
      <c r="AP75" s="83">
        <v>19227.05</v>
      </c>
      <c r="AQ75" s="84">
        <v>18600.52</v>
      </c>
      <c r="AR75" s="83"/>
      <c r="AS75" s="83"/>
      <c r="AT75" s="84">
        <v>138632.16</v>
      </c>
      <c r="AU75" s="84">
        <v>708593.82000000007</v>
      </c>
      <c r="AV75" s="84">
        <v>24582.3</v>
      </c>
      <c r="AW75" s="84">
        <v>30142.969999999998</v>
      </c>
      <c r="AX75" s="83">
        <v>1863.4</v>
      </c>
      <c r="AY75" s="83">
        <v>59370.09</v>
      </c>
      <c r="AZ75" s="83"/>
      <c r="BA75" s="83">
        <v>514.9</v>
      </c>
      <c r="BB75" s="84">
        <v>155945.07</v>
      </c>
      <c r="BC75" s="84">
        <v>146427.28999999998</v>
      </c>
      <c r="BD75" s="84">
        <v>68013.72</v>
      </c>
      <c r="BE75" s="84">
        <v>19155.11</v>
      </c>
      <c r="BF75" s="83">
        <v>13124.54</v>
      </c>
      <c r="BG75" s="83">
        <v>5751.35</v>
      </c>
      <c r="BH75" s="84">
        <v>94278.49</v>
      </c>
      <c r="BI75" s="83">
        <v>13150.19</v>
      </c>
      <c r="BJ75" s="84"/>
      <c r="BK75" s="83"/>
      <c r="BL75" s="84">
        <v>7888</v>
      </c>
      <c r="BM75" s="84">
        <v>582460.40999999992</v>
      </c>
      <c r="BN75" s="83">
        <v>117437.86999999998</v>
      </c>
      <c r="BO75" s="83">
        <v>15614.529999999999</v>
      </c>
      <c r="BP75" s="84"/>
      <c r="BQ75" s="84">
        <v>725507.61</v>
      </c>
      <c r="BR75" s="83"/>
      <c r="BS75" s="84">
        <v>807724.72</v>
      </c>
      <c r="BT75" s="84">
        <v>80071.990000000005</v>
      </c>
      <c r="BU75" s="84">
        <v>80071.990000000005</v>
      </c>
      <c r="BV75" s="84">
        <v>399046.92</v>
      </c>
      <c r="BW75" s="83"/>
      <c r="BX75" s="84"/>
      <c r="BY75" s="83">
        <v>316971.26</v>
      </c>
      <c r="BZ75" s="83"/>
      <c r="CA75" s="83"/>
      <c r="CB75" s="84"/>
      <c r="CC75" s="83">
        <v>113453.84</v>
      </c>
      <c r="CD75" s="83"/>
      <c r="CE75" s="83">
        <v>48276.94</v>
      </c>
      <c r="CF75" s="83">
        <v>963.65</v>
      </c>
      <c r="CG75" s="83"/>
      <c r="CH75" s="83"/>
      <c r="CI75" s="83"/>
      <c r="CJ75" s="84"/>
      <c r="CK75" s="84">
        <v>137295.72</v>
      </c>
      <c r="CL75" s="83">
        <v>137295.72</v>
      </c>
      <c r="CM75" s="83">
        <v>64033.51</v>
      </c>
      <c r="CN75" s="83"/>
      <c r="CO75" s="83"/>
      <c r="CP75" s="83">
        <v>51774.3</v>
      </c>
      <c r="CQ75" s="83">
        <v>15302.470000000001</v>
      </c>
      <c r="CR75" s="83">
        <v>717182.77</v>
      </c>
      <c r="CS75" s="83">
        <v>79972.33</v>
      </c>
      <c r="CT75" s="83">
        <v>166319.66</v>
      </c>
      <c r="CU75" s="83"/>
      <c r="CV75" s="83"/>
    </row>
    <row r="76" spans="2:100" x14ac:dyDescent="0.25">
      <c r="B76" s="85" t="s">
        <v>822</v>
      </c>
      <c r="C76" s="85" t="s">
        <v>823</v>
      </c>
      <c r="D76" s="84">
        <v>3498716.4900000026</v>
      </c>
      <c r="E76" s="84">
        <v>1131768.0900000001</v>
      </c>
      <c r="F76" s="84">
        <v>42003.8</v>
      </c>
      <c r="G76" s="84"/>
      <c r="H76" s="83"/>
      <c r="I76" s="84">
        <v>15933.45</v>
      </c>
      <c r="J76" s="84"/>
      <c r="K76" s="84">
        <v>11206</v>
      </c>
      <c r="L76" s="84">
        <v>641014.7300000001</v>
      </c>
      <c r="M76" s="84">
        <v>52133.05</v>
      </c>
      <c r="N76" s="84">
        <v>9161.18</v>
      </c>
      <c r="O76" s="83"/>
      <c r="P76" s="84">
        <v>88410.63</v>
      </c>
      <c r="Q76" s="83"/>
      <c r="R76" s="83"/>
      <c r="S76" s="83"/>
      <c r="T76" s="84">
        <v>90834.030000000013</v>
      </c>
      <c r="U76" s="84">
        <v>60252.850000000006</v>
      </c>
      <c r="V76" s="84">
        <v>116110.04000000001</v>
      </c>
      <c r="W76" s="84">
        <v>68864.92</v>
      </c>
      <c r="X76" s="83"/>
      <c r="Y76" s="83"/>
      <c r="Z76" s="83"/>
      <c r="AA76" s="83"/>
      <c r="AB76" s="84">
        <v>3547.3700000000003</v>
      </c>
      <c r="AC76" s="84">
        <v>2611.9600000000005</v>
      </c>
      <c r="AD76" s="84">
        <v>8319.8299999999981</v>
      </c>
      <c r="AE76" s="84">
        <v>22695.549999999992</v>
      </c>
      <c r="AF76" s="84">
        <v>187057.02000000002</v>
      </c>
      <c r="AG76" s="84">
        <v>241868.97999999995</v>
      </c>
      <c r="AH76" s="83">
        <v>2564.829999999999</v>
      </c>
      <c r="AI76" s="83">
        <v>1660.6499999999999</v>
      </c>
      <c r="AJ76" s="84">
        <v>102981.44999999998</v>
      </c>
      <c r="AK76" s="84">
        <v>52440.7</v>
      </c>
      <c r="AL76" s="84">
        <v>67143.75</v>
      </c>
      <c r="AM76" s="84">
        <v>2482.6999999999998</v>
      </c>
      <c r="AN76" s="84">
        <v>3295.7699999999995</v>
      </c>
      <c r="AO76" s="83">
        <v>700.18</v>
      </c>
      <c r="AP76" s="84">
        <v>624.76</v>
      </c>
      <c r="AQ76" s="83">
        <v>21495.89</v>
      </c>
      <c r="AR76" s="83"/>
      <c r="AS76" s="83"/>
      <c r="AT76" s="84">
        <v>23662.670000000002</v>
      </c>
      <c r="AU76" s="84">
        <v>72775.210000000006</v>
      </c>
      <c r="AV76" s="84"/>
      <c r="AW76" s="84">
        <v>1391</v>
      </c>
      <c r="AX76" s="83"/>
      <c r="AY76" s="83">
        <v>74</v>
      </c>
      <c r="AZ76" s="83"/>
      <c r="BA76" s="84"/>
      <c r="BB76" s="84">
        <v>26554.25</v>
      </c>
      <c r="BC76" s="84">
        <v>4092.73</v>
      </c>
      <c r="BD76" s="84">
        <v>45461.29</v>
      </c>
      <c r="BE76" s="84">
        <v>2542.3200000000002</v>
      </c>
      <c r="BF76" s="83"/>
      <c r="BG76" s="83">
        <v>572.26</v>
      </c>
      <c r="BH76" s="84">
        <v>10611.86</v>
      </c>
      <c r="BI76" s="84">
        <v>3289.82</v>
      </c>
      <c r="BJ76" s="83"/>
      <c r="BK76" s="83">
        <v>125.9</v>
      </c>
      <c r="BL76" s="84"/>
      <c r="BM76" s="84">
        <v>103723.17</v>
      </c>
      <c r="BN76" s="84">
        <v>23172.120000000003</v>
      </c>
      <c r="BO76" s="83"/>
      <c r="BP76" s="84"/>
      <c r="BQ76" s="83">
        <v>250</v>
      </c>
      <c r="BR76" s="84">
        <v>28298.22</v>
      </c>
      <c r="BS76" s="84"/>
      <c r="BT76" s="84">
        <v>1655.84</v>
      </c>
      <c r="BU76" s="84">
        <v>1655.84</v>
      </c>
      <c r="BV76" s="83">
        <v>42509.740000000005</v>
      </c>
      <c r="BW76" s="83"/>
      <c r="BX76" s="84"/>
      <c r="BY76" s="83">
        <v>25280.52</v>
      </c>
      <c r="BZ76" s="83"/>
      <c r="CA76" s="83"/>
      <c r="CB76" s="84"/>
      <c r="CC76" s="83">
        <v>4993.18</v>
      </c>
      <c r="CD76" s="84"/>
      <c r="CE76" s="84"/>
      <c r="CF76" s="83"/>
      <c r="CG76" s="83"/>
      <c r="CH76" s="83"/>
      <c r="CI76" s="83"/>
      <c r="CJ76" s="84"/>
      <c r="CK76" s="84">
        <v>28496.23</v>
      </c>
      <c r="CL76" s="83">
        <v>28496.23</v>
      </c>
      <c r="CM76" s="83"/>
      <c r="CN76" s="83"/>
      <c r="CO76" s="83"/>
      <c r="CP76" s="84"/>
      <c r="CQ76" s="83"/>
      <c r="CR76" s="83"/>
      <c r="CS76" s="84"/>
      <c r="CT76" s="83"/>
      <c r="CU76" s="83"/>
      <c r="CV76" s="83"/>
    </row>
    <row r="77" spans="2:100" x14ac:dyDescent="0.25">
      <c r="B77" s="85" t="s">
        <v>378</v>
      </c>
      <c r="C77" s="85" t="s">
        <v>379</v>
      </c>
      <c r="D77" s="84">
        <v>13903297.409999998</v>
      </c>
      <c r="E77" s="84">
        <v>4029916.2399999998</v>
      </c>
      <c r="F77" s="84">
        <v>99299.170000000013</v>
      </c>
      <c r="G77" s="84">
        <v>100094.34</v>
      </c>
      <c r="H77" s="83"/>
      <c r="I77" s="84">
        <v>132238.59</v>
      </c>
      <c r="J77" s="84">
        <v>44927.47</v>
      </c>
      <c r="K77" s="84">
        <v>36824</v>
      </c>
      <c r="L77" s="84">
        <v>2437723.2800000007</v>
      </c>
      <c r="M77" s="84">
        <v>121022.88</v>
      </c>
      <c r="N77" s="84">
        <v>176764.11</v>
      </c>
      <c r="O77" s="83"/>
      <c r="P77" s="84">
        <v>180522.19</v>
      </c>
      <c r="Q77" s="84"/>
      <c r="R77" s="84"/>
      <c r="S77" s="84"/>
      <c r="T77" s="84">
        <v>330187.66000000003</v>
      </c>
      <c r="U77" s="84">
        <v>217332.68</v>
      </c>
      <c r="V77" s="84">
        <v>419693.99</v>
      </c>
      <c r="W77" s="84">
        <v>286519.96999999997</v>
      </c>
      <c r="X77" s="83"/>
      <c r="Y77" s="83"/>
      <c r="Z77" s="83"/>
      <c r="AA77" s="83"/>
      <c r="AB77" s="84">
        <v>22416.13</v>
      </c>
      <c r="AC77" s="84">
        <v>16132.490000000002</v>
      </c>
      <c r="AD77" s="84">
        <v>24555.969999999998</v>
      </c>
      <c r="AE77" s="84">
        <v>71541.790000000008</v>
      </c>
      <c r="AF77" s="84">
        <v>705982</v>
      </c>
      <c r="AG77" s="84">
        <v>962389</v>
      </c>
      <c r="AH77" s="84"/>
      <c r="AI77" s="84"/>
      <c r="AJ77" s="84">
        <v>415814.66000000003</v>
      </c>
      <c r="AK77" s="84">
        <v>87924.5</v>
      </c>
      <c r="AL77" s="84">
        <v>64627.15</v>
      </c>
      <c r="AM77" s="84">
        <v>158999.73000000001</v>
      </c>
      <c r="AN77" s="84">
        <v>82359.55</v>
      </c>
      <c r="AO77" s="84"/>
      <c r="AP77" s="83">
        <v>2807.91</v>
      </c>
      <c r="AQ77" s="84"/>
      <c r="AR77" s="84"/>
      <c r="AS77" s="84"/>
      <c r="AT77" s="84">
        <v>13915.970000000001</v>
      </c>
      <c r="AU77" s="84">
        <v>521623.66000000003</v>
      </c>
      <c r="AV77" s="84">
        <v>116754.9</v>
      </c>
      <c r="AW77" s="84">
        <v>20030.04</v>
      </c>
      <c r="AX77" s="84"/>
      <c r="AY77" s="84"/>
      <c r="AZ77" s="84"/>
      <c r="BA77" s="84"/>
      <c r="BB77" s="84">
        <v>167624.09</v>
      </c>
      <c r="BC77" s="84">
        <v>164061.68</v>
      </c>
      <c r="BD77" s="84">
        <v>100673.95000000001</v>
      </c>
      <c r="BE77" s="84">
        <v>740.84</v>
      </c>
      <c r="BF77" s="83"/>
      <c r="BG77" s="83">
        <v>728.33</v>
      </c>
      <c r="BH77" s="84"/>
      <c r="BI77" s="83"/>
      <c r="BJ77" s="83"/>
      <c r="BK77" s="84"/>
      <c r="BL77" s="84"/>
      <c r="BM77" s="84">
        <v>356196.98</v>
      </c>
      <c r="BN77" s="84">
        <v>31708.66</v>
      </c>
      <c r="BO77" s="84">
        <v>9478.5</v>
      </c>
      <c r="BP77" s="84"/>
      <c r="BQ77" s="83">
        <v>122904.98</v>
      </c>
      <c r="BR77" s="83"/>
      <c r="BS77" s="84">
        <v>177405.68</v>
      </c>
      <c r="BT77" s="84">
        <v>24740.13</v>
      </c>
      <c r="BU77" s="84">
        <v>24740.13</v>
      </c>
      <c r="BV77" s="83">
        <v>540790.27</v>
      </c>
      <c r="BW77" s="84"/>
      <c r="BX77" s="84"/>
      <c r="BY77" s="84">
        <v>152862.9</v>
      </c>
      <c r="BZ77" s="83"/>
      <c r="CA77" s="83"/>
      <c r="CB77" s="84"/>
      <c r="CC77" s="83">
        <v>14823.28</v>
      </c>
      <c r="CD77" s="83"/>
      <c r="CE77" s="83">
        <v>9132.4599999999991</v>
      </c>
      <c r="CF77" s="83">
        <v>372.38</v>
      </c>
      <c r="CG77" s="83"/>
      <c r="CH77" s="83"/>
      <c r="CI77" s="83"/>
      <c r="CJ77" s="84"/>
      <c r="CK77" s="84">
        <v>116078.85999999999</v>
      </c>
      <c r="CL77" s="83">
        <v>116078.85999999999</v>
      </c>
      <c r="CM77" s="83"/>
      <c r="CN77" s="83"/>
      <c r="CO77" s="84"/>
      <c r="CP77" s="84"/>
      <c r="CQ77" s="84"/>
      <c r="CR77" s="84"/>
      <c r="CS77" s="84"/>
      <c r="CT77" s="83">
        <v>12031.42</v>
      </c>
      <c r="CU77" s="83"/>
      <c r="CV77" s="83"/>
    </row>
    <row r="78" spans="2:100" x14ac:dyDescent="0.25">
      <c r="B78" s="85" t="s">
        <v>204</v>
      </c>
      <c r="C78" s="85" t="s">
        <v>205</v>
      </c>
      <c r="D78" s="84">
        <v>63222315.649999999</v>
      </c>
      <c r="E78" s="84">
        <v>21662569.640000001</v>
      </c>
      <c r="F78" s="84">
        <v>791361.35000000009</v>
      </c>
      <c r="G78" s="84">
        <v>780162.09</v>
      </c>
      <c r="H78" s="83"/>
      <c r="I78" s="84">
        <v>337280.33</v>
      </c>
      <c r="J78" s="84">
        <v>137923.53</v>
      </c>
      <c r="K78" s="84">
        <v>215428.80000000002</v>
      </c>
      <c r="L78" s="84">
        <v>10418260.41</v>
      </c>
      <c r="M78" s="84">
        <v>555421.87</v>
      </c>
      <c r="N78" s="84">
        <v>568224.21000000008</v>
      </c>
      <c r="O78" s="83"/>
      <c r="P78" s="84">
        <v>454132.44</v>
      </c>
      <c r="Q78" s="84">
        <v>149584.77000000002</v>
      </c>
      <c r="R78" s="83"/>
      <c r="S78" s="83"/>
      <c r="T78" s="84">
        <v>1789728.5999999996</v>
      </c>
      <c r="U78" s="84">
        <v>895118.22999999986</v>
      </c>
      <c r="V78" s="84">
        <v>2250420.2800000003</v>
      </c>
      <c r="W78" s="84">
        <v>1226592.1300000004</v>
      </c>
      <c r="X78" s="83"/>
      <c r="Y78" s="83"/>
      <c r="Z78" s="83"/>
      <c r="AA78" s="83"/>
      <c r="AB78" s="84">
        <v>191908.46999999997</v>
      </c>
      <c r="AC78" s="84">
        <v>115094.21999999999</v>
      </c>
      <c r="AD78" s="84">
        <v>89303.849999999991</v>
      </c>
      <c r="AE78" s="84">
        <v>208168.87000000005</v>
      </c>
      <c r="AF78" s="84">
        <v>3087849.7500000005</v>
      </c>
      <c r="AG78" s="84">
        <v>3494067.4299999992</v>
      </c>
      <c r="AH78" s="83">
        <v>7431.4899999999989</v>
      </c>
      <c r="AI78" s="83">
        <v>9811.0100000000039</v>
      </c>
      <c r="AJ78" s="84">
        <v>1638059.4900000002</v>
      </c>
      <c r="AK78" s="84">
        <v>189293.25</v>
      </c>
      <c r="AL78" s="84">
        <v>1173347.7000000002</v>
      </c>
      <c r="AM78" s="84">
        <v>205692.21000000002</v>
      </c>
      <c r="AN78" s="84">
        <v>321894.25000000006</v>
      </c>
      <c r="AO78" s="84">
        <v>90868.700000000012</v>
      </c>
      <c r="AP78" s="84">
        <v>46713.46</v>
      </c>
      <c r="AQ78" s="84">
        <v>1766105.4100000001</v>
      </c>
      <c r="AR78" s="83">
        <v>6862.5</v>
      </c>
      <c r="AS78" s="83">
        <v>1450024.52</v>
      </c>
      <c r="AT78" s="84">
        <v>104097.25</v>
      </c>
      <c r="AU78" s="84">
        <v>581554.15</v>
      </c>
      <c r="AV78" s="83">
        <v>28267</v>
      </c>
      <c r="AW78" s="84">
        <v>51757.65</v>
      </c>
      <c r="AX78" s="84">
        <v>3713.5</v>
      </c>
      <c r="AY78" s="84">
        <v>233261.65000000002</v>
      </c>
      <c r="AZ78" s="83">
        <v>149742.88</v>
      </c>
      <c r="BA78" s="83">
        <v>22420</v>
      </c>
      <c r="BB78" s="84">
        <v>133062.40000000002</v>
      </c>
      <c r="BC78" s="84">
        <v>226998.53</v>
      </c>
      <c r="BD78" s="84">
        <v>366041.04</v>
      </c>
      <c r="BE78" s="84">
        <v>29469.58</v>
      </c>
      <c r="BF78" s="84"/>
      <c r="BG78" s="84"/>
      <c r="BH78" s="83"/>
      <c r="BI78" s="84">
        <v>62911.78</v>
      </c>
      <c r="BJ78" s="83"/>
      <c r="BK78" s="83">
        <v>626714.86</v>
      </c>
      <c r="BL78" s="84"/>
      <c r="BM78" s="84">
        <v>871816.08000000007</v>
      </c>
      <c r="BN78" s="84">
        <v>92516.1</v>
      </c>
      <c r="BO78" s="84">
        <v>3359.01</v>
      </c>
      <c r="BP78" s="84">
        <v>76274.83</v>
      </c>
      <c r="BQ78" s="84">
        <v>968249.42</v>
      </c>
      <c r="BR78" s="83"/>
      <c r="BS78" s="84"/>
      <c r="BT78" s="84">
        <v>95297.31</v>
      </c>
      <c r="BU78" s="84">
        <v>95297.31</v>
      </c>
      <c r="BV78" s="83">
        <v>328300</v>
      </c>
      <c r="BW78" s="84"/>
      <c r="BX78" s="84">
        <v>221686.5</v>
      </c>
      <c r="BY78" s="83">
        <v>515428.06</v>
      </c>
      <c r="BZ78" s="83">
        <v>17399.8</v>
      </c>
      <c r="CA78" s="83"/>
      <c r="CB78" s="84"/>
      <c r="CC78" s="83">
        <v>207053.89</v>
      </c>
      <c r="CD78" s="83"/>
      <c r="CE78" s="83"/>
      <c r="CF78" s="83"/>
      <c r="CG78" s="83"/>
      <c r="CH78" s="83"/>
      <c r="CI78" s="83"/>
      <c r="CJ78" s="84"/>
      <c r="CK78" s="84">
        <v>238505.77000000002</v>
      </c>
      <c r="CL78" s="83">
        <v>238505.77000000002</v>
      </c>
      <c r="CM78" s="83"/>
      <c r="CN78" s="84"/>
      <c r="CO78" s="84">
        <v>145845.47999999998</v>
      </c>
      <c r="CP78" s="83">
        <v>175231.7</v>
      </c>
      <c r="CQ78" s="83">
        <v>158457.70000000001</v>
      </c>
      <c r="CR78" s="83">
        <v>27390.2</v>
      </c>
      <c r="CS78" s="84"/>
      <c r="CT78" s="83">
        <v>134786.26999999999</v>
      </c>
      <c r="CU78" s="83"/>
      <c r="CV78" s="83"/>
    </row>
    <row r="79" spans="2:100" x14ac:dyDescent="0.25">
      <c r="B79" s="85" t="s">
        <v>406</v>
      </c>
      <c r="C79" s="85" t="s">
        <v>407</v>
      </c>
      <c r="D79" s="84">
        <v>31996078.800000008</v>
      </c>
      <c r="E79" s="84">
        <v>11375919.299999999</v>
      </c>
      <c r="F79" s="84">
        <v>268798.94999999995</v>
      </c>
      <c r="G79" s="84">
        <v>196629.21999999997</v>
      </c>
      <c r="H79" s="83"/>
      <c r="I79" s="84">
        <v>343005.82000000007</v>
      </c>
      <c r="J79" s="84">
        <v>74762.27</v>
      </c>
      <c r="K79" s="84">
        <v>67236</v>
      </c>
      <c r="L79" s="84">
        <v>5494325.0100000007</v>
      </c>
      <c r="M79" s="84">
        <v>144239.72999999998</v>
      </c>
      <c r="N79" s="84">
        <v>313683.43000000005</v>
      </c>
      <c r="O79" s="83"/>
      <c r="P79" s="84">
        <v>322154.21000000002</v>
      </c>
      <c r="Q79" s="84">
        <v>46029.14</v>
      </c>
      <c r="R79" s="83"/>
      <c r="S79" s="83"/>
      <c r="T79" s="84">
        <v>920580.80999999982</v>
      </c>
      <c r="U79" s="84">
        <v>467032.23000000004</v>
      </c>
      <c r="V79" s="84">
        <v>1167757.3700000001</v>
      </c>
      <c r="W79" s="84">
        <v>640360.71000000008</v>
      </c>
      <c r="X79" s="83"/>
      <c r="Y79" s="83"/>
      <c r="Z79" s="83"/>
      <c r="AA79" s="83"/>
      <c r="AB79" s="84">
        <v>80013.149999999994</v>
      </c>
      <c r="AC79" s="84">
        <v>48736.579999999994</v>
      </c>
      <c r="AD79" s="84">
        <v>52517.429999999993</v>
      </c>
      <c r="AE79" s="84">
        <v>120215.65999999997</v>
      </c>
      <c r="AF79" s="84">
        <v>1568600.0000000005</v>
      </c>
      <c r="AG79" s="84">
        <v>1698329.9599999995</v>
      </c>
      <c r="AH79" s="83"/>
      <c r="AI79" s="83"/>
      <c r="AJ79" s="84">
        <v>1305090.3700000001</v>
      </c>
      <c r="AK79" s="84">
        <v>113594</v>
      </c>
      <c r="AL79" s="84">
        <v>562522.70000000007</v>
      </c>
      <c r="AM79" s="84">
        <v>112355.86000000002</v>
      </c>
      <c r="AN79" s="84">
        <v>347449.39999999997</v>
      </c>
      <c r="AO79" s="83">
        <v>1127.48</v>
      </c>
      <c r="AP79" s="84">
        <v>24621.919999999998</v>
      </c>
      <c r="AQ79" s="84">
        <v>7576</v>
      </c>
      <c r="AR79" s="83"/>
      <c r="AS79" s="83"/>
      <c r="AT79" s="84">
        <v>201651.19</v>
      </c>
      <c r="AU79" s="84">
        <v>665620.57000000007</v>
      </c>
      <c r="AV79" s="83"/>
      <c r="AW79" s="84">
        <v>37070.15</v>
      </c>
      <c r="AX79" s="84">
        <v>90309</v>
      </c>
      <c r="AY79" s="83">
        <v>7214.24</v>
      </c>
      <c r="AZ79" s="84"/>
      <c r="BA79" s="83"/>
      <c r="BB79" s="84">
        <v>104581.18000000001</v>
      </c>
      <c r="BC79" s="84">
        <v>116714.29</v>
      </c>
      <c r="BD79" s="84">
        <v>256882.34999999998</v>
      </c>
      <c r="BE79" s="84">
        <v>2783.95</v>
      </c>
      <c r="BF79" s="84">
        <v>31775</v>
      </c>
      <c r="BG79" s="84">
        <v>41440.159999999996</v>
      </c>
      <c r="BH79" s="83"/>
      <c r="BI79" s="84">
        <v>42518.619999999995</v>
      </c>
      <c r="BJ79" s="84"/>
      <c r="BK79" s="83"/>
      <c r="BL79" s="84"/>
      <c r="BM79" s="84">
        <v>467529.25</v>
      </c>
      <c r="BN79" s="84">
        <v>482033.07999999996</v>
      </c>
      <c r="BO79" s="83">
        <v>2056.09</v>
      </c>
      <c r="BP79" s="84">
        <v>14188.189999999999</v>
      </c>
      <c r="BQ79" s="84">
        <v>307001.28999999998</v>
      </c>
      <c r="BR79" s="83">
        <v>200372.33</v>
      </c>
      <c r="BS79" s="83"/>
      <c r="BT79" s="83">
        <v>14483</v>
      </c>
      <c r="BU79" s="84">
        <v>14483</v>
      </c>
      <c r="BV79" s="83">
        <v>125597.83</v>
      </c>
      <c r="BW79" s="83"/>
      <c r="BX79" s="84">
        <v>167786.1</v>
      </c>
      <c r="BY79" s="84">
        <v>356794.60000000003</v>
      </c>
      <c r="BZ79" s="83"/>
      <c r="CA79" s="83"/>
      <c r="CB79" s="84"/>
      <c r="CC79" s="84">
        <v>107306.20000000001</v>
      </c>
      <c r="CD79" s="83"/>
      <c r="CE79" s="83"/>
      <c r="CF79" s="83"/>
      <c r="CG79" s="83"/>
      <c r="CH79" s="83"/>
      <c r="CI79" s="83"/>
      <c r="CJ79" s="84"/>
      <c r="CK79" s="84">
        <v>101699.34999999999</v>
      </c>
      <c r="CL79" s="83">
        <v>101699.34999999999</v>
      </c>
      <c r="CM79" s="83"/>
      <c r="CN79" s="83"/>
      <c r="CO79" s="83">
        <v>91702.32</v>
      </c>
      <c r="CP79" s="83">
        <v>68011.06</v>
      </c>
      <c r="CQ79" s="84"/>
      <c r="CR79" s="83"/>
      <c r="CS79" s="84"/>
      <c r="CT79" s="83">
        <v>5692.7</v>
      </c>
      <c r="CU79" s="83"/>
      <c r="CV79" s="83"/>
    </row>
    <row r="80" spans="2:100" x14ac:dyDescent="0.25">
      <c r="B80" s="85" t="s">
        <v>536</v>
      </c>
      <c r="C80" s="85" t="s">
        <v>537</v>
      </c>
      <c r="D80" s="84">
        <v>13672387.090000004</v>
      </c>
      <c r="E80" s="84">
        <v>4755529.7599999988</v>
      </c>
      <c r="F80" s="84">
        <v>168873.57</v>
      </c>
      <c r="G80" s="84">
        <v>60471.12</v>
      </c>
      <c r="H80" s="83"/>
      <c r="I80" s="84">
        <v>90959.5</v>
      </c>
      <c r="J80" s="84">
        <v>63496.240000000005</v>
      </c>
      <c r="K80" s="84">
        <v>11206</v>
      </c>
      <c r="L80" s="84">
        <v>2573222.0200000005</v>
      </c>
      <c r="M80" s="84">
        <v>103612.07999999999</v>
      </c>
      <c r="N80" s="84">
        <v>100041.29999999999</v>
      </c>
      <c r="O80" s="83"/>
      <c r="P80" s="84">
        <v>73836.28</v>
      </c>
      <c r="Q80" s="84">
        <v>111690.33</v>
      </c>
      <c r="R80" s="83"/>
      <c r="S80" s="83"/>
      <c r="T80" s="84">
        <v>395857.26999999996</v>
      </c>
      <c r="U80" s="84">
        <v>224674.65000000002</v>
      </c>
      <c r="V80" s="84">
        <v>482462.80999999994</v>
      </c>
      <c r="W80" s="84">
        <v>289658.35000000003</v>
      </c>
      <c r="X80" s="83"/>
      <c r="Y80" s="83"/>
      <c r="Z80" s="83"/>
      <c r="AA80" s="83"/>
      <c r="AB80" s="84">
        <v>8852.0400000000009</v>
      </c>
      <c r="AC80" s="84">
        <v>6103.38</v>
      </c>
      <c r="AD80" s="84">
        <v>27042.960000000003</v>
      </c>
      <c r="AE80" s="84">
        <v>71432.349999999991</v>
      </c>
      <c r="AF80" s="84">
        <v>743568.83000000007</v>
      </c>
      <c r="AG80" s="84">
        <v>818400.00000000012</v>
      </c>
      <c r="AH80" s="83"/>
      <c r="AI80" s="83"/>
      <c r="AJ80" s="84">
        <v>273198.61000000004</v>
      </c>
      <c r="AK80" s="84">
        <v>88042.52</v>
      </c>
      <c r="AL80" s="84">
        <v>193043.23</v>
      </c>
      <c r="AM80" s="84">
        <v>26443.759999999998</v>
      </c>
      <c r="AN80" s="84">
        <v>187707.49000000002</v>
      </c>
      <c r="AO80" s="84">
        <v>544.91</v>
      </c>
      <c r="AP80" s="84">
        <v>47172.73</v>
      </c>
      <c r="AQ80" s="84"/>
      <c r="AR80" s="83"/>
      <c r="AS80" s="83"/>
      <c r="AT80" s="84">
        <v>11494.93</v>
      </c>
      <c r="AU80" s="84">
        <v>419303.93</v>
      </c>
      <c r="AV80" s="84"/>
      <c r="AW80" s="83">
        <v>47839.4</v>
      </c>
      <c r="AX80" s="83">
        <v>33994.5</v>
      </c>
      <c r="AY80" s="84"/>
      <c r="AZ80" s="84">
        <v>11363.34</v>
      </c>
      <c r="BA80" s="83"/>
      <c r="BB80" s="83">
        <v>30525.059999999998</v>
      </c>
      <c r="BC80" s="84">
        <v>39999.379999999997</v>
      </c>
      <c r="BD80" s="84">
        <v>64403.44</v>
      </c>
      <c r="BE80" s="84"/>
      <c r="BF80" s="83">
        <v>8571.89</v>
      </c>
      <c r="BG80" s="83">
        <v>3831.46</v>
      </c>
      <c r="BH80" s="83"/>
      <c r="BI80" s="83">
        <v>6106.33</v>
      </c>
      <c r="BJ80" s="83">
        <v>2509.3000000000002</v>
      </c>
      <c r="BK80" s="84"/>
      <c r="BL80" s="84"/>
      <c r="BM80" s="84">
        <v>239948.75</v>
      </c>
      <c r="BN80" s="84">
        <v>42847.03</v>
      </c>
      <c r="BO80" s="84">
        <v>1797.1</v>
      </c>
      <c r="BP80" s="83"/>
      <c r="BQ80" s="83">
        <v>155802.66999999998</v>
      </c>
      <c r="BR80" s="83">
        <v>74777.429999999993</v>
      </c>
      <c r="BS80" s="84"/>
      <c r="BT80" s="84"/>
      <c r="BU80" s="84"/>
      <c r="BV80" s="83">
        <v>201975.41</v>
      </c>
      <c r="BW80" s="83"/>
      <c r="BX80" s="84"/>
      <c r="BY80" s="83">
        <v>167057.72</v>
      </c>
      <c r="BZ80" s="83">
        <v>16297.08</v>
      </c>
      <c r="CA80" s="83"/>
      <c r="CB80" s="84"/>
      <c r="CC80" s="83">
        <v>37378.83</v>
      </c>
      <c r="CD80" s="83">
        <v>15000</v>
      </c>
      <c r="CE80" s="83"/>
      <c r="CF80" s="83"/>
      <c r="CG80" s="83"/>
      <c r="CH80" s="83"/>
      <c r="CI80" s="83"/>
      <c r="CJ80" s="84"/>
      <c r="CK80" s="84">
        <v>33899.849999999991</v>
      </c>
      <c r="CL80" s="83">
        <v>33899.849999999991</v>
      </c>
      <c r="CM80" s="83"/>
      <c r="CN80" s="83"/>
      <c r="CO80" s="83"/>
      <c r="CP80" s="83"/>
      <c r="CQ80" s="83"/>
      <c r="CR80" s="83">
        <v>8518.17</v>
      </c>
      <c r="CS80" s="83"/>
      <c r="CT80" s="83"/>
      <c r="CU80" s="83"/>
      <c r="CV80" s="83"/>
    </row>
    <row r="81" spans="2:100" x14ac:dyDescent="0.25">
      <c r="B81" s="85" t="s">
        <v>486</v>
      </c>
      <c r="C81" s="85" t="s">
        <v>487</v>
      </c>
      <c r="D81" s="84">
        <v>6723834.2799999993</v>
      </c>
      <c r="E81" s="84">
        <v>2315065.8899999997</v>
      </c>
      <c r="F81" s="84">
        <v>23458.949999999997</v>
      </c>
      <c r="G81" s="84">
        <v>51107.22</v>
      </c>
      <c r="H81" s="83"/>
      <c r="I81" s="84">
        <v>38187.4</v>
      </c>
      <c r="J81" s="84">
        <v>1958.35</v>
      </c>
      <c r="K81" s="84">
        <v>44824</v>
      </c>
      <c r="L81" s="84">
        <v>1007928.8800000001</v>
      </c>
      <c r="M81" s="84">
        <v>68980.760000000009</v>
      </c>
      <c r="N81" s="84">
        <v>19316.93</v>
      </c>
      <c r="O81" s="83"/>
      <c r="P81" s="84">
        <v>22307.5</v>
      </c>
      <c r="Q81" s="84"/>
      <c r="R81" s="83"/>
      <c r="S81" s="83"/>
      <c r="T81" s="84">
        <v>185530.8</v>
      </c>
      <c r="U81" s="84">
        <v>82191.67</v>
      </c>
      <c r="V81" s="84">
        <v>236702.97</v>
      </c>
      <c r="W81" s="84">
        <v>124309.81</v>
      </c>
      <c r="X81" s="84"/>
      <c r="Y81" s="84"/>
      <c r="Z81" s="83"/>
      <c r="AA81" s="83"/>
      <c r="AB81" s="84">
        <v>17582.71</v>
      </c>
      <c r="AC81" s="84">
        <v>13677.07</v>
      </c>
      <c r="AD81" s="84">
        <v>12378.92</v>
      </c>
      <c r="AE81" s="84">
        <v>20051.47</v>
      </c>
      <c r="AF81" s="84">
        <v>337980</v>
      </c>
      <c r="AG81" s="84">
        <v>327800.00000000006</v>
      </c>
      <c r="AH81" s="84"/>
      <c r="AI81" s="84"/>
      <c r="AJ81" s="84">
        <v>141795.69</v>
      </c>
      <c r="AK81" s="84">
        <v>462.84</v>
      </c>
      <c r="AL81" s="84">
        <v>117339.63999999998</v>
      </c>
      <c r="AM81" s="84">
        <v>71479.509999999995</v>
      </c>
      <c r="AN81" s="84">
        <v>94681.640000000014</v>
      </c>
      <c r="AO81" s="83">
        <v>3175.3700000000003</v>
      </c>
      <c r="AP81" s="83">
        <v>11396.44</v>
      </c>
      <c r="AQ81" s="84">
        <v>241870.81</v>
      </c>
      <c r="AR81" s="83"/>
      <c r="AS81" s="84"/>
      <c r="AT81" s="84">
        <v>13748.99</v>
      </c>
      <c r="AU81" s="84">
        <v>25619.93</v>
      </c>
      <c r="AV81" s="83">
        <v>8259.5</v>
      </c>
      <c r="AW81" s="84">
        <v>35426</v>
      </c>
      <c r="AX81" s="83"/>
      <c r="AY81" s="84">
        <v>16505.32</v>
      </c>
      <c r="AZ81" s="84">
        <v>17512.68</v>
      </c>
      <c r="BA81" s="84"/>
      <c r="BB81" s="84"/>
      <c r="BC81" s="84">
        <v>13035.19</v>
      </c>
      <c r="BD81" s="84">
        <v>55015.05</v>
      </c>
      <c r="BE81" s="84"/>
      <c r="BF81" s="83">
        <v>431.25</v>
      </c>
      <c r="BG81" s="84"/>
      <c r="BH81" s="83"/>
      <c r="BI81" s="83">
        <v>5603.76</v>
      </c>
      <c r="BJ81" s="83"/>
      <c r="BK81" s="84">
        <v>197949.47</v>
      </c>
      <c r="BL81" s="84">
        <v>6410</v>
      </c>
      <c r="BM81" s="84">
        <v>123966.42000000001</v>
      </c>
      <c r="BN81" s="84">
        <v>70633.39</v>
      </c>
      <c r="BO81" s="83">
        <v>331.45</v>
      </c>
      <c r="BP81" s="84">
        <v>17621.600000000002</v>
      </c>
      <c r="BQ81" s="84"/>
      <c r="BR81" s="84"/>
      <c r="BS81" s="84"/>
      <c r="BT81" s="84">
        <v>78</v>
      </c>
      <c r="BU81" s="84">
        <v>78</v>
      </c>
      <c r="BV81" s="83">
        <v>403874.92000000004</v>
      </c>
      <c r="BW81" s="84"/>
      <c r="BX81" s="84"/>
      <c r="BY81" s="83">
        <v>59124.58</v>
      </c>
      <c r="BZ81" s="83"/>
      <c r="CA81" s="83"/>
      <c r="CB81" s="84"/>
      <c r="CC81" s="84">
        <v>5225.7</v>
      </c>
      <c r="CD81" s="83"/>
      <c r="CE81" s="83"/>
      <c r="CF81" s="83"/>
      <c r="CG81" s="83"/>
      <c r="CH81" s="84"/>
      <c r="CI81" s="83"/>
      <c r="CJ81" s="84"/>
      <c r="CK81" s="84">
        <v>13917.84</v>
      </c>
      <c r="CL81" s="83">
        <v>13917.84</v>
      </c>
      <c r="CM81" s="83"/>
      <c r="CN81" s="83"/>
      <c r="CO81" s="83"/>
      <c r="CP81" s="84"/>
      <c r="CQ81" s="84"/>
      <c r="CR81" s="83"/>
      <c r="CS81" s="84"/>
      <c r="CT81" s="83"/>
      <c r="CU81" s="83"/>
      <c r="CV81" s="83"/>
    </row>
    <row r="82" spans="2:100" x14ac:dyDescent="0.25">
      <c r="B82" s="85" t="s">
        <v>502</v>
      </c>
      <c r="C82" s="85" t="s">
        <v>503</v>
      </c>
      <c r="D82" s="84">
        <v>23879950.399999999</v>
      </c>
      <c r="E82" s="84">
        <v>10422344.310000001</v>
      </c>
      <c r="F82" s="84">
        <v>184384.48</v>
      </c>
      <c r="G82" s="84">
        <v>91215.680000000022</v>
      </c>
      <c r="H82" s="83"/>
      <c r="I82" s="84">
        <v>253025.2</v>
      </c>
      <c r="J82" s="84">
        <v>53523.360000000001</v>
      </c>
      <c r="K82" s="84">
        <v>49648</v>
      </c>
      <c r="L82" s="84">
        <v>3435126.7000000007</v>
      </c>
      <c r="M82" s="84">
        <v>116232.32000000001</v>
      </c>
      <c r="N82" s="84">
        <v>131862.65</v>
      </c>
      <c r="O82" s="83"/>
      <c r="P82" s="84">
        <v>314758.8</v>
      </c>
      <c r="Q82" s="84">
        <v>5516.5</v>
      </c>
      <c r="R82" s="83"/>
      <c r="S82" s="83"/>
      <c r="T82" s="84">
        <v>816569.88</v>
      </c>
      <c r="U82" s="84">
        <v>300045.55000000005</v>
      </c>
      <c r="V82" s="84">
        <v>1066276.05</v>
      </c>
      <c r="W82" s="84">
        <v>410192.58</v>
      </c>
      <c r="X82" s="83">
        <v>4400.04</v>
      </c>
      <c r="Y82" s="83">
        <v>2400</v>
      </c>
      <c r="Z82" s="83"/>
      <c r="AA82" s="83"/>
      <c r="AB82" s="84">
        <v>10811.12</v>
      </c>
      <c r="AC82" s="84">
        <v>5630.9299999999985</v>
      </c>
      <c r="AD82" s="84">
        <v>52247.259999999995</v>
      </c>
      <c r="AE82" s="84">
        <v>92437.909999999974</v>
      </c>
      <c r="AF82" s="84">
        <v>1330086.1800000002</v>
      </c>
      <c r="AG82" s="84">
        <v>1201629.3999999999</v>
      </c>
      <c r="AH82" s="84">
        <v>75694.490000000005</v>
      </c>
      <c r="AI82" s="84">
        <v>9927.1900000000023</v>
      </c>
      <c r="AJ82" s="84">
        <v>383602.87</v>
      </c>
      <c r="AK82" s="84">
        <v>84977.209999999992</v>
      </c>
      <c r="AL82" s="84">
        <v>42974.06</v>
      </c>
      <c r="AM82" s="84">
        <v>105759.56</v>
      </c>
      <c r="AN82" s="84">
        <v>59313.95</v>
      </c>
      <c r="AO82" s="84"/>
      <c r="AP82" s="84">
        <v>20702.02</v>
      </c>
      <c r="AQ82" s="84">
        <v>15862.64</v>
      </c>
      <c r="AR82" s="83"/>
      <c r="AS82" s="84">
        <v>144312.72</v>
      </c>
      <c r="AT82" s="84">
        <v>53389.53</v>
      </c>
      <c r="AU82" s="84">
        <v>125457.48000000001</v>
      </c>
      <c r="AV82" s="84">
        <v>1745</v>
      </c>
      <c r="AW82" s="84">
        <v>32549.54</v>
      </c>
      <c r="AX82" s="83"/>
      <c r="AY82" s="84">
        <v>78212.58</v>
      </c>
      <c r="AZ82" s="84">
        <v>97494.560000000012</v>
      </c>
      <c r="BA82" s="84">
        <v>30796.11</v>
      </c>
      <c r="BB82" s="84">
        <v>50407.25</v>
      </c>
      <c r="BC82" s="84">
        <v>47813.17</v>
      </c>
      <c r="BD82" s="84">
        <v>15309.19</v>
      </c>
      <c r="BE82" s="84">
        <v>13155.74</v>
      </c>
      <c r="BF82" s="84"/>
      <c r="BG82" s="84">
        <v>20485.309999999998</v>
      </c>
      <c r="BH82" s="83"/>
      <c r="BI82" s="84"/>
      <c r="BJ82" s="83"/>
      <c r="BK82" s="83">
        <v>4677.76</v>
      </c>
      <c r="BL82" s="84"/>
      <c r="BM82" s="84">
        <v>304837.64999999997</v>
      </c>
      <c r="BN82" s="84">
        <v>92634.040000000008</v>
      </c>
      <c r="BO82" s="84">
        <v>635.75</v>
      </c>
      <c r="BP82" s="84"/>
      <c r="BQ82" s="83">
        <v>710251.34000000008</v>
      </c>
      <c r="BR82" s="83">
        <v>165105.60999999999</v>
      </c>
      <c r="BS82" s="84">
        <v>279796.98</v>
      </c>
      <c r="BT82" s="84">
        <v>1870</v>
      </c>
      <c r="BU82" s="84">
        <v>1870</v>
      </c>
      <c r="BV82" s="83">
        <v>2200</v>
      </c>
      <c r="BW82" s="84"/>
      <c r="BX82" s="84">
        <v>97374.260000000009</v>
      </c>
      <c r="BY82" s="83">
        <v>192916.72</v>
      </c>
      <c r="BZ82" s="83"/>
      <c r="CA82" s="83"/>
      <c r="CB82" s="84"/>
      <c r="CC82" s="83">
        <v>24866.68</v>
      </c>
      <c r="CD82" s="84"/>
      <c r="CE82" s="83"/>
      <c r="CF82" s="83"/>
      <c r="CG82" s="84"/>
      <c r="CH82" s="83"/>
      <c r="CI82" s="83">
        <v>71.44</v>
      </c>
      <c r="CJ82" s="84"/>
      <c r="CK82" s="84">
        <v>28636.67</v>
      </c>
      <c r="CL82" s="83">
        <v>28636.67</v>
      </c>
      <c r="CM82" s="83"/>
      <c r="CN82" s="83"/>
      <c r="CO82" s="83"/>
      <c r="CP82" s="84">
        <v>44221.47</v>
      </c>
      <c r="CQ82" s="84"/>
      <c r="CR82" s="83">
        <v>8853.57</v>
      </c>
      <c r="CS82" s="84"/>
      <c r="CT82" s="83">
        <v>60693.39</v>
      </c>
      <c r="CU82" s="83"/>
      <c r="CV82" s="83"/>
    </row>
    <row r="83" spans="2:100" x14ac:dyDescent="0.25">
      <c r="B83" s="85" t="s">
        <v>342</v>
      </c>
      <c r="C83" s="85" t="s">
        <v>343</v>
      </c>
      <c r="D83" s="84">
        <v>29928516.699999999</v>
      </c>
      <c r="E83" s="84">
        <v>10708260.35</v>
      </c>
      <c r="F83" s="84">
        <v>310486.73</v>
      </c>
      <c r="G83" s="83">
        <v>168426.47999999998</v>
      </c>
      <c r="H83" s="83"/>
      <c r="I83" s="84">
        <v>704921.76</v>
      </c>
      <c r="J83" s="84">
        <v>172447.86</v>
      </c>
      <c r="K83" s="83">
        <v>56030</v>
      </c>
      <c r="L83" s="84">
        <v>4095018.75</v>
      </c>
      <c r="M83" s="84">
        <v>237818.81</v>
      </c>
      <c r="N83" s="84">
        <v>175390.3</v>
      </c>
      <c r="O83" s="83"/>
      <c r="P83" s="84">
        <v>313555.13</v>
      </c>
      <c r="Q83" s="84">
        <v>58975.31</v>
      </c>
      <c r="R83" s="83"/>
      <c r="S83" s="83"/>
      <c r="T83" s="84">
        <v>930496.59000000008</v>
      </c>
      <c r="U83" s="84">
        <v>361447.53000000009</v>
      </c>
      <c r="V83" s="84">
        <v>1129970.58</v>
      </c>
      <c r="W83" s="84">
        <v>481847.03999999998</v>
      </c>
      <c r="X83" s="83"/>
      <c r="Y83" s="83"/>
      <c r="Z83" s="83"/>
      <c r="AA83" s="83"/>
      <c r="AB83" s="84">
        <v>38650.969999999994</v>
      </c>
      <c r="AC83" s="84">
        <v>17276</v>
      </c>
      <c r="AD83" s="84">
        <v>76387.14</v>
      </c>
      <c r="AE83" s="84">
        <v>164324.84999999998</v>
      </c>
      <c r="AF83" s="84">
        <v>1466300</v>
      </c>
      <c r="AG83" s="84">
        <v>1303589.5000000002</v>
      </c>
      <c r="AH83" s="83">
        <v>41516.589999999997</v>
      </c>
      <c r="AI83" s="83">
        <v>34590.369999999995</v>
      </c>
      <c r="AJ83" s="84">
        <v>701508.74</v>
      </c>
      <c r="AK83" s="84">
        <v>117174.77</v>
      </c>
      <c r="AL83" s="84">
        <v>427315.01</v>
      </c>
      <c r="AM83" s="84">
        <v>698876.54</v>
      </c>
      <c r="AN83" s="84">
        <v>206578.76</v>
      </c>
      <c r="AO83" s="84">
        <v>60284.53</v>
      </c>
      <c r="AP83" s="84">
        <v>22359.26</v>
      </c>
      <c r="AQ83" s="83">
        <v>1160813.21</v>
      </c>
      <c r="AR83" s="83"/>
      <c r="AS83" s="83">
        <v>202225.72</v>
      </c>
      <c r="AT83" s="84">
        <v>113994.27</v>
      </c>
      <c r="AU83" s="84">
        <v>258499.15000000002</v>
      </c>
      <c r="AV83" s="84">
        <v>41131</v>
      </c>
      <c r="AW83" s="84">
        <v>21871.63</v>
      </c>
      <c r="AX83" s="83"/>
      <c r="AY83" s="84">
        <v>3057.76</v>
      </c>
      <c r="AZ83" s="83">
        <v>81170.100000000006</v>
      </c>
      <c r="BA83" s="83">
        <v>25100.06</v>
      </c>
      <c r="BB83" s="84">
        <v>57545.240000000005</v>
      </c>
      <c r="BC83" s="83">
        <v>55747.43</v>
      </c>
      <c r="BD83" s="84">
        <v>100234.91</v>
      </c>
      <c r="BE83" s="83">
        <v>348.49</v>
      </c>
      <c r="BF83" s="83">
        <v>11805.869999999999</v>
      </c>
      <c r="BG83" s="83">
        <v>8474.89</v>
      </c>
      <c r="BH83" s="83"/>
      <c r="BI83" s="83">
        <v>313393.17</v>
      </c>
      <c r="BJ83" s="83"/>
      <c r="BK83" s="83"/>
      <c r="BL83" s="84"/>
      <c r="BM83" s="84">
        <v>397867.63</v>
      </c>
      <c r="BN83" s="83">
        <v>287121.38</v>
      </c>
      <c r="BO83" s="84">
        <v>1436.93</v>
      </c>
      <c r="BP83" s="84">
        <v>20745.97</v>
      </c>
      <c r="BQ83" s="83">
        <v>578537.68000000005</v>
      </c>
      <c r="BR83" s="83"/>
      <c r="BS83" s="83"/>
      <c r="BT83" s="83">
        <v>9303.5400000000009</v>
      </c>
      <c r="BU83" s="83">
        <v>9303.5400000000009</v>
      </c>
      <c r="BV83" s="83">
        <v>5077.74</v>
      </c>
      <c r="BW83" s="83"/>
      <c r="BX83" s="84">
        <v>103609.38</v>
      </c>
      <c r="BY83" s="83">
        <v>216724.58</v>
      </c>
      <c r="BZ83" s="84"/>
      <c r="CA83" s="83"/>
      <c r="CB83" s="83"/>
      <c r="CC83" s="83">
        <v>94484.12999999999</v>
      </c>
      <c r="CD83" s="83"/>
      <c r="CE83" s="83">
        <v>28640.98</v>
      </c>
      <c r="CF83" s="83"/>
      <c r="CG83" s="83"/>
      <c r="CH83" s="83">
        <v>6543.98</v>
      </c>
      <c r="CI83" s="83"/>
      <c r="CJ83" s="84"/>
      <c r="CK83" s="84">
        <v>70326.240000000005</v>
      </c>
      <c r="CL83" s="83">
        <v>70326.240000000005</v>
      </c>
      <c r="CM83" s="83"/>
      <c r="CN83" s="83"/>
      <c r="CO83" s="83"/>
      <c r="CP83" s="83"/>
      <c r="CQ83" s="83">
        <v>77744.62</v>
      </c>
      <c r="CR83" s="83"/>
      <c r="CS83" s="84"/>
      <c r="CT83" s="83">
        <v>293112.76999999996</v>
      </c>
      <c r="CU83" s="83"/>
      <c r="CV83" s="83"/>
    </row>
    <row r="84" spans="2:100" x14ac:dyDescent="0.25">
      <c r="B84" s="85" t="s">
        <v>744</v>
      </c>
      <c r="C84" s="85" t="s">
        <v>745</v>
      </c>
      <c r="D84" s="84">
        <v>6746891.8900000006</v>
      </c>
      <c r="E84" s="84">
        <v>1768741.6400000001</v>
      </c>
      <c r="F84" s="84">
        <v>35283.85</v>
      </c>
      <c r="G84" s="84">
        <v>1156.33</v>
      </c>
      <c r="H84" s="83"/>
      <c r="I84" s="84">
        <v>67270.41</v>
      </c>
      <c r="J84" s="84">
        <v>200512.43</v>
      </c>
      <c r="K84" s="84"/>
      <c r="L84" s="84">
        <v>1234596.0599999998</v>
      </c>
      <c r="M84" s="84">
        <v>40346.990000000005</v>
      </c>
      <c r="N84" s="84">
        <v>22039.83</v>
      </c>
      <c r="O84" s="83"/>
      <c r="P84" s="84">
        <v>155742.85</v>
      </c>
      <c r="Q84" s="84">
        <v>10565.869999999999</v>
      </c>
      <c r="R84" s="83"/>
      <c r="S84" s="83"/>
      <c r="T84" s="84">
        <v>156223.34999999998</v>
      </c>
      <c r="U84" s="84">
        <v>110699.95999999999</v>
      </c>
      <c r="V84" s="84">
        <v>182220.06000000003</v>
      </c>
      <c r="W84" s="84">
        <v>148126.89000000001</v>
      </c>
      <c r="X84" s="83"/>
      <c r="Y84" s="83"/>
      <c r="Z84" s="83"/>
      <c r="AA84" s="83"/>
      <c r="AB84" s="84">
        <v>13094.36</v>
      </c>
      <c r="AC84" s="84">
        <v>10724.760000000002</v>
      </c>
      <c r="AD84" s="84">
        <v>10328.5</v>
      </c>
      <c r="AE84" s="84">
        <v>31812.579999999994</v>
      </c>
      <c r="AF84" s="84">
        <v>261324.16999999998</v>
      </c>
      <c r="AG84" s="84">
        <v>311712.32</v>
      </c>
      <c r="AH84" s="83"/>
      <c r="AI84" s="83"/>
      <c r="AJ84" s="84">
        <v>192980.27</v>
      </c>
      <c r="AK84" s="84">
        <v>32152.87</v>
      </c>
      <c r="AL84" s="84">
        <v>107883.58</v>
      </c>
      <c r="AM84" s="84">
        <v>3153.42</v>
      </c>
      <c r="AN84" s="84">
        <v>244673.97999999998</v>
      </c>
      <c r="AO84" s="83">
        <v>250</v>
      </c>
      <c r="AP84" s="84">
        <v>503.99</v>
      </c>
      <c r="AQ84" s="84"/>
      <c r="AR84" s="83"/>
      <c r="AS84" s="83"/>
      <c r="AT84" s="84">
        <v>3000</v>
      </c>
      <c r="AU84" s="84">
        <v>812392.65</v>
      </c>
      <c r="AV84" s="83">
        <v>106497.42</v>
      </c>
      <c r="AW84" s="84">
        <v>10112</v>
      </c>
      <c r="AX84" s="84"/>
      <c r="AY84" s="84"/>
      <c r="AZ84" s="84"/>
      <c r="BA84" s="83"/>
      <c r="BB84" s="84">
        <v>24197.57</v>
      </c>
      <c r="BC84" s="84"/>
      <c r="BD84" s="84"/>
      <c r="BE84" s="83"/>
      <c r="BF84" s="83"/>
      <c r="BG84" s="84"/>
      <c r="BH84" s="83"/>
      <c r="BI84" s="84"/>
      <c r="BJ84" s="83"/>
      <c r="BK84" s="83"/>
      <c r="BL84" s="84"/>
      <c r="BM84" s="84">
        <v>176911.68</v>
      </c>
      <c r="BN84" s="83">
        <v>16560.07</v>
      </c>
      <c r="BO84" s="83"/>
      <c r="BP84" s="84">
        <v>831.62</v>
      </c>
      <c r="BQ84" s="84"/>
      <c r="BR84" s="83"/>
      <c r="BS84" s="84"/>
      <c r="BT84" s="84">
        <v>84</v>
      </c>
      <c r="BU84" s="84">
        <v>84</v>
      </c>
      <c r="BV84" s="83">
        <v>5969.79</v>
      </c>
      <c r="BW84" s="83"/>
      <c r="BX84" s="84"/>
      <c r="BY84" s="84">
        <v>106763.11</v>
      </c>
      <c r="BZ84" s="84"/>
      <c r="CA84" s="83">
        <v>15582.72</v>
      </c>
      <c r="CB84" s="84"/>
      <c r="CC84" s="83"/>
      <c r="CD84" s="83"/>
      <c r="CE84" s="83"/>
      <c r="CF84" s="83"/>
      <c r="CG84" s="83"/>
      <c r="CH84" s="83"/>
      <c r="CI84" s="83"/>
      <c r="CJ84" s="84"/>
      <c r="CK84" s="84">
        <v>105564.31</v>
      </c>
      <c r="CL84" s="83">
        <v>105564.31</v>
      </c>
      <c r="CM84" s="84"/>
      <c r="CN84" s="83"/>
      <c r="CO84" s="83">
        <v>8303.6299999999992</v>
      </c>
      <c r="CP84" s="84"/>
      <c r="CQ84" s="84"/>
      <c r="CR84" s="83"/>
      <c r="CS84" s="84"/>
      <c r="CT84" s="83"/>
      <c r="CU84" s="83"/>
      <c r="CV84" s="83"/>
    </row>
    <row r="85" spans="2:100" x14ac:dyDescent="0.25">
      <c r="B85" s="85" t="s">
        <v>632</v>
      </c>
      <c r="C85" s="85" t="s">
        <v>633</v>
      </c>
      <c r="D85" s="84">
        <v>5021982.0399999991</v>
      </c>
      <c r="E85" s="84">
        <v>1533507.52</v>
      </c>
      <c r="F85" s="84">
        <v>17490.099999999999</v>
      </c>
      <c r="G85" s="84">
        <v>76295.05</v>
      </c>
      <c r="H85" s="83"/>
      <c r="I85" s="83">
        <v>29552</v>
      </c>
      <c r="J85" s="84">
        <v>28099.22</v>
      </c>
      <c r="K85" s="83">
        <v>33618</v>
      </c>
      <c r="L85" s="84">
        <v>735193.16999999993</v>
      </c>
      <c r="M85" s="84">
        <v>27656.260000000002</v>
      </c>
      <c r="N85" s="84">
        <v>41039.919999999998</v>
      </c>
      <c r="O85" s="83"/>
      <c r="P85" s="83">
        <v>64497.17</v>
      </c>
      <c r="Q85" s="84">
        <v>6202.3600000000006</v>
      </c>
      <c r="R85" s="83"/>
      <c r="S85" s="83"/>
      <c r="T85" s="84">
        <v>129609.36000000002</v>
      </c>
      <c r="U85" s="84">
        <v>64531.08</v>
      </c>
      <c r="V85" s="84">
        <v>149985.62</v>
      </c>
      <c r="W85" s="84">
        <v>88897.13</v>
      </c>
      <c r="X85" s="83"/>
      <c r="Y85" s="83"/>
      <c r="Z85" s="83"/>
      <c r="AA85" s="83"/>
      <c r="AB85" s="84">
        <v>7265.05</v>
      </c>
      <c r="AC85" s="84">
        <v>4422.43</v>
      </c>
      <c r="AD85" s="84">
        <v>9085.73</v>
      </c>
      <c r="AE85" s="84">
        <v>23129.11</v>
      </c>
      <c r="AF85" s="84">
        <v>248600</v>
      </c>
      <c r="AG85" s="84">
        <v>250800</v>
      </c>
      <c r="AH85" s="83"/>
      <c r="AI85" s="83"/>
      <c r="AJ85" s="84">
        <v>169552.55</v>
      </c>
      <c r="AK85" s="84">
        <v>39213.71</v>
      </c>
      <c r="AL85" s="84">
        <v>116656.07</v>
      </c>
      <c r="AM85" s="84">
        <v>21030.82</v>
      </c>
      <c r="AN85" s="84">
        <v>31617.360000000001</v>
      </c>
      <c r="AO85" s="83"/>
      <c r="AP85" s="84">
        <v>520.33000000000004</v>
      </c>
      <c r="AQ85" s="84">
        <v>501298.09</v>
      </c>
      <c r="AR85" s="83"/>
      <c r="AS85" s="84"/>
      <c r="AT85" s="84">
        <v>23198.25</v>
      </c>
      <c r="AU85" s="84">
        <v>1857</v>
      </c>
      <c r="AV85" s="84"/>
      <c r="AW85" s="84">
        <v>21490.95</v>
      </c>
      <c r="AX85" s="83">
        <v>175</v>
      </c>
      <c r="AY85" s="84">
        <v>8589.73</v>
      </c>
      <c r="AZ85" s="84">
        <v>18732.439999999999</v>
      </c>
      <c r="BA85" s="83"/>
      <c r="BB85" s="83">
        <v>5367.78</v>
      </c>
      <c r="BC85" s="84">
        <v>9272.86</v>
      </c>
      <c r="BD85" s="84">
        <v>35942.79</v>
      </c>
      <c r="BE85" s="84"/>
      <c r="BF85" s="83"/>
      <c r="BG85" s="83">
        <v>1794.16</v>
      </c>
      <c r="BH85" s="83"/>
      <c r="BI85" s="84">
        <v>54420.2</v>
      </c>
      <c r="BJ85" s="83"/>
      <c r="BK85" s="83"/>
      <c r="BL85" s="84"/>
      <c r="BM85" s="84">
        <v>155541.85</v>
      </c>
      <c r="BN85" s="84">
        <v>46237.79</v>
      </c>
      <c r="BO85" s="83"/>
      <c r="BP85" s="83"/>
      <c r="BQ85" s="84">
        <v>53657.56</v>
      </c>
      <c r="BR85" s="83">
        <v>19911.43</v>
      </c>
      <c r="BS85" s="84"/>
      <c r="BT85" s="84">
        <v>8735</v>
      </c>
      <c r="BU85" s="83">
        <v>8735</v>
      </c>
      <c r="BV85" s="83">
        <v>4418.9400000000005</v>
      </c>
      <c r="BW85" s="83"/>
      <c r="BX85" s="84"/>
      <c r="BY85" s="84">
        <v>56521.479999999996</v>
      </c>
      <c r="BZ85" s="83">
        <v>3276.96</v>
      </c>
      <c r="CA85" s="83"/>
      <c r="CB85" s="84"/>
      <c r="CC85" s="84">
        <v>14038.44</v>
      </c>
      <c r="CD85" s="83"/>
      <c r="CE85" s="83"/>
      <c r="CF85" s="83"/>
      <c r="CG85" s="83"/>
      <c r="CH85" s="83"/>
      <c r="CI85" s="83"/>
      <c r="CJ85" s="84"/>
      <c r="CK85" s="84">
        <v>13372.38</v>
      </c>
      <c r="CL85" s="83">
        <v>13372.38</v>
      </c>
      <c r="CM85" s="83"/>
      <c r="CN85" s="83"/>
      <c r="CO85" s="83"/>
      <c r="CP85" s="84"/>
      <c r="CQ85" s="83"/>
      <c r="CR85" s="83">
        <v>10349.86</v>
      </c>
      <c r="CS85" s="83"/>
      <c r="CT85" s="83">
        <v>5713.98</v>
      </c>
      <c r="CU85" s="83"/>
      <c r="CV85" s="83"/>
    </row>
    <row r="86" spans="2:100" x14ac:dyDescent="0.25">
      <c r="B86" s="85" t="s">
        <v>300</v>
      </c>
      <c r="C86" s="85" t="s">
        <v>301</v>
      </c>
      <c r="D86" s="84">
        <v>3971565.5000000005</v>
      </c>
      <c r="E86" s="84">
        <v>1105363.8500000001</v>
      </c>
      <c r="F86" s="84">
        <v>317259.73</v>
      </c>
      <c r="G86" s="84">
        <v>49409.81</v>
      </c>
      <c r="H86" s="83"/>
      <c r="I86" s="84"/>
      <c r="J86" s="84">
        <v>22581.68</v>
      </c>
      <c r="K86" s="83"/>
      <c r="L86" s="84">
        <v>500496.14999999997</v>
      </c>
      <c r="M86" s="83">
        <v>305259.21000000002</v>
      </c>
      <c r="N86" s="84">
        <v>11477.97</v>
      </c>
      <c r="O86" s="83"/>
      <c r="P86" s="83"/>
      <c r="Q86" s="84">
        <v>3031.7400000000002</v>
      </c>
      <c r="R86" s="83"/>
      <c r="S86" s="83"/>
      <c r="T86" s="84">
        <v>111513.94</v>
      </c>
      <c r="U86" s="84">
        <v>60868.06</v>
      </c>
      <c r="V86" s="84">
        <v>142854.81</v>
      </c>
      <c r="W86" s="84">
        <v>83849.449999999983</v>
      </c>
      <c r="X86" s="83"/>
      <c r="Y86" s="83"/>
      <c r="Z86" s="83"/>
      <c r="AA86" s="83"/>
      <c r="AB86" s="84">
        <v>594.70000000000005</v>
      </c>
      <c r="AC86" s="84">
        <v>372.88</v>
      </c>
      <c r="AD86" s="84">
        <v>9348.4399999999987</v>
      </c>
      <c r="AE86" s="84">
        <v>21972.399999999998</v>
      </c>
      <c r="AF86" s="84">
        <v>227155.36</v>
      </c>
      <c r="AG86" s="84">
        <v>237600</v>
      </c>
      <c r="AH86" s="83"/>
      <c r="AI86" s="83"/>
      <c r="AJ86" s="84">
        <v>38840.339999999997</v>
      </c>
      <c r="AK86" s="84">
        <v>9163.5500000000011</v>
      </c>
      <c r="AL86" s="83">
        <v>65633.89</v>
      </c>
      <c r="AM86" s="83">
        <v>33410.74</v>
      </c>
      <c r="AN86" s="84">
        <v>42839.33</v>
      </c>
      <c r="AO86" s="83"/>
      <c r="AP86" s="84">
        <v>4990.49</v>
      </c>
      <c r="AQ86" s="83">
        <v>196963.3</v>
      </c>
      <c r="AR86" s="83"/>
      <c r="AS86" s="83"/>
      <c r="AT86" s="84">
        <v>80</v>
      </c>
      <c r="AU86" s="84">
        <v>13720.23</v>
      </c>
      <c r="AV86" s="83">
        <v>3530.89</v>
      </c>
      <c r="AW86" s="84">
        <v>1391</v>
      </c>
      <c r="AX86" s="83"/>
      <c r="AY86" s="84"/>
      <c r="AZ86" s="83">
        <v>8064.91</v>
      </c>
      <c r="BA86" s="83"/>
      <c r="BB86" s="84">
        <v>11650.3</v>
      </c>
      <c r="BC86" s="84">
        <v>12765.58</v>
      </c>
      <c r="BD86" s="83">
        <v>33375.01</v>
      </c>
      <c r="BE86" s="83">
        <v>2496.2199999999998</v>
      </c>
      <c r="BF86" s="83"/>
      <c r="BG86" s="83"/>
      <c r="BH86" s="83"/>
      <c r="BI86" s="84"/>
      <c r="BJ86" s="83"/>
      <c r="BK86" s="84"/>
      <c r="BL86" s="84"/>
      <c r="BM86" s="84">
        <v>81324.820000000007</v>
      </c>
      <c r="BN86" s="83">
        <v>4108.97</v>
      </c>
      <c r="BO86" s="83">
        <v>455.2</v>
      </c>
      <c r="BP86" s="83"/>
      <c r="BQ86" s="83"/>
      <c r="BR86" s="83"/>
      <c r="BS86" s="83"/>
      <c r="BT86" s="83"/>
      <c r="BU86" s="84"/>
      <c r="BV86" s="83">
        <v>124360.72</v>
      </c>
      <c r="BW86" s="83"/>
      <c r="BX86" s="84"/>
      <c r="BY86" s="84">
        <v>21461.03</v>
      </c>
      <c r="BZ86" s="83">
        <v>28003.67</v>
      </c>
      <c r="CA86" s="83"/>
      <c r="CB86" s="84"/>
      <c r="CC86" s="83">
        <v>9388.24</v>
      </c>
      <c r="CD86" s="83"/>
      <c r="CE86" s="83"/>
      <c r="CF86" s="83"/>
      <c r="CG86" s="83"/>
      <c r="CH86" s="83"/>
      <c r="CI86" s="83"/>
      <c r="CJ86" s="84"/>
      <c r="CK86" s="84">
        <v>12536.89</v>
      </c>
      <c r="CL86" s="83">
        <v>12536.89</v>
      </c>
      <c r="CM86" s="84"/>
      <c r="CN86" s="83"/>
      <c r="CO86" s="83"/>
      <c r="CP86" s="83"/>
      <c r="CQ86" s="83"/>
      <c r="CR86" s="83"/>
      <c r="CS86" s="83"/>
      <c r="CT86" s="83"/>
      <c r="CU86" s="83"/>
      <c r="CV86" s="83"/>
    </row>
    <row r="87" spans="2:100" x14ac:dyDescent="0.25">
      <c r="B87" s="85" t="s">
        <v>668</v>
      </c>
      <c r="C87" s="85" t="s">
        <v>669</v>
      </c>
      <c r="D87" s="84">
        <v>1212485.5</v>
      </c>
      <c r="E87" s="84">
        <v>316780.99</v>
      </c>
      <c r="F87" s="84">
        <v>18368.939999999999</v>
      </c>
      <c r="G87" s="84">
        <v>10276.69</v>
      </c>
      <c r="H87" s="83"/>
      <c r="I87" s="84">
        <v>69304.87</v>
      </c>
      <c r="J87" s="83"/>
      <c r="K87" s="83"/>
      <c r="L87" s="84">
        <v>239306.57</v>
      </c>
      <c r="M87" s="84">
        <v>1505.94</v>
      </c>
      <c r="N87" s="84">
        <v>5149.71</v>
      </c>
      <c r="O87" s="83"/>
      <c r="P87" s="84"/>
      <c r="Q87" s="84">
        <v>4076.24</v>
      </c>
      <c r="R87" s="83"/>
      <c r="S87" s="83"/>
      <c r="T87" s="84">
        <v>31317.82</v>
      </c>
      <c r="U87" s="84">
        <v>18151.169999999998</v>
      </c>
      <c r="V87" s="84">
        <v>39607.199999999997</v>
      </c>
      <c r="W87" s="84">
        <v>26722.87</v>
      </c>
      <c r="X87" s="83"/>
      <c r="Y87" s="83"/>
      <c r="Z87" s="83"/>
      <c r="AA87" s="83"/>
      <c r="AB87" s="84">
        <v>122.33000000000001</v>
      </c>
      <c r="AC87" s="84">
        <v>95.83</v>
      </c>
      <c r="AD87" s="84">
        <v>2344.1800000000003</v>
      </c>
      <c r="AE87" s="84">
        <v>4140.43</v>
      </c>
      <c r="AF87" s="84">
        <v>66000</v>
      </c>
      <c r="AG87" s="84">
        <v>78100</v>
      </c>
      <c r="AH87" s="84"/>
      <c r="AI87" s="84"/>
      <c r="AJ87" s="84">
        <v>95278.59</v>
      </c>
      <c r="AK87" s="84">
        <v>899.27</v>
      </c>
      <c r="AL87" s="84"/>
      <c r="AM87" s="84"/>
      <c r="AN87" s="84">
        <v>8516.18</v>
      </c>
      <c r="AO87" s="84"/>
      <c r="AP87" s="84">
        <v>1421.87</v>
      </c>
      <c r="AQ87" s="83">
        <v>34553.9</v>
      </c>
      <c r="AR87" s="83"/>
      <c r="AS87" s="83"/>
      <c r="AT87" s="84">
        <v>701.25</v>
      </c>
      <c r="AU87" s="84">
        <v>50336.83</v>
      </c>
      <c r="AV87" s="84"/>
      <c r="AW87" s="84"/>
      <c r="AX87" s="83"/>
      <c r="AY87" s="84">
        <v>230.9</v>
      </c>
      <c r="AZ87" s="83"/>
      <c r="BA87" s="84"/>
      <c r="BB87" s="84">
        <v>4309.38</v>
      </c>
      <c r="BC87" s="84">
        <v>3136.79</v>
      </c>
      <c r="BD87" s="84">
        <v>192.5</v>
      </c>
      <c r="BE87" s="83"/>
      <c r="BF87" s="83"/>
      <c r="BG87" s="83">
        <v>790.43</v>
      </c>
      <c r="BH87" s="83"/>
      <c r="BI87" s="84"/>
      <c r="BJ87" s="83"/>
      <c r="BK87" s="84">
        <v>733.18</v>
      </c>
      <c r="BL87" s="84"/>
      <c r="BM87" s="84">
        <v>18117.04</v>
      </c>
      <c r="BN87" s="84">
        <v>3429.27</v>
      </c>
      <c r="BO87" s="83"/>
      <c r="BP87" s="84"/>
      <c r="BQ87" s="84"/>
      <c r="BR87" s="83"/>
      <c r="BS87" s="84"/>
      <c r="BT87" s="84"/>
      <c r="BU87" s="84"/>
      <c r="BV87" s="83">
        <v>48321.539999999994</v>
      </c>
      <c r="BW87" s="83"/>
      <c r="BX87" s="84"/>
      <c r="BY87" s="84">
        <v>6347.44</v>
      </c>
      <c r="BZ87" s="83">
        <v>3314.06</v>
      </c>
      <c r="CA87" s="83"/>
      <c r="CB87" s="84"/>
      <c r="CC87" s="83"/>
      <c r="CD87" s="83"/>
      <c r="CE87" s="83"/>
      <c r="CF87" s="83"/>
      <c r="CG87" s="83"/>
      <c r="CH87" s="83"/>
      <c r="CI87" s="83"/>
      <c r="CJ87" s="84"/>
      <c r="CK87" s="84">
        <v>483.3</v>
      </c>
      <c r="CL87" s="83">
        <v>483.3</v>
      </c>
      <c r="CM87" s="83"/>
      <c r="CN87" s="83"/>
      <c r="CO87" s="83"/>
      <c r="CP87" s="83"/>
      <c r="CQ87" s="83"/>
      <c r="CR87" s="83"/>
      <c r="CS87" s="83"/>
      <c r="CT87" s="83"/>
      <c r="CU87" s="83"/>
      <c r="CV87" s="83"/>
    </row>
    <row r="88" spans="2:100" x14ac:dyDescent="0.25">
      <c r="B88" s="85" t="s">
        <v>826</v>
      </c>
      <c r="C88" s="85" t="s">
        <v>827</v>
      </c>
      <c r="D88" s="84">
        <v>4148394.5200000014</v>
      </c>
      <c r="E88" s="84">
        <v>1614144.9999999998</v>
      </c>
      <c r="F88" s="84">
        <v>50800</v>
      </c>
      <c r="G88" s="84">
        <v>7141.5</v>
      </c>
      <c r="H88" s="83"/>
      <c r="I88" s="84">
        <v>39363.600000000006</v>
      </c>
      <c r="J88" s="84"/>
      <c r="K88" s="84"/>
      <c r="L88" s="84">
        <v>592823.75</v>
      </c>
      <c r="M88" s="84">
        <v>44386.570000000007</v>
      </c>
      <c r="N88" s="84">
        <v>43367.099999999991</v>
      </c>
      <c r="O88" s="83"/>
      <c r="P88" s="84">
        <v>47133.33</v>
      </c>
      <c r="Q88" s="84">
        <v>6705.6</v>
      </c>
      <c r="R88" s="84"/>
      <c r="S88" s="84"/>
      <c r="T88" s="84">
        <v>129148.23</v>
      </c>
      <c r="U88" s="84">
        <v>55211.66</v>
      </c>
      <c r="V88" s="84">
        <v>158374.68</v>
      </c>
      <c r="W88" s="84">
        <v>60879.94</v>
      </c>
      <c r="X88" s="84"/>
      <c r="Y88" s="83"/>
      <c r="Z88" s="83"/>
      <c r="AA88" s="83"/>
      <c r="AB88" s="83">
        <v>8464.9</v>
      </c>
      <c r="AC88" s="83">
        <v>4046.6799999999994</v>
      </c>
      <c r="AD88" s="84">
        <v>9664.8400000000038</v>
      </c>
      <c r="AE88" s="84">
        <v>14984.46</v>
      </c>
      <c r="AF88" s="84">
        <v>265928.48000000004</v>
      </c>
      <c r="AG88" s="84">
        <v>185071.51999999996</v>
      </c>
      <c r="AH88" s="84">
        <v>2024.9299999999998</v>
      </c>
      <c r="AI88" s="84">
        <v>558.84000000000015</v>
      </c>
      <c r="AJ88" s="84">
        <v>123015.79</v>
      </c>
      <c r="AK88" s="84">
        <v>18569.25</v>
      </c>
      <c r="AL88" s="84">
        <v>89553.12</v>
      </c>
      <c r="AM88" s="84">
        <v>26006.63</v>
      </c>
      <c r="AN88" s="84">
        <v>9686.4</v>
      </c>
      <c r="AO88" s="84">
        <v>570.24</v>
      </c>
      <c r="AP88" s="84">
        <v>2372.27</v>
      </c>
      <c r="AQ88" s="84"/>
      <c r="AR88" s="83"/>
      <c r="AS88" s="83"/>
      <c r="AT88" s="84">
        <v>18726.72</v>
      </c>
      <c r="AU88" s="84">
        <v>14104.59</v>
      </c>
      <c r="AV88" s="84">
        <v>20081.68</v>
      </c>
      <c r="AW88" s="84"/>
      <c r="AX88" s="83"/>
      <c r="AY88" s="84">
        <v>6009.0700000000006</v>
      </c>
      <c r="AZ88" s="83"/>
      <c r="BA88" s="83">
        <v>3980.25</v>
      </c>
      <c r="BB88" s="84">
        <v>12523.58</v>
      </c>
      <c r="BC88" s="84">
        <v>16603</v>
      </c>
      <c r="BD88" s="84">
        <v>22732.97</v>
      </c>
      <c r="BE88" s="84"/>
      <c r="BF88" s="83"/>
      <c r="BG88" s="84">
        <v>508.77</v>
      </c>
      <c r="BH88" s="83"/>
      <c r="BI88" s="84">
        <v>2334.8200000000002</v>
      </c>
      <c r="BJ88" s="83">
        <v>177.8</v>
      </c>
      <c r="BK88" s="83">
        <v>1169.4000000000001</v>
      </c>
      <c r="BL88" s="84"/>
      <c r="BM88" s="84">
        <v>86553.81</v>
      </c>
      <c r="BN88" s="84">
        <v>21676.06</v>
      </c>
      <c r="BO88" s="83">
        <v>196.46</v>
      </c>
      <c r="BP88" s="84"/>
      <c r="BQ88" s="84">
        <v>27495.4</v>
      </c>
      <c r="BR88" s="83">
        <v>16850</v>
      </c>
      <c r="BS88" s="84"/>
      <c r="BT88" s="84">
        <v>4410</v>
      </c>
      <c r="BU88" s="84">
        <v>4410</v>
      </c>
      <c r="BV88" s="83">
        <v>149562.15</v>
      </c>
      <c r="BW88" s="83"/>
      <c r="BX88" s="84"/>
      <c r="BY88" s="83">
        <v>44874.19</v>
      </c>
      <c r="BZ88" s="83">
        <v>19214.54</v>
      </c>
      <c r="CA88" s="83"/>
      <c r="CB88" s="84"/>
      <c r="CC88" s="83">
        <v>17358.310000000001</v>
      </c>
      <c r="CD88" s="83"/>
      <c r="CE88" s="83"/>
      <c r="CF88" s="83"/>
      <c r="CG88" s="83"/>
      <c r="CH88" s="83"/>
      <c r="CI88" s="83"/>
      <c r="CJ88" s="84"/>
      <c r="CK88" s="84">
        <v>2493.04</v>
      </c>
      <c r="CL88" s="83">
        <v>2493.04</v>
      </c>
      <c r="CM88" s="83"/>
      <c r="CN88" s="83"/>
      <c r="CO88" s="84"/>
      <c r="CP88" s="84"/>
      <c r="CQ88" s="83">
        <v>8453.5400000000009</v>
      </c>
      <c r="CR88" s="83">
        <v>20305.060000000001</v>
      </c>
      <c r="CS88" s="84"/>
      <c r="CT88" s="83"/>
      <c r="CU88" s="83"/>
      <c r="CV88" s="83"/>
    </row>
    <row r="89" spans="2:100" x14ac:dyDescent="0.25">
      <c r="B89" s="85" t="s">
        <v>560</v>
      </c>
      <c r="C89" s="85" t="s">
        <v>561</v>
      </c>
      <c r="D89" s="84">
        <v>12755282.41</v>
      </c>
      <c r="E89" s="84">
        <v>4287706.37</v>
      </c>
      <c r="F89" s="84">
        <v>133777.85999999999</v>
      </c>
      <c r="G89" s="84">
        <v>288643.42000000004</v>
      </c>
      <c r="H89" s="83"/>
      <c r="I89" s="84">
        <v>50629.42</v>
      </c>
      <c r="J89" s="84">
        <v>141153.68</v>
      </c>
      <c r="K89" s="83">
        <v>73772.600000000006</v>
      </c>
      <c r="L89" s="84">
        <v>1841505.1</v>
      </c>
      <c r="M89" s="84">
        <v>115707.5</v>
      </c>
      <c r="N89" s="84">
        <v>148690.9</v>
      </c>
      <c r="O89" s="83"/>
      <c r="P89" s="84">
        <v>130352.34</v>
      </c>
      <c r="Q89" s="83">
        <v>36635.42</v>
      </c>
      <c r="R89" s="83">
        <v>52.069999999999993</v>
      </c>
      <c r="S89" s="83">
        <v>0</v>
      </c>
      <c r="T89" s="84">
        <v>365857.83999999997</v>
      </c>
      <c r="U89" s="84">
        <v>168739.08</v>
      </c>
      <c r="V89" s="84">
        <v>459688.84999999992</v>
      </c>
      <c r="W89" s="84">
        <v>226176.00000000003</v>
      </c>
      <c r="X89" s="83">
        <v>29.42</v>
      </c>
      <c r="Y89" s="83"/>
      <c r="Z89" s="83"/>
      <c r="AA89" s="83"/>
      <c r="AB89" s="84"/>
      <c r="AC89" s="84">
        <v>3459.0299999999997</v>
      </c>
      <c r="AD89" s="84">
        <v>29215.210000000003</v>
      </c>
      <c r="AE89" s="84">
        <v>88820.71</v>
      </c>
      <c r="AF89" s="84">
        <v>676643.67999999993</v>
      </c>
      <c r="AG89" s="84">
        <v>640322.22</v>
      </c>
      <c r="AH89" s="84">
        <v>10623.35</v>
      </c>
      <c r="AI89" s="84">
        <v>4858.2700000000004</v>
      </c>
      <c r="AJ89" s="84">
        <v>276573.87</v>
      </c>
      <c r="AK89" s="84">
        <v>61656.06</v>
      </c>
      <c r="AL89" s="84">
        <v>345573.92</v>
      </c>
      <c r="AM89" s="84">
        <v>211867.24</v>
      </c>
      <c r="AN89" s="84">
        <v>41348.25</v>
      </c>
      <c r="AO89" s="84">
        <v>1907.98</v>
      </c>
      <c r="AP89" s="83">
        <v>33307.589999999997</v>
      </c>
      <c r="AQ89" s="84">
        <v>1170.8800000000001</v>
      </c>
      <c r="AR89" s="83"/>
      <c r="AS89" s="83"/>
      <c r="AT89" s="84">
        <v>39449.550000000003</v>
      </c>
      <c r="AU89" s="84">
        <v>364008.39</v>
      </c>
      <c r="AV89" s="84">
        <v>4001.71</v>
      </c>
      <c r="AW89" s="84">
        <v>17943.900000000001</v>
      </c>
      <c r="AX89" s="84"/>
      <c r="AY89" s="84">
        <v>16840.66</v>
      </c>
      <c r="AZ89" s="83"/>
      <c r="BA89" s="83"/>
      <c r="BB89" s="84">
        <v>30711.67</v>
      </c>
      <c r="BC89" s="84">
        <v>25324.799999999999</v>
      </c>
      <c r="BD89" s="84">
        <v>162293.19</v>
      </c>
      <c r="BE89" s="84">
        <v>683.89</v>
      </c>
      <c r="BF89" s="83"/>
      <c r="BG89" s="84">
        <v>3216.46</v>
      </c>
      <c r="BH89" s="84"/>
      <c r="BI89" s="84"/>
      <c r="BJ89" s="83"/>
      <c r="BK89" s="83"/>
      <c r="BL89" s="84">
        <v>7017.15</v>
      </c>
      <c r="BM89" s="84">
        <v>238144.8</v>
      </c>
      <c r="BN89" s="84">
        <v>62207.53</v>
      </c>
      <c r="BO89" s="84">
        <v>349.79</v>
      </c>
      <c r="BP89" s="84"/>
      <c r="BQ89" s="84">
        <v>180664.21</v>
      </c>
      <c r="BR89" s="83">
        <v>70934.64</v>
      </c>
      <c r="BS89" s="84"/>
      <c r="BT89" s="84">
        <v>38033.119999999995</v>
      </c>
      <c r="BU89" s="84">
        <v>38033.119999999995</v>
      </c>
      <c r="BV89" s="83">
        <v>167742.88</v>
      </c>
      <c r="BW89" s="83"/>
      <c r="BX89" s="84"/>
      <c r="BY89" s="84">
        <v>196100.93</v>
      </c>
      <c r="BZ89" s="83"/>
      <c r="CA89" s="83"/>
      <c r="CB89" s="84"/>
      <c r="CC89" s="83">
        <v>19234.620000000003</v>
      </c>
      <c r="CD89" s="83"/>
      <c r="CE89" s="83"/>
      <c r="CF89" s="83"/>
      <c r="CG89" s="83"/>
      <c r="CH89" s="83"/>
      <c r="CI89" s="83"/>
      <c r="CJ89" s="84"/>
      <c r="CK89" s="84">
        <v>56247.97</v>
      </c>
      <c r="CL89" s="83">
        <v>56247.97</v>
      </c>
      <c r="CM89" s="84"/>
      <c r="CN89" s="84"/>
      <c r="CO89" s="84"/>
      <c r="CP89" s="84">
        <v>7348.38</v>
      </c>
      <c r="CQ89" s="84">
        <v>1252.3499999999999</v>
      </c>
      <c r="CR89" s="83">
        <v>23021.119999999999</v>
      </c>
      <c r="CS89" s="84"/>
      <c r="CT89" s="83">
        <v>126042.57</v>
      </c>
      <c r="CU89" s="83"/>
      <c r="CV89" s="83"/>
    </row>
    <row r="90" spans="2:100" x14ac:dyDescent="0.25">
      <c r="B90" s="85" t="s">
        <v>556</v>
      </c>
      <c r="C90" s="85" t="s">
        <v>557</v>
      </c>
      <c r="D90" s="84">
        <v>7254907.0300000031</v>
      </c>
      <c r="E90" s="84">
        <v>2412242.2999999998</v>
      </c>
      <c r="F90" s="84">
        <v>75025.459999999992</v>
      </c>
      <c r="G90" s="84">
        <v>98357.87</v>
      </c>
      <c r="H90" s="83"/>
      <c r="I90" s="84">
        <v>41274.43</v>
      </c>
      <c r="J90" s="84">
        <v>7040</v>
      </c>
      <c r="K90" s="84"/>
      <c r="L90" s="84">
        <v>947164.12000000011</v>
      </c>
      <c r="M90" s="84">
        <v>76374.509999999995</v>
      </c>
      <c r="N90" s="84">
        <v>36674.639999999999</v>
      </c>
      <c r="O90" s="83"/>
      <c r="P90" s="84">
        <v>56649</v>
      </c>
      <c r="Q90" s="84">
        <v>2854.52</v>
      </c>
      <c r="R90" s="83"/>
      <c r="S90" s="83"/>
      <c r="T90" s="84">
        <v>197484.87</v>
      </c>
      <c r="U90" s="84">
        <v>82400.800000000003</v>
      </c>
      <c r="V90" s="84">
        <v>261637.85</v>
      </c>
      <c r="W90" s="84">
        <v>106759.57</v>
      </c>
      <c r="X90" s="83"/>
      <c r="Y90" s="83"/>
      <c r="Z90" s="83"/>
      <c r="AA90" s="83"/>
      <c r="AB90" s="84">
        <v>12937.529999999999</v>
      </c>
      <c r="AC90" s="84">
        <v>6552.0299999999988</v>
      </c>
      <c r="AD90" s="84">
        <v>15823.340000000002</v>
      </c>
      <c r="AE90" s="84">
        <v>39003.480000000003</v>
      </c>
      <c r="AF90" s="84">
        <v>406677.20999999996</v>
      </c>
      <c r="AG90" s="84">
        <v>334505.71999999997</v>
      </c>
      <c r="AH90" s="83">
        <v>5716.59</v>
      </c>
      <c r="AI90" s="83">
        <v>2391.75</v>
      </c>
      <c r="AJ90" s="84">
        <v>226907.15000000005</v>
      </c>
      <c r="AK90" s="84">
        <v>29827.940000000002</v>
      </c>
      <c r="AL90" s="83">
        <v>143191.9</v>
      </c>
      <c r="AM90" s="84">
        <v>29633.32</v>
      </c>
      <c r="AN90" s="84">
        <v>61755.740000000005</v>
      </c>
      <c r="AO90" s="84">
        <v>7277.28</v>
      </c>
      <c r="AP90" s="83">
        <v>5963.28</v>
      </c>
      <c r="AQ90" s="84">
        <v>97831.010000000009</v>
      </c>
      <c r="AR90" s="84"/>
      <c r="AS90" s="84"/>
      <c r="AT90" s="84">
        <v>27966.77</v>
      </c>
      <c r="AU90" s="84">
        <v>52864.71</v>
      </c>
      <c r="AV90" s="84">
        <v>14625</v>
      </c>
      <c r="AW90" s="84">
        <v>44464.61</v>
      </c>
      <c r="AX90" s="84">
        <v>2387.5</v>
      </c>
      <c r="AY90" s="84">
        <v>497.45</v>
      </c>
      <c r="AZ90" s="84"/>
      <c r="BA90" s="84"/>
      <c r="BB90" s="84">
        <v>7471</v>
      </c>
      <c r="BC90" s="84">
        <v>21351.119999999999</v>
      </c>
      <c r="BD90" s="84">
        <v>41687.880000000005</v>
      </c>
      <c r="BE90" s="84">
        <v>13501.529999999999</v>
      </c>
      <c r="BF90" s="84"/>
      <c r="BG90" s="84">
        <v>1036.25</v>
      </c>
      <c r="BH90" s="83">
        <v>10806.49</v>
      </c>
      <c r="BI90" s="84">
        <v>27572.65</v>
      </c>
      <c r="BJ90" s="84"/>
      <c r="BK90" s="83"/>
      <c r="BL90" s="84">
        <v>140</v>
      </c>
      <c r="BM90" s="84">
        <v>256562.29</v>
      </c>
      <c r="BN90" s="84">
        <v>87105.469999999987</v>
      </c>
      <c r="BO90" s="84">
        <v>265.58</v>
      </c>
      <c r="BP90" s="84">
        <v>13107.970000000001</v>
      </c>
      <c r="BQ90" s="84">
        <v>53534.59</v>
      </c>
      <c r="BR90" s="84">
        <v>95000</v>
      </c>
      <c r="BS90" s="84"/>
      <c r="BT90" s="84">
        <v>13855</v>
      </c>
      <c r="BU90" s="84">
        <v>13855</v>
      </c>
      <c r="BV90" s="83">
        <v>398152.70999999996</v>
      </c>
      <c r="BW90" s="84"/>
      <c r="BX90" s="84"/>
      <c r="BY90" s="83">
        <v>162519.04999999999</v>
      </c>
      <c r="BZ90" s="83">
        <v>246.43</v>
      </c>
      <c r="CA90" s="83"/>
      <c r="CB90" s="84"/>
      <c r="CC90" s="83">
        <v>27453.83</v>
      </c>
      <c r="CD90" s="84"/>
      <c r="CE90" s="84"/>
      <c r="CF90" s="83"/>
      <c r="CG90" s="83"/>
      <c r="CH90" s="83"/>
      <c r="CI90" s="83"/>
      <c r="CJ90" s="84"/>
      <c r="CK90" s="84">
        <v>17902.23</v>
      </c>
      <c r="CL90" s="83">
        <v>17902.23</v>
      </c>
      <c r="CM90" s="83"/>
      <c r="CN90" s="84">
        <v>0.1</v>
      </c>
      <c r="CO90" s="84"/>
      <c r="CP90" s="84"/>
      <c r="CQ90" s="83">
        <v>9379.7999999999993</v>
      </c>
      <c r="CR90" s="83"/>
      <c r="CS90" s="84"/>
      <c r="CT90" s="83">
        <v>25513.81</v>
      </c>
      <c r="CU90" s="83"/>
      <c r="CV90" s="83"/>
    </row>
    <row r="91" spans="2:100" x14ac:dyDescent="0.25">
      <c r="B91" s="85" t="s">
        <v>552</v>
      </c>
      <c r="C91" s="85" t="s">
        <v>553</v>
      </c>
      <c r="D91" s="84">
        <v>108541258.30000006</v>
      </c>
      <c r="E91" s="84">
        <v>44252470.960000001</v>
      </c>
      <c r="F91" s="84">
        <v>1277235.4099999999</v>
      </c>
      <c r="G91" s="84">
        <v>989895.50000000012</v>
      </c>
      <c r="H91" s="83"/>
      <c r="I91" s="84">
        <v>1221400.04</v>
      </c>
      <c r="J91" s="84">
        <v>408805.62999999995</v>
      </c>
      <c r="K91" s="84">
        <v>137773.20000000001</v>
      </c>
      <c r="L91" s="84">
        <v>20054034.170000006</v>
      </c>
      <c r="M91" s="84">
        <v>982493.38999999978</v>
      </c>
      <c r="N91" s="84">
        <v>696277.35000000009</v>
      </c>
      <c r="O91" s="83"/>
      <c r="P91" s="84">
        <v>574666.6</v>
      </c>
      <c r="Q91" s="84">
        <v>84855.639999999985</v>
      </c>
      <c r="R91" s="84"/>
      <c r="S91" s="84"/>
      <c r="T91" s="84">
        <v>3591049.4100000011</v>
      </c>
      <c r="U91" s="84">
        <v>1681057.4299999988</v>
      </c>
      <c r="V91" s="84">
        <v>4540318.3900000006</v>
      </c>
      <c r="W91" s="84">
        <v>2161652.8599999994</v>
      </c>
      <c r="X91" s="83"/>
      <c r="Y91" s="83"/>
      <c r="Z91" s="83"/>
      <c r="AA91" s="83"/>
      <c r="AB91" s="83">
        <v>127170.31</v>
      </c>
      <c r="AC91" s="84">
        <v>61458.46</v>
      </c>
      <c r="AD91" s="84">
        <v>134565.75</v>
      </c>
      <c r="AE91" s="84">
        <v>221043.09</v>
      </c>
      <c r="AF91" s="84">
        <v>5560946.870000001</v>
      </c>
      <c r="AG91" s="84">
        <v>5601324.3899999987</v>
      </c>
      <c r="AH91" s="84"/>
      <c r="AI91" s="84"/>
      <c r="AJ91" s="84">
        <v>2131028.4900000002</v>
      </c>
      <c r="AK91" s="84">
        <v>157565.19</v>
      </c>
      <c r="AL91" s="84"/>
      <c r="AM91" s="84">
        <v>279055.65000000002</v>
      </c>
      <c r="AN91" s="84">
        <v>1597268.8599999999</v>
      </c>
      <c r="AO91" s="84">
        <v>90700.489999999991</v>
      </c>
      <c r="AP91" s="83">
        <v>49443.85</v>
      </c>
      <c r="AQ91" s="83">
        <v>12530</v>
      </c>
      <c r="AR91" s="83">
        <v>164394.70000000001</v>
      </c>
      <c r="AS91" s="83">
        <v>2339.85</v>
      </c>
      <c r="AT91" s="84">
        <v>124734.09</v>
      </c>
      <c r="AU91" s="84">
        <v>780810.71</v>
      </c>
      <c r="AV91" s="83">
        <v>21774</v>
      </c>
      <c r="AW91" s="84">
        <v>36627.089999999997</v>
      </c>
      <c r="AX91" s="83">
        <v>44973.25</v>
      </c>
      <c r="AY91" s="83">
        <v>77868.83</v>
      </c>
      <c r="AZ91" s="84">
        <v>32880.020000000004</v>
      </c>
      <c r="BA91" s="83">
        <v>76519.27</v>
      </c>
      <c r="BB91" s="84">
        <v>309733.64</v>
      </c>
      <c r="BC91" s="83">
        <v>246916.76</v>
      </c>
      <c r="BD91" s="84">
        <v>131602.38999999998</v>
      </c>
      <c r="BE91" s="83">
        <v>51874.19</v>
      </c>
      <c r="BF91" s="83">
        <v>714.94</v>
      </c>
      <c r="BG91" s="83">
        <v>277978.52999999997</v>
      </c>
      <c r="BH91" s="83"/>
      <c r="BI91" s="84">
        <v>456918.52</v>
      </c>
      <c r="BJ91" s="83">
        <v>3145</v>
      </c>
      <c r="BK91" s="83"/>
      <c r="BL91" s="84">
        <v>3536.28</v>
      </c>
      <c r="BM91" s="84">
        <v>1160706</v>
      </c>
      <c r="BN91" s="83">
        <v>962863.61</v>
      </c>
      <c r="BO91" s="83">
        <v>5921.5</v>
      </c>
      <c r="BP91" s="84">
        <v>61160.95</v>
      </c>
      <c r="BQ91" s="83">
        <v>1088363.6100000001</v>
      </c>
      <c r="BR91" s="83"/>
      <c r="BS91" s="83">
        <v>1154157.47</v>
      </c>
      <c r="BT91" s="83">
        <v>165388.67000000001</v>
      </c>
      <c r="BU91" s="83">
        <v>165388.67000000001</v>
      </c>
      <c r="BV91" s="83">
        <v>372145.04000000004</v>
      </c>
      <c r="BW91" s="83">
        <v>6248</v>
      </c>
      <c r="BX91" s="84">
        <v>205007.37</v>
      </c>
      <c r="BY91" s="83">
        <v>835496.34000000008</v>
      </c>
      <c r="BZ91" s="83"/>
      <c r="CA91" s="83"/>
      <c r="CB91" s="84"/>
      <c r="CC91" s="83">
        <v>120107.38</v>
      </c>
      <c r="CD91" s="84"/>
      <c r="CE91" s="83">
        <v>257522.02</v>
      </c>
      <c r="CF91" s="83">
        <v>6141.82</v>
      </c>
      <c r="CG91" s="84"/>
      <c r="CH91" s="83"/>
      <c r="CI91" s="83"/>
      <c r="CJ91" s="84"/>
      <c r="CK91" s="84">
        <v>235716.15999999997</v>
      </c>
      <c r="CL91" s="83">
        <v>235716.15999999997</v>
      </c>
      <c r="CM91" s="84">
        <v>41728.29</v>
      </c>
      <c r="CN91" s="83"/>
      <c r="CO91" s="84">
        <v>10331.44</v>
      </c>
      <c r="CP91" s="84"/>
      <c r="CQ91" s="83"/>
      <c r="CR91" s="83">
        <v>12068.16</v>
      </c>
      <c r="CS91" s="84">
        <v>237076.42</v>
      </c>
      <c r="CT91" s="83">
        <v>79678.61</v>
      </c>
      <c r="CU91" s="83"/>
      <c r="CV91" s="83"/>
    </row>
    <row r="92" spans="2:100" x14ac:dyDescent="0.25">
      <c r="B92" s="85" t="s">
        <v>304</v>
      </c>
      <c r="C92" s="85" t="s">
        <v>305</v>
      </c>
      <c r="D92" s="84">
        <v>18695945.030000001</v>
      </c>
      <c r="E92" s="84">
        <v>7510588.4399999995</v>
      </c>
      <c r="F92" s="84">
        <v>458940.19</v>
      </c>
      <c r="G92" s="84">
        <v>9206.2400000000016</v>
      </c>
      <c r="H92" s="83"/>
      <c r="I92" s="84">
        <v>463888.39999999991</v>
      </c>
      <c r="J92" s="84">
        <v>6551.7</v>
      </c>
      <c r="K92" s="84">
        <v>31030</v>
      </c>
      <c r="L92" s="84">
        <v>3237348.96</v>
      </c>
      <c r="M92" s="84">
        <v>158085.49</v>
      </c>
      <c r="N92" s="84">
        <v>63524.28</v>
      </c>
      <c r="O92" s="83"/>
      <c r="P92" s="84">
        <v>105884.04000000001</v>
      </c>
      <c r="Q92" s="84">
        <v>22633.420000000002</v>
      </c>
      <c r="R92" s="83">
        <v>973158.10999999987</v>
      </c>
      <c r="S92" s="83">
        <v>832077.89</v>
      </c>
      <c r="T92" s="84">
        <v>613454.02</v>
      </c>
      <c r="U92" s="84">
        <v>281544.95</v>
      </c>
      <c r="V92" s="84">
        <v>768716.1</v>
      </c>
      <c r="W92" s="84">
        <v>366099.41</v>
      </c>
      <c r="X92" s="83"/>
      <c r="Y92" s="83"/>
      <c r="Z92" s="83"/>
      <c r="AA92" s="83"/>
      <c r="AB92" s="84"/>
      <c r="AC92" s="84"/>
      <c r="AD92" s="84">
        <v>16916.010000000002</v>
      </c>
      <c r="AE92" s="84">
        <v>26247.010000000002</v>
      </c>
      <c r="AF92" s="84">
        <v>46326.99</v>
      </c>
      <c r="AG92" s="84">
        <v>53.01</v>
      </c>
      <c r="AH92" s="84">
        <v>17631.54</v>
      </c>
      <c r="AI92" s="84">
        <v>7696.7300000000005</v>
      </c>
      <c r="AJ92" s="84">
        <v>428046.92</v>
      </c>
      <c r="AK92" s="84">
        <v>72614.69</v>
      </c>
      <c r="AL92" s="84">
        <v>303407.61</v>
      </c>
      <c r="AM92" s="84">
        <v>60278.909999999996</v>
      </c>
      <c r="AN92" s="84">
        <v>66447.350000000006</v>
      </c>
      <c r="AO92" s="84"/>
      <c r="AP92" s="84">
        <v>4740.34</v>
      </c>
      <c r="AQ92" s="84"/>
      <c r="AR92" s="83"/>
      <c r="AS92" s="83"/>
      <c r="AT92" s="84">
        <v>17568.740000000002</v>
      </c>
      <c r="AU92" s="84">
        <v>394341.61</v>
      </c>
      <c r="AV92" s="84">
        <v>7000</v>
      </c>
      <c r="AW92" s="84">
        <v>40843.47</v>
      </c>
      <c r="AX92" s="83"/>
      <c r="AY92" s="84"/>
      <c r="AZ92" s="84">
        <v>46704.78</v>
      </c>
      <c r="BA92" s="84"/>
      <c r="BB92" s="84">
        <v>105941</v>
      </c>
      <c r="BC92" s="84"/>
      <c r="BD92" s="84"/>
      <c r="BE92" s="84"/>
      <c r="BF92" s="84">
        <v>421.72</v>
      </c>
      <c r="BG92" s="83"/>
      <c r="BH92" s="83"/>
      <c r="BI92" s="84">
        <v>40491.58</v>
      </c>
      <c r="BJ92" s="83"/>
      <c r="BK92" s="83"/>
      <c r="BL92" s="84"/>
      <c r="BM92" s="84">
        <v>244970</v>
      </c>
      <c r="BN92" s="84">
        <v>46277.810000000005</v>
      </c>
      <c r="BO92" s="83"/>
      <c r="BP92" s="84"/>
      <c r="BQ92" s="83">
        <v>179681.31</v>
      </c>
      <c r="BR92" s="84"/>
      <c r="BS92" s="84"/>
      <c r="BT92" s="84"/>
      <c r="BU92" s="84"/>
      <c r="BV92" s="83"/>
      <c r="BW92" s="83"/>
      <c r="BX92" s="84"/>
      <c r="BY92" s="83">
        <v>404766.26</v>
      </c>
      <c r="BZ92" s="83"/>
      <c r="CA92" s="83"/>
      <c r="CB92" s="84"/>
      <c r="CC92" s="83">
        <v>10549.98</v>
      </c>
      <c r="CD92" s="84"/>
      <c r="CE92" s="83">
        <v>44049.72</v>
      </c>
      <c r="CF92" s="83"/>
      <c r="CG92" s="84"/>
      <c r="CH92" s="83">
        <v>26626.11</v>
      </c>
      <c r="CI92" s="83"/>
      <c r="CJ92" s="84"/>
      <c r="CK92" s="84">
        <v>51099.78</v>
      </c>
      <c r="CL92" s="83">
        <v>51099.78</v>
      </c>
      <c r="CM92" s="83"/>
      <c r="CN92" s="83">
        <v>34504.589999999997</v>
      </c>
      <c r="CO92" s="83"/>
      <c r="CP92" s="83">
        <v>327</v>
      </c>
      <c r="CQ92" s="83"/>
      <c r="CR92" s="83"/>
      <c r="CS92" s="83"/>
      <c r="CT92" s="83">
        <v>46640.82</v>
      </c>
      <c r="CU92" s="83"/>
      <c r="CV92" s="83"/>
    </row>
    <row r="93" spans="2:100" x14ac:dyDescent="0.25">
      <c r="B93" s="85" t="s">
        <v>700</v>
      </c>
      <c r="C93" s="85" t="s">
        <v>701</v>
      </c>
      <c r="D93" s="84">
        <v>21198634.93</v>
      </c>
      <c r="E93" s="84">
        <v>8312771.5799999991</v>
      </c>
      <c r="F93" s="84">
        <v>174649.78000000003</v>
      </c>
      <c r="G93" s="84">
        <v>120650.2</v>
      </c>
      <c r="H93" s="83"/>
      <c r="I93" s="83">
        <v>685895.22</v>
      </c>
      <c r="J93" s="84">
        <v>124477.09999999999</v>
      </c>
      <c r="K93" s="83"/>
      <c r="L93" s="84">
        <v>3158518.83</v>
      </c>
      <c r="M93" s="84">
        <v>160140.59999999998</v>
      </c>
      <c r="N93" s="84">
        <v>156779.72</v>
      </c>
      <c r="O93" s="83"/>
      <c r="P93" s="83">
        <v>316785.39</v>
      </c>
      <c r="Q93" s="83">
        <v>214855.24000000002</v>
      </c>
      <c r="R93" s="83"/>
      <c r="S93" s="83"/>
      <c r="T93" s="84">
        <v>688098.25999999989</v>
      </c>
      <c r="U93" s="84">
        <v>295444.24</v>
      </c>
      <c r="V93" s="84">
        <v>887674.02</v>
      </c>
      <c r="W93" s="84">
        <v>372425.3</v>
      </c>
      <c r="X93" s="83"/>
      <c r="Y93" s="83"/>
      <c r="Z93" s="83"/>
      <c r="AA93" s="83"/>
      <c r="AB93" s="84">
        <v>71490.44</v>
      </c>
      <c r="AC93" s="84">
        <v>30536.65</v>
      </c>
      <c r="AD93" s="84">
        <v>25863.590000000004</v>
      </c>
      <c r="AE93" s="84">
        <v>45594.359999999993</v>
      </c>
      <c r="AF93" s="84">
        <v>1047027.1299999999</v>
      </c>
      <c r="AG93" s="84">
        <v>1017299.8200000001</v>
      </c>
      <c r="AH93" s="83">
        <v>141649.29999999999</v>
      </c>
      <c r="AI93" s="83">
        <v>131921.25000000003</v>
      </c>
      <c r="AJ93" s="84">
        <v>376287.91000000003</v>
      </c>
      <c r="AK93" s="84">
        <v>44879.519999999997</v>
      </c>
      <c r="AL93" s="84">
        <v>65047.82</v>
      </c>
      <c r="AM93" s="84">
        <v>10820.01</v>
      </c>
      <c r="AN93" s="84">
        <v>1081.5700000000002</v>
      </c>
      <c r="AO93" s="84">
        <v>238047.18000000002</v>
      </c>
      <c r="AP93" s="83">
        <v>10671.49</v>
      </c>
      <c r="AQ93" s="83">
        <v>21785.940000000002</v>
      </c>
      <c r="AR93" s="83"/>
      <c r="AS93" s="83"/>
      <c r="AT93" s="84">
        <v>41864.39</v>
      </c>
      <c r="AU93" s="84">
        <v>251463.13</v>
      </c>
      <c r="AV93" s="84">
        <v>118.82</v>
      </c>
      <c r="AW93" s="83">
        <v>54583</v>
      </c>
      <c r="AX93" s="83"/>
      <c r="AY93" s="84">
        <v>1208.1399999999999</v>
      </c>
      <c r="AZ93" s="84"/>
      <c r="BA93" s="83">
        <v>126260.32</v>
      </c>
      <c r="BB93" s="84">
        <v>25627.16</v>
      </c>
      <c r="BC93" s="84">
        <v>36835.94</v>
      </c>
      <c r="BD93" s="84">
        <v>75641.08</v>
      </c>
      <c r="BE93" s="83">
        <v>18696.010000000002</v>
      </c>
      <c r="BF93" s="83">
        <v>28707.53</v>
      </c>
      <c r="BG93" s="84"/>
      <c r="BH93" s="83"/>
      <c r="BI93" s="84"/>
      <c r="BJ93" s="83"/>
      <c r="BK93" s="83"/>
      <c r="BL93" s="84"/>
      <c r="BM93" s="84">
        <v>399335</v>
      </c>
      <c r="BN93" s="84">
        <v>34231.350000000006</v>
      </c>
      <c r="BO93" s="84">
        <v>152.19</v>
      </c>
      <c r="BP93" s="83"/>
      <c r="BQ93" s="83">
        <v>277493.24</v>
      </c>
      <c r="BR93" s="83"/>
      <c r="BS93" s="83">
        <v>72965.78</v>
      </c>
      <c r="BT93" s="83">
        <v>3152.94</v>
      </c>
      <c r="BU93" s="84">
        <v>3152.94</v>
      </c>
      <c r="BV93" s="83">
        <v>288357.79000000004</v>
      </c>
      <c r="BW93" s="83"/>
      <c r="BX93" s="84"/>
      <c r="BY93" s="83">
        <v>453731.23</v>
      </c>
      <c r="BZ93" s="83"/>
      <c r="CA93" s="83"/>
      <c r="CB93" s="84"/>
      <c r="CC93" s="83">
        <v>17393.27</v>
      </c>
      <c r="CD93" s="83"/>
      <c r="CE93" s="83"/>
      <c r="CF93" s="83"/>
      <c r="CG93" s="83"/>
      <c r="CH93" s="83"/>
      <c r="CI93" s="83"/>
      <c r="CJ93" s="84"/>
      <c r="CK93" s="84">
        <v>41647.159999999996</v>
      </c>
      <c r="CL93" s="83">
        <v>41647.159999999996</v>
      </c>
      <c r="CM93" s="83"/>
      <c r="CN93" s="83"/>
      <c r="CO93" s="83"/>
      <c r="CP93" s="83"/>
      <c r="CQ93" s="83"/>
      <c r="CR93" s="83"/>
      <c r="CS93" s="84"/>
      <c r="CT93" s="83"/>
      <c r="CU93" s="83"/>
      <c r="CV93" s="83"/>
    </row>
    <row r="94" spans="2:100" x14ac:dyDescent="0.25">
      <c r="B94" s="85" t="s">
        <v>624</v>
      </c>
      <c r="C94" s="85" t="s">
        <v>625</v>
      </c>
      <c r="D94" s="84">
        <v>1316131.2099999997</v>
      </c>
      <c r="E94" s="84">
        <v>282819.49</v>
      </c>
      <c r="F94" s="84">
        <v>1990.44</v>
      </c>
      <c r="G94" s="84">
        <v>5414.73</v>
      </c>
      <c r="H94" s="83"/>
      <c r="I94" s="84"/>
      <c r="J94" s="84">
        <v>11748.14</v>
      </c>
      <c r="K94" s="83"/>
      <c r="L94" s="84">
        <v>163295.38999999998</v>
      </c>
      <c r="M94" s="84">
        <v>6807.4</v>
      </c>
      <c r="N94" s="84">
        <v>1505.03</v>
      </c>
      <c r="O94" s="83"/>
      <c r="P94" s="84"/>
      <c r="Q94" s="83"/>
      <c r="R94" s="83">
        <v>207.14</v>
      </c>
      <c r="S94" s="83">
        <v>529.69000000000005</v>
      </c>
      <c r="T94" s="84">
        <v>22627.66</v>
      </c>
      <c r="U94" s="84">
        <v>12817.18</v>
      </c>
      <c r="V94" s="84">
        <v>29066.899999999998</v>
      </c>
      <c r="W94" s="84">
        <v>17725.400000000001</v>
      </c>
      <c r="X94" s="83"/>
      <c r="Y94" s="83"/>
      <c r="Z94" s="83"/>
      <c r="AA94" s="83"/>
      <c r="AB94" s="84">
        <v>2204.5300000000002</v>
      </c>
      <c r="AC94" s="84">
        <v>1527.23</v>
      </c>
      <c r="AD94" s="84">
        <v>1502.1999999999998</v>
      </c>
      <c r="AE94" s="84">
        <v>5261.93</v>
      </c>
      <c r="AF94" s="84">
        <v>52800</v>
      </c>
      <c r="AG94" s="84">
        <v>52800</v>
      </c>
      <c r="AH94" s="83"/>
      <c r="AI94" s="83"/>
      <c r="AJ94" s="84">
        <v>43332.74</v>
      </c>
      <c r="AK94" s="84">
        <v>7543.26</v>
      </c>
      <c r="AL94" s="84">
        <v>32255.599999999999</v>
      </c>
      <c r="AM94" s="84"/>
      <c r="AN94" s="84">
        <v>22980.31</v>
      </c>
      <c r="AO94" s="84">
        <v>1230.48</v>
      </c>
      <c r="AP94" s="84">
        <v>845.22</v>
      </c>
      <c r="AQ94" s="84">
        <v>50</v>
      </c>
      <c r="AR94" s="83"/>
      <c r="AS94" s="83"/>
      <c r="AT94" s="84">
        <v>5128.5</v>
      </c>
      <c r="AU94" s="84">
        <v>7842.15</v>
      </c>
      <c r="AV94" s="84">
        <v>1755</v>
      </c>
      <c r="AW94" s="84">
        <v>3953</v>
      </c>
      <c r="AX94" s="84"/>
      <c r="AY94" s="84">
        <v>250</v>
      </c>
      <c r="AZ94" s="83"/>
      <c r="BA94" s="84"/>
      <c r="BB94" s="84">
        <v>588.79</v>
      </c>
      <c r="BC94" s="84">
        <v>1005.36</v>
      </c>
      <c r="BD94" s="84">
        <v>104115.29</v>
      </c>
      <c r="BE94" s="84"/>
      <c r="BF94" s="83"/>
      <c r="BG94" s="84">
        <v>448.76</v>
      </c>
      <c r="BH94" s="83"/>
      <c r="BI94" s="83">
        <v>79862.009999999995</v>
      </c>
      <c r="BJ94" s="83">
        <v>3028.09</v>
      </c>
      <c r="BK94" s="83"/>
      <c r="BL94" s="84"/>
      <c r="BM94" s="84">
        <v>29680</v>
      </c>
      <c r="BN94" s="84">
        <v>8086.2199999999993</v>
      </c>
      <c r="BO94" s="84">
        <v>477.88</v>
      </c>
      <c r="BP94" s="83">
        <v>5266.73</v>
      </c>
      <c r="BQ94" s="83"/>
      <c r="BR94" s="83"/>
      <c r="BS94" s="83"/>
      <c r="BT94" s="83"/>
      <c r="BU94" s="84"/>
      <c r="BV94" s="83">
        <v>207519.72</v>
      </c>
      <c r="BW94" s="83"/>
      <c r="BX94" s="84"/>
      <c r="BY94" s="84">
        <v>48956.22</v>
      </c>
      <c r="BZ94" s="83"/>
      <c r="CA94" s="83"/>
      <c r="CB94" s="84"/>
      <c r="CC94" s="83">
        <v>1769.67</v>
      </c>
      <c r="CD94" s="83"/>
      <c r="CE94" s="83"/>
      <c r="CF94" s="83"/>
      <c r="CG94" s="83"/>
      <c r="CH94" s="83"/>
      <c r="CI94" s="83"/>
      <c r="CJ94" s="84"/>
      <c r="CK94" s="84">
        <v>5084.7299999999996</v>
      </c>
      <c r="CL94" s="83">
        <v>5084.7299999999996</v>
      </c>
      <c r="CM94" s="83"/>
      <c r="CN94" s="83"/>
      <c r="CO94" s="83">
        <v>20425</v>
      </c>
      <c r="CP94" s="83"/>
      <c r="CQ94" s="83"/>
      <c r="CR94" s="83"/>
      <c r="CS94" s="83"/>
      <c r="CT94" s="83"/>
      <c r="CU94" s="83"/>
      <c r="CV94" s="83"/>
    </row>
    <row r="95" spans="2:100" x14ac:dyDescent="0.25">
      <c r="B95" s="85" t="s">
        <v>242</v>
      </c>
      <c r="C95" s="85" t="s">
        <v>243</v>
      </c>
      <c r="D95" s="84">
        <v>1901971.5299999998</v>
      </c>
      <c r="E95" s="84">
        <v>528634.41</v>
      </c>
      <c r="F95" s="84">
        <v>32821.589999999997</v>
      </c>
      <c r="G95" s="84">
        <v>4378.7099999999991</v>
      </c>
      <c r="H95" s="83"/>
      <c r="I95" s="84">
        <v>28120</v>
      </c>
      <c r="J95" s="84">
        <v>8608.66</v>
      </c>
      <c r="K95" s="84">
        <v>7341</v>
      </c>
      <c r="L95" s="84">
        <v>254659.74000000002</v>
      </c>
      <c r="M95" s="84">
        <v>57712.149999999994</v>
      </c>
      <c r="N95" s="84">
        <v>28999.43</v>
      </c>
      <c r="O95" s="83"/>
      <c r="P95" s="84"/>
      <c r="Q95" s="84"/>
      <c r="R95" s="83"/>
      <c r="S95" s="83"/>
      <c r="T95" s="84">
        <v>45184.78</v>
      </c>
      <c r="U95" s="84">
        <v>24951.039999999994</v>
      </c>
      <c r="V95" s="84">
        <v>51822.59</v>
      </c>
      <c r="W95" s="84">
        <v>29365.590000000004</v>
      </c>
      <c r="X95" s="83"/>
      <c r="Y95" s="83"/>
      <c r="Z95" s="83"/>
      <c r="AA95" s="83"/>
      <c r="AB95" s="84">
        <v>461.72</v>
      </c>
      <c r="AC95" s="84">
        <v>301.12</v>
      </c>
      <c r="AD95" s="84">
        <v>2868.44</v>
      </c>
      <c r="AE95" s="84">
        <v>6642.19</v>
      </c>
      <c r="AF95" s="84">
        <v>92400</v>
      </c>
      <c r="AG95" s="84">
        <v>91300</v>
      </c>
      <c r="AH95" s="84"/>
      <c r="AI95" s="84"/>
      <c r="AJ95" s="84">
        <v>45110.58</v>
      </c>
      <c r="AK95" s="84">
        <v>15428.75</v>
      </c>
      <c r="AL95" s="84">
        <v>52733.29</v>
      </c>
      <c r="AM95" s="84">
        <v>47843.62</v>
      </c>
      <c r="AN95" s="84">
        <v>38410.53</v>
      </c>
      <c r="AO95" s="84">
        <v>126</v>
      </c>
      <c r="AP95" s="84">
        <v>7878.54</v>
      </c>
      <c r="AQ95" s="84">
        <v>81711.570000000007</v>
      </c>
      <c r="AR95" s="83"/>
      <c r="AS95" s="83"/>
      <c r="AT95" s="84">
        <v>9304.130000000001</v>
      </c>
      <c r="AU95" s="84">
        <v>48009.460000000006</v>
      </c>
      <c r="AV95" s="84">
        <v>3955</v>
      </c>
      <c r="AW95" s="83"/>
      <c r="AX95" s="83"/>
      <c r="AY95" s="83">
        <v>379.61</v>
      </c>
      <c r="AZ95" s="84"/>
      <c r="BA95" s="84">
        <v>600</v>
      </c>
      <c r="BB95" s="84">
        <v>7146.84</v>
      </c>
      <c r="BC95" s="84">
        <v>30795.989999999998</v>
      </c>
      <c r="BD95" s="84">
        <v>35977.22</v>
      </c>
      <c r="BE95" s="83"/>
      <c r="BF95" s="84"/>
      <c r="BG95" s="83">
        <v>1529.64</v>
      </c>
      <c r="BH95" s="83"/>
      <c r="BI95" s="83"/>
      <c r="BJ95" s="83"/>
      <c r="BK95" s="83"/>
      <c r="BL95" s="84"/>
      <c r="BM95" s="84">
        <v>38540</v>
      </c>
      <c r="BN95" s="84">
        <v>19444.010000000002</v>
      </c>
      <c r="BO95" s="83">
        <v>1548.46</v>
      </c>
      <c r="BP95" s="84">
        <v>2467.4299999999998</v>
      </c>
      <c r="BQ95" s="84"/>
      <c r="BR95" s="83"/>
      <c r="BS95" s="84"/>
      <c r="BT95" s="84"/>
      <c r="BU95" s="84"/>
      <c r="BV95" s="83">
        <v>57588.659999999996</v>
      </c>
      <c r="BW95" s="83"/>
      <c r="BX95" s="84"/>
      <c r="BY95" s="84">
        <v>6170.67</v>
      </c>
      <c r="BZ95" s="83">
        <v>11492.27</v>
      </c>
      <c r="CA95" s="84"/>
      <c r="CB95" s="84"/>
      <c r="CC95" s="83">
        <v>8322.0600000000013</v>
      </c>
      <c r="CD95" s="84"/>
      <c r="CE95" s="83"/>
      <c r="CF95" s="83"/>
      <c r="CG95" s="84"/>
      <c r="CH95" s="83"/>
      <c r="CI95" s="83"/>
      <c r="CJ95" s="84"/>
      <c r="CK95" s="84">
        <v>8252.23</v>
      </c>
      <c r="CL95" s="83">
        <v>8252.23</v>
      </c>
      <c r="CM95" s="83"/>
      <c r="CN95" s="83"/>
      <c r="CO95" s="83"/>
      <c r="CP95" s="83">
        <v>7665.52</v>
      </c>
      <c r="CQ95" s="84"/>
      <c r="CR95" s="83"/>
      <c r="CS95" s="84"/>
      <c r="CT95" s="83">
        <v>16966.29</v>
      </c>
      <c r="CU95" s="83"/>
      <c r="CV95" s="83"/>
    </row>
    <row r="96" spans="2:100" x14ac:dyDescent="0.25">
      <c r="B96" s="85" t="s">
        <v>626</v>
      </c>
      <c r="C96" s="85" t="s">
        <v>627</v>
      </c>
      <c r="D96" s="84">
        <v>10481119.020000003</v>
      </c>
      <c r="E96" s="84">
        <v>3234694.9200000004</v>
      </c>
      <c r="F96" s="84">
        <v>225546.35</v>
      </c>
      <c r="G96" s="83">
        <v>66843.679999999993</v>
      </c>
      <c r="H96" s="83"/>
      <c r="I96" s="84">
        <v>394632.88</v>
      </c>
      <c r="J96" s="84">
        <v>18983.57</v>
      </c>
      <c r="K96" s="83">
        <v>33618</v>
      </c>
      <c r="L96" s="84">
        <v>1594883.75</v>
      </c>
      <c r="M96" s="84">
        <v>42822.81</v>
      </c>
      <c r="N96" s="83">
        <v>99949.48000000001</v>
      </c>
      <c r="O96" s="83"/>
      <c r="P96" s="84">
        <v>98942.6</v>
      </c>
      <c r="Q96" s="84">
        <v>17654.29</v>
      </c>
      <c r="R96" s="83"/>
      <c r="S96" s="83"/>
      <c r="T96" s="84">
        <v>296685.14</v>
      </c>
      <c r="U96" s="84">
        <v>137171.97000000003</v>
      </c>
      <c r="V96" s="84">
        <v>381128</v>
      </c>
      <c r="W96" s="84">
        <v>190066.39</v>
      </c>
      <c r="X96" s="83"/>
      <c r="Y96" s="83"/>
      <c r="Z96" s="83"/>
      <c r="AA96" s="83"/>
      <c r="AB96" s="84">
        <v>4884.28</v>
      </c>
      <c r="AC96" s="84">
        <v>2924.7500000000005</v>
      </c>
      <c r="AD96" s="84">
        <v>16630.29</v>
      </c>
      <c r="AE96" s="84">
        <v>40232.170000000006</v>
      </c>
      <c r="AF96" s="84">
        <v>509902.87</v>
      </c>
      <c r="AG96" s="84">
        <v>514197.12999999995</v>
      </c>
      <c r="AH96" s="84">
        <v>8491.1</v>
      </c>
      <c r="AI96" s="84">
        <v>3960.6800000000003</v>
      </c>
      <c r="AJ96" s="84">
        <v>606454.31000000006</v>
      </c>
      <c r="AK96" s="84">
        <v>38081.620000000003</v>
      </c>
      <c r="AL96" s="84">
        <v>85199.72</v>
      </c>
      <c r="AM96" s="84">
        <v>10629.08</v>
      </c>
      <c r="AN96" s="84">
        <v>128529.5</v>
      </c>
      <c r="AO96" s="84">
        <v>12407.88</v>
      </c>
      <c r="AP96" s="83">
        <v>28800.93</v>
      </c>
      <c r="AQ96" s="84"/>
      <c r="AR96" s="84"/>
      <c r="AS96" s="84"/>
      <c r="AT96" s="84">
        <v>12287.519999999999</v>
      </c>
      <c r="AU96" s="84">
        <v>251365.32</v>
      </c>
      <c r="AV96" s="84">
        <v>34667</v>
      </c>
      <c r="AW96" s="84">
        <v>20865</v>
      </c>
      <c r="AX96" s="84"/>
      <c r="AY96" s="84"/>
      <c r="AZ96" s="84">
        <v>29418.639999999999</v>
      </c>
      <c r="BA96" s="83">
        <v>58.87</v>
      </c>
      <c r="BB96" s="84">
        <v>8090.39</v>
      </c>
      <c r="BC96" s="84">
        <v>15197.37</v>
      </c>
      <c r="BD96" s="84">
        <v>19943.86</v>
      </c>
      <c r="BE96" s="83"/>
      <c r="BF96" s="84">
        <v>3302.18</v>
      </c>
      <c r="BG96" s="83"/>
      <c r="BH96" s="83"/>
      <c r="BI96" s="83"/>
      <c r="BJ96" s="83"/>
      <c r="BK96" s="83"/>
      <c r="BL96" s="84"/>
      <c r="BM96" s="84">
        <v>139481</v>
      </c>
      <c r="BN96" s="83">
        <v>41547.33</v>
      </c>
      <c r="BO96" s="83">
        <v>5671.62</v>
      </c>
      <c r="BP96" s="84"/>
      <c r="BQ96" s="84">
        <v>71212.08</v>
      </c>
      <c r="BR96" s="84">
        <v>402382.05</v>
      </c>
      <c r="BS96" s="84"/>
      <c r="BT96" s="84">
        <v>7235.6</v>
      </c>
      <c r="BU96" s="83">
        <v>7235.6</v>
      </c>
      <c r="BV96" s="83">
        <v>255545.06</v>
      </c>
      <c r="BW96" s="83"/>
      <c r="BX96" s="84"/>
      <c r="BY96" s="83">
        <v>69941.55</v>
      </c>
      <c r="BZ96" s="83">
        <v>38865.760000000002</v>
      </c>
      <c r="CA96" s="84"/>
      <c r="CB96" s="84">
        <v>34970.5</v>
      </c>
      <c r="CC96" s="84">
        <v>61788.480000000003</v>
      </c>
      <c r="CD96" s="83"/>
      <c r="CE96" s="83">
        <v>8809.7800000000007</v>
      </c>
      <c r="CF96" s="83"/>
      <c r="CG96" s="83"/>
      <c r="CH96" s="83">
        <v>197.18</v>
      </c>
      <c r="CI96" s="83"/>
      <c r="CJ96" s="84"/>
      <c r="CK96" s="84">
        <v>34541.83</v>
      </c>
      <c r="CL96" s="83">
        <v>34541.83</v>
      </c>
      <c r="CM96" s="83"/>
      <c r="CN96" s="84"/>
      <c r="CO96" s="83"/>
      <c r="CP96" s="83"/>
      <c r="CQ96" s="83">
        <v>24567.33</v>
      </c>
      <c r="CR96" s="83"/>
      <c r="CS96" s="84"/>
      <c r="CT96" s="83">
        <v>44215.58</v>
      </c>
      <c r="CU96" s="83"/>
      <c r="CV96" s="83"/>
    </row>
    <row r="97" spans="2:100" x14ac:dyDescent="0.25">
      <c r="B97" s="85" t="s">
        <v>276</v>
      </c>
      <c r="C97" s="85" t="s">
        <v>277</v>
      </c>
      <c r="D97" s="84">
        <v>15467075.380000001</v>
      </c>
      <c r="E97" s="84">
        <v>5247353.1399999997</v>
      </c>
      <c r="F97" s="84">
        <v>111677.41</v>
      </c>
      <c r="G97" s="84"/>
      <c r="H97" s="83"/>
      <c r="I97" s="84">
        <v>457263.43</v>
      </c>
      <c r="J97" s="84">
        <v>22401.21</v>
      </c>
      <c r="K97" s="84"/>
      <c r="L97" s="84">
        <v>2454803.37</v>
      </c>
      <c r="M97" s="84">
        <v>105939.73</v>
      </c>
      <c r="N97" s="84"/>
      <c r="O97" s="84"/>
      <c r="P97" s="84">
        <v>137475.28</v>
      </c>
      <c r="Q97" s="84">
        <v>19995.43</v>
      </c>
      <c r="R97" s="83"/>
      <c r="S97" s="84"/>
      <c r="T97" s="84">
        <v>436333.43000000011</v>
      </c>
      <c r="U97" s="84">
        <v>200811.05000000002</v>
      </c>
      <c r="V97" s="84">
        <v>557704.4</v>
      </c>
      <c r="W97" s="84">
        <v>276391.68000000005</v>
      </c>
      <c r="X97" s="84"/>
      <c r="Y97" s="83"/>
      <c r="Z97" s="83"/>
      <c r="AA97" s="83"/>
      <c r="AB97" s="84">
        <v>13427.39</v>
      </c>
      <c r="AC97" s="84">
        <v>7454.9900000000007</v>
      </c>
      <c r="AD97" s="84">
        <v>30525.599999999999</v>
      </c>
      <c r="AE97" s="84">
        <v>76601.099999999991</v>
      </c>
      <c r="AF97" s="84">
        <v>819794.79</v>
      </c>
      <c r="AG97" s="84">
        <v>767505.21</v>
      </c>
      <c r="AH97" s="83">
        <v>12408.060000000001</v>
      </c>
      <c r="AI97" s="83">
        <v>5805.8000000000011</v>
      </c>
      <c r="AJ97" s="84">
        <v>521695.04</v>
      </c>
      <c r="AK97" s="84">
        <v>111980.81999999999</v>
      </c>
      <c r="AL97" s="84">
        <v>218637.29</v>
      </c>
      <c r="AM97" s="84">
        <v>265178.04000000004</v>
      </c>
      <c r="AN97" s="84">
        <v>5985.8099999999995</v>
      </c>
      <c r="AO97" s="84">
        <v>53063.76</v>
      </c>
      <c r="AP97" s="84">
        <v>19502.060000000001</v>
      </c>
      <c r="AQ97" s="84">
        <v>44432.29</v>
      </c>
      <c r="AR97" s="83">
        <v>90410.99</v>
      </c>
      <c r="AS97" s="83">
        <v>186298.75</v>
      </c>
      <c r="AT97" s="84">
        <v>33290.22</v>
      </c>
      <c r="AU97" s="84">
        <v>505919.37</v>
      </c>
      <c r="AV97" s="84">
        <v>19408.5</v>
      </c>
      <c r="AW97" s="84">
        <v>22902.55</v>
      </c>
      <c r="AX97" s="83">
        <v>2203.64</v>
      </c>
      <c r="AY97" s="84"/>
      <c r="AZ97" s="84">
        <v>159834.68</v>
      </c>
      <c r="BA97" s="84">
        <v>15540.8</v>
      </c>
      <c r="BB97" s="84">
        <v>43477.45</v>
      </c>
      <c r="BC97" s="84">
        <v>37780.81</v>
      </c>
      <c r="BD97" s="84">
        <v>21137.97</v>
      </c>
      <c r="BE97" s="83">
        <v>2157.17</v>
      </c>
      <c r="BF97" s="84">
        <v>29968.71</v>
      </c>
      <c r="BG97" s="84"/>
      <c r="BH97" s="83"/>
      <c r="BI97" s="83"/>
      <c r="BJ97" s="83"/>
      <c r="BK97" s="84"/>
      <c r="BL97" s="84">
        <v>1884</v>
      </c>
      <c r="BM97" s="84">
        <v>254036</v>
      </c>
      <c r="BN97" s="84">
        <v>102606.38</v>
      </c>
      <c r="BO97" s="84"/>
      <c r="BP97" s="84"/>
      <c r="BQ97" s="83">
        <v>69125.69</v>
      </c>
      <c r="BR97" s="83">
        <v>466901.74</v>
      </c>
      <c r="BS97" s="84"/>
      <c r="BT97" s="84">
        <v>31608.92</v>
      </c>
      <c r="BU97" s="84">
        <v>31608.92</v>
      </c>
      <c r="BV97" s="83"/>
      <c r="BW97" s="83"/>
      <c r="BX97" s="84"/>
      <c r="BY97" s="83">
        <v>241268.56</v>
      </c>
      <c r="BZ97" s="83"/>
      <c r="CA97" s="83"/>
      <c r="CB97" s="84">
        <v>706.52</v>
      </c>
      <c r="CC97" s="83">
        <v>49576.12000000001</v>
      </c>
      <c r="CD97" s="83">
        <v>21534.83</v>
      </c>
      <c r="CE97" s="83"/>
      <c r="CF97" s="83"/>
      <c r="CG97" s="83"/>
      <c r="CH97" s="83"/>
      <c r="CI97" s="83"/>
      <c r="CJ97" s="84"/>
      <c r="CK97" s="84">
        <v>28105.49</v>
      </c>
      <c r="CL97" s="83">
        <v>28105.49</v>
      </c>
      <c r="CM97" s="83"/>
      <c r="CN97" s="84"/>
      <c r="CO97" s="83">
        <v>10462.700000000001</v>
      </c>
      <c r="CP97" s="83"/>
      <c r="CQ97" s="83"/>
      <c r="CR97" s="83"/>
      <c r="CS97" s="84"/>
      <c r="CT97" s="83">
        <v>16779.21</v>
      </c>
      <c r="CU97" s="83"/>
      <c r="CV97" s="83"/>
    </row>
    <row r="98" spans="2:100" x14ac:dyDescent="0.25">
      <c r="B98" s="85" t="s">
        <v>610</v>
      </c>
      <c r="C98" s="85" t="s">
        <v>611</v>
      </c>
      <c r="D98" s="84">
        <v>23630700.519999992</v>
      </c>
      <c r="E98" s="84">
        <v>8956926.129999999</v>
      </c>
      <c r="F98" s="84">
        <v>269258.5</v>
      </c>
      <c r="G98" s="84">
        <v>28966</v>
      </c>
      <c r="H98" s="83"/>
      <c r="I98" s="84">
        <v>601911.99000000011</v>
      </c>
      <c r="J98" s="84">
        <v>24707.55</v>
      </c>
      <c r="K98" s="83">
        <v>74472</v>
      </c>
      <c r="L98" s="84">
        <v>3367192.27</v>
      </c>
      <c r="M98" s="84">
        <v>158213.09000000003</v>
      </c>
      <c r="N98" s="84">
        <v>89434.609999999986</v>
      </c>
      <c r="O98" s="83">
        <v>77448.37</v>
      </c>
      <c r="P98" s="84">
        <v>230052.76</v>
      </c>
      <c r="Q98" s="83">
        <v>9587.85</v>
      </c>
      <c r="R98" s="84"/>
      <c r="S98" s="84">
        <v>32.119999999999997</v>
      </c>
      <c r="T98" s="84">
        <v>766026.17999999993</v>
      </c>
      <c r="U98" s="84">
        <v>300689.42000000004</v>
      </c>
      <c r="V98" s="84">
        <v>935287.72999999986</v>
      </c>
      <c r="W98" s="84">
        <v>384496.29000000004</v>
      </c>
      <c r="X98" s="83">
        <v>32.119999999999997</v>
      </c>
      <c r="Y98" s="84"/>
      <c r="Z98" s="83"/>
      <c r="AA98" s="83"/>
      <c r="AB98" s="84">
        <v>8526.84</v>
      </c>
      <c r="AC98" s="84">
        <v>4359.34</v>
      </c>
      <c r="AD98" s="84">
        <v>47440.25</v>
      </c>
      <c r="AE98" s="84">
        <v>94850.14</v>
      </c>
      <c r="AF98" s="84">
        <v>1351080</v>
      </c>
      <c r="AG98" s="84">
        <v>1129377</v>
      </c>
      <c r="AH98" s="84"/>
      <c r="AI98" s="84">
        <v>89.79</v>
      </c>
      <c r="AJ98" s="84">
        <v>748542.14999999991</v>
      </c>
      <c r="AK98" s="84">
        <v>78471.94</v>
      </c>
      <c r="AL98" s="84">
        <v>372310.69</v>
      </c>
      <c r="AM98" s="84">
        <v>169572.39</v>
      </c>
      <c r="AN98" s="84">
        <v>185587.18</v>
      </c>
      <c r="AO98" s="84">
        <v>26154.14</v>
      </c>
      <c r="AP98" s="84">
        <v>28732.74</v>
      </c>
      <c r="AQ98" s="84">
        <v>5711</v>
      </c>
      <c r="AR98" s="84"/>
      <c r="AS98" s="84">
        <v>50</v>
      </c>
      <c r="AT98" s="84">
        <v>61963.710000000006</v>
      </c>
      <c r="AU98" s="84">
        <v>925847.8899999999</v>
      </c>
      <c r="AV98" s="84">
        <v>22240</v>
      </c>
      <c r="AW98" s="84">
        <v>38691.42</v>
      </c>
      <c r="AX98" s="84"/>
      <c r="AY98" s="84">
        <v>5840.21</v>
      </c>
      <c r="AZ98" s="84">
        <v>9036.48</v>
      </c>
      <c r="BA98" s="84">
        <v>81127.209999999992</v>
      </c>
      <c r="BB98" s="84">
        <v>132627.82</v>
      </c>
      <c r="BC98" s="84">
        <v>68952.800000000003</v>
      </c>
      <c r="BD98" s="84">
        <v>33309.78</v>
      </c>
      <c r="BE98" s="84"/>
      <c r="BF98" s="84">
        <v>2500</v>
      </c>
      <c r="BG98" s="84">
        <v>856.22</v>
      </c>
      <c r="BH98" s="83"/>
      <c r="BI98" s="84"/>
      <c r="BJ98" s="83"/>
      <c r="BK98" s="83">
        <v>297234.04000000004</v>
      </c>
      <c r="BL98" s="84"/>
      <c r="BM98" s="84">
        <v>316292</v>
      </c>
      <c r="BN98" s="84">
        <v>133504.10999999999</v>
      </c>
      <c r="BO98" s="84">
        <v>4891.67</v>
      </c>
      <c r="BP98" s="84"/>
      <c r="BQ98" s="84">
        <v>288866.45</v>
      </c>
      <c r="BR98" s="83"/>
      <c r="BS98" s="84"/>
      <c r="BT98" s="84">
        <v>13144.5</v>
      </c>
      <c r="BU98" s="83">
        <v>13144.5</v>
      </c>
      <c r="BV98" s="83">
        <v>241426.28</v>
      </c>
      <c r="BW98" s="84"/>
      <c r="BX98" s="84"/>
      <c r="BY98" s="83">
        <v>269925.19</v>
      </c>
      <c r="BZ98" s="84"/>
      <c r="CA98" s="83"/>
      <c r="CB98" s="84"/>
      <c r="CC98" s="84">
        <v>11821.6</v>
      </c>
      <c r="CD98" s="84"/>
      <c r="CE98" s="84"/>
      <c r="CF98" s="83"/>
      <c r="CG98" s="84"/>
      <c r="CH98" s="83"/>
      <c r="CI98" s="83"/>
      <c r="CJ98" s="84"/>
      <c r="CK98" s="84">
        <v>34874.129999999997</v>
      </c>
      <c r="CL98" s="83">
        <v>34874.129999999997</v>
      </c>
      <c r="CM98" s="84"/>
      <c r="CN98" s="84"/>
      <c r="CO98" s="84"/>
      <c r="CP98" s="84"/>
      <c r="CQ98" s="84"/>
      <c r="CR98" s="84"/>
      <c r="CS98" s="84"/>
      <c r="CT98" s="83">
        <v>110136.44</v>
      </c>
      <c r="CU98" s="83"/>
      <c r="CV98" s="83"/>
    </row>
    <row r="99" spans="2:100" x14ac:dyDescent="0.25">
      <c r="B99" s="85" t="s">
        <v>670</v>
      </c>
      <c r="C99" s="85" t="s">
        <v>671</v>
      </c>
      <c r="D99" s="84">
        <v>1138288131.0700009</v>
      </c>
      <c r="E99" s="84">
        <v>386398651.99000001</v>
      </c>
      <c r="F99" s="84">
        <v>15559233.710000001</v>
      </c>
      <c r="G99" s="84">
        <v>5962544.9399999995</v>
      </c>
      <c r="H99" s="83"/>
      <c r="I99" s="84">
        <v>84440109.239999935</v>
      </c>
      <c r="J99" s="84">
        <v>3506544.71</v>
      </c>
      <c r="K99" s="84"/>
      <c r="L99" s="84">
        <v>187569999.61000004</v>
      </c>
      <c r="M99" s="84">
        <v>10644101.040000003</v>
      </c>
      <c r="N99" s="84">
        <v>12423732.389999997</v>
      </c>
      <c r="O99" s="83"/>
      <c r="P99" s="84">
        <v>756445.93999999971</v>
      </c>
      <c r="Q99" s="84"/>
      <c r="R99" s="84">
        <v>-0.77</v>
      </c>
      <c r="S99" s="84">
        <v>0</v>
      </c>
      <c r="T99" s="84">
        <v>36844660.979999937</v>
      </c>
      <c r="U99" s="84">
        <v>15724314.630000008</v>
      </c>
      <c r="V99" s="84">
        <v>45070306.309999958</v>
      </c>
      <c r="W99" s="84">
        <v>21271137.760000005</v>
      </c>
      <c r="X99" s="83"/>
      <c r="Y99" s="83">
        <v>21840.66</v>
      </c>
      <c r="Z99" s="83"/>
      <c r="AA99" s="83"/>
      <c r="AB99" s="84">
        <v>2927520.9399999995</v>
      </c>
      <c r="AC99" s="84">
        <v>1203292.68</v>
      </c>
      <c r="AD99" s="84">
        <v>4738554.3500000015</v>
      </c>
      <c r="AE99" s="84">
        <v>2194385.4400000004</v>
      </c>
      <c r="AF99" s="84">
        <v>57284679.139999978</v>
      </c>
      <c r="AG99" s="84">
        <v>39977842.369999997</v>
      </c>
      <c r="AH99" s="84">
        <v>-5079931.0200000284</v>
      </c>
      <c r="AI99" s="84">
        <v>4457254.790000001</v>
      </c>
      <c r="AJ99" s="84">
        <v>8478576.8999999966</v>
      </c>
      <c r="AK99" s="84">
        <v>2424558.11</v>
      </c>
      <c r="AL99" s="84">
        <v>8020976.7400000021</v>
      </c>
      <c r="AM99" s="84">
        <v>1704152.73</v>
      </c>
      <c r="AN99" s="84">
        <v>7934605.3600000003</v>
      </c>
      <c r="AO99" s="83">
        <v>63462.97</v>
      </c>
      <c r="AP99" s="83">
        <v>542454.93000000005</v>
      </c>
      <c r="AQ99" s="84">
        <v>3322230.9699999997</v>
      </c>
      <c r="AR99" s="84">
        <v>344552.67</v>
      </c>
      <c r="AS99" s="84">
        <v>9246409.8299999982</v>
      </c>
      <c r="AT99" s="83">
        <v>872652.81</v>
      </c>
      <c r="AU99" s="84">
        <v>18760113.329999998</v>
      </c>
      <c r="AV99" s="83"/>
      <c r="AW99" s="84">
        <v>288319.88</v>
      </c>
      <c r="AX99" s="84">
        <v>3619248.45</v>
      </c>
      <c r="AY99" s="84">
        <v>423983.41000000003</v>
      </c>
      <c r="AZ99" s="83">
        <v>9317.6200000000008</v>
      </c>
      <c r="BA99" s="83">
        <v>458950.27</v>
      </c>
      <c r="BB99" s="84">
        <v>5654908.21</v>
      </c>
      <c r="BC99" s="84">
        <v>1494239.64</v>
      </c>
      <c r="BD99" s="84">
        <v>13780.009999999998</v>
      </c>
      <c r="BE99" s="83">
        <v>71414.47</v>
      </c>
      <c r="BF99" s="84">
        <v>164849.25</v>
      </c>
      <c r="BG99" s="84">
        <v>634071.24</v>
      </c>
      <c r="BH99" s="83"/>
      <c r="BI99" s="83">
        <v>5139209.05</v>
      </c>
      <c r="BJ99" s="83"/>
      <c r="BK99" s="84"/>
      <c r="BL99" s="84">
        <v>60065097.349999994</v>
      </c>
      <c r="BM99" s="84">
        <v>7496747</v>
      </c>
      <c r="BN99" s="84">
        <v>1230990.8500000001</v>
      </c>
      <c r="BO99" s="84">
        <v>18384.46</v>
      </c>
      <c r="BP99" s="84">
        <v>500015.4</v>
      </c>
      <c r="BQ99" s="84">
        <v>19487.53</v>
      </c>
      <c r="BR99" s="83">
        <v>29210202.109999999</v>
      </c>
      <c r="BS99" s="84"/>
      <c r="BT99" s="84">
        <v>3384112.1799999997</v>
      </c>
      <c r="BU99" s="83">
        <v>3384112.1799999997</v>
      </c>
      <c r="BV99" s="83"/>
      <c r="BW99" s="84"/>
      <c r="BX99" s="84">
        <v>2382588.41</v>
      </c>
      <c r="BY99" s="83">
        <v>6191357.6799999997</v>
      </c>
      <c r="BZ99" s="83"/>
      <c r="CA99" s="83">
        <v>1295.6500000000001</v>
      </c>
      <c r="CB99" s="84"/>
      <c r="CC99" s="84">
        <v>248447.59999999998</v>
      </c>
      <c r="CD99" s="84">
        <v>1707232.37</v>
      </c>
      <c r="CE99" s="83">
        <v>3152855.8899999997</v>
      </c>
      <c r="CF99" s="83">
        <v>63481.05</v>
      </c>
      <c r="CG99" s="84"/>
      <c r="CH99" s="83"/>
      <c r="CI99" s="83"/>
      <c r="CJ99" s="84"/>
      <c r="CK99" s="84">
        <v>521607.89000000025</v>
      </c>
      <c r="CL99" s="84">
        <v>521607.89000000025</v>
      </c>
      <c r="CM99" s="84"/>
      <c r="CN99" s="83">
        <v>698582.65999999992</v>
      </c>
      <c r="CO99" s="84">
        <v>214192.24</v>
      </c>
      <c r="CP99" s="83">
        <v>135111.66</v>
      </c>
      <c r="CQ99" s="84">
        <v>27300.04</v>
      </c>
      <c r="CR99" s="83">
        <v>129.4</v>
      </c>
      <c r="CS99" s="84">
        <v>1373685.36</v>
      </c>
      <c r="CT99" s="83">
        <v>6060965.6100000003</v>
      </c>
      <c r="CU99" s="83"/>
      <c r="CV99" s="83"/>
    </row>
    <row r="100" spans="2:100" x14ac:dyDescent="0.25">
      <c r="B100" s="85" t="s">
        <v>360</v>
      </c>
      <c r="C100" s="85" t="s">
        <v>361</v>
      </c>
      <c r="D100" s="84">
        <v>415118678.71999907</v>
      </c>
      <c r="E100" s="84">
        <v>146433259.96000001</v>
      </c>
      <c r="F100" s="84">
        <v>4060560.4799999995</v>
      </c>
      <c r="G100" s="84">
        <v>5962351.8099999931</v>
      </c>
      <c r="H100" s="83"/>
      <c r="I100" s="84">
        <v>23528958.540000003</v>
      </c>
      <c r="J100" s="84">
        <v>1136208.6100000001</v>
      </c>
      <c r="K100" s="84">
        <v>1494204.6</v>
      </c>
      <c r="L100" s="84">
        <v>59653516.850000001</v>
      </c>
      <c r="M100" s="84">
        <v>2428496.1200000006</v>
      </c>
      <c r="N100" s="84">
        <v>3086064.47000001</v>
      </c>
      <c r="O100" s="83"/>
      <c r="P100" s="84">
        <v>2485848.3199999998</v>
      </c>
      <c r="Q100" s="84">
        <v>545786.27999999991</v>
      </c>
      <c r="R100" s="83">
        <v>123279.93999999989</v>
      </c>
      <c r="S100" s="83">
        <v>91007.719999999943</v>
      </c>
      <c r="T100" s="84">
        <v>13616199.960000005</v>
      </c>
      <c r="U100" s="84">
        <v>5036080.4200000009</v>
      </c>
      <c r="V100" s="84">
        <v>17069333.02</v>
      </c>
      <c r="W100" s="84">
        <v>6859090.879999999</v>
      </c>
      <c r="X100" s="83"/>
      <c r="Y100" s="83"/>
      <c r="Z100" s="83"/>
      <c r="AA100" s="83"/>
      <c r="AB100" s="84">
        <v>362742.09999999986</v>
      </c>
      <c r="AC100" s="84">
        <v>135372.92000000007</v>
      </c>
      <c r="AD100" s="84">
        <v>847545.12999999977</v>
      </c>
      <c r="AE100" s="84">
        <v>1450112.7399999998</v>
      </c>
      <c r="AF100" s="84">
        <v>22375863.050000004</v>
      </c>
      <c r="AG100" s="84">
        <v>16535092.91</v>
      </c>
      <c r="AH100" s="84">
        <v>390116.94999997783</v>
      </c>
      <c r="AI100" s="84">
        <v>143308.58999999706</v>
      </c>
      <c r="AJ100" s="84">
        <v>7342419.7799999965</v>
      </c>
      <c r="AK100" s="84">
        <v>1560680.02</v>
      </c>
      <c r="AL100" s="84">
        <v>6156523.21</v>
      </c>
      <c r="AM100" s="84">
        <v>3171897.0100000002</v>
      </c>
      <c r="AN100" s="84">
        <v>1258393.2</v>
      </c>
      <c r="AO100" s="84"/>
      <c r="AP100" s="84">
        <v>193787.59</v>
      </c>
      <c r="AQ100" s="84">
        <v>7533776.2800000003</v>
      </c>
      <c r="AR100" s="83">
        <v>284629.56</v>
      </c>
      <c r="AS100" s="83">
        <v>2667616.94</v>
      </c>
      <c r="AT100" s="84"/>
      <c r="AU100" s="84">
        <v>9672748.8900000006</v>
      </c>
      <c r="AV100" s="84"/>
      <c r="AW100" s="84">
        <v>86488.98</v>
      </c>
      <c r="AX100" s="84">
        <v>1157844.79</v>
      </c>
      <c r="AY100" s="84">
        <v>6309368.8099999987</v>
      </c>
      <c r="AZ100" s="84"/>
      <c r="BA100" s="84"/>
      <c r="BB100" s="84">
        <v>517764.83999999985</v>
      </c>
      <c r="BC100" s="84">
        <v>1088274.8499999999</v>
      </c>
      <c r="BD100" s="84">
        <v>4001589.65</v>
      </c>
      <c r="BE100" s="84"/>
      <c r="BF100" s="84">
        <v>1935.6299999999756</v>
      </c>
      <c r="BG100" s="84">
        <v>163644.91999999998</v>
      </c>
      <c r="BH100" s="83"/>
      <c r="BI100" s="84"/>
      <c r="BJ100" s="83"/>
      <c r="BK100" s="83">
        <v>8778.0400000000009</v>
      </c>
      <c r="BL100" s="84">
        <v>4376032.4000000004</v>
      </c>
      <c r="BM100" s="84">
        <v>5591577.3499999996</v>
      </c>
      <c r="BN100" s="84">
        <v>589977.27</v>
      </c>
      <c r="BO100" s="84">
        <v>81402.599999999991</v>
      </c>
      <c r="BP100" s="84">
        <v>485956.52000000037</v>
      </c>
      <c r="BQ100" s="84">
        <v>6628802.4699999997</v>
      </c>
      <c r="BR100" s="83"/>
      <c r="BS100" s="84"/>
      <c r="BT100" s="84">
        <v>1325452.8400000001</v>
      </c>
      <c r="BU100" s="83">
        <v>1325452.8400000001</v>
      </c>
      <c r="BV100" s="83"/>
      <c r="BW100" s="84"/>
      <c r="BX100" s="84">
        <v>708659.39</v>
      </c>
      <c r="BY100" s="83">
        <v>3328386.5399999996</v>
      </c>
      <c r="BZ100" s="83"/>
      <c r="CA100" s="83"/>
      <c r="CB100" s="84"/>
      <c r="CC100" s="83">
        <v>772687.1</v>
      </c>
      <c r="CD100" s="83">
        <v>201580.5</v>
      </c>
      <c r="CE100" s="83">
        <v>843591.82</v>
      </c>
      <c r="CF100" s="83"/>
      <c r="CG100" s="83"/>
      <c r="CH100" s="83">
        <v>64445.82</v>
      </c>
      <c r="CI100" s="83"/>
      <c r="CJ100" s="84"/>
      <c r="CK100" s="84">
        <v>363922.48</v>
      </c>
      <c r="CL100" s="83">
        <v>363922.48</v>
      </c>
      <c r="CM100" s="84"/>
      <c r="CN100" s="84"/>
      <c r="CO100" s="83"/>
      <c r="CP100" s="84">
        <v>282631.94</v>
      </c>
      <c r="CQ100" s="83"/>
      <c r="CR100" s="84">
        <v>11827.54</v>
      </c>
      <c r="CS100" s="84"/>
      <c r="CT100" s="83">
        <v>433178.77999999997</v>
      </c>
      <c r="CU100" s="83"/>
      <c r="CV100" s="83"/>
    </row>
    <row r="101" spans="2:100" x14ac:dyDescent="0.25">
      <c r="B101" s="85" t="s">
        <v>348</v>
      </c>
      <c r="C101" s="85" t="s">
        <v>349</v>
      </c>
      <c r="D101" s="84">
        <v>78587639.320000008</v>
      </c>
      <c r="E101" s="84">
        <v>29499867.969999999</v>
      </c>
      <c r="F101" s="84">
        <v>826184.04</v>
      </c>
      <c r="G101" s="84">
        <v>375781.36000000004</v>
      </c>
      <c r="H101" s="83"/>
      <c r="I101" s="84">
        <v>2271644.4000000004</v>
      </c>
      <c r="J101" s="84">
        <v>415607.47000000009</v>
      </c>
      <c r="K101" s="84">
        <v>196109.6</v>
      </c>
      <c r="L101" s="84">
        <v>12044591.93</v>
      </c>
      <c r="M101" s="84">
        <v>690435.77</v>
      </c>
      <c r="N101" s="84">
        <v>397924.73</v>
      </c>
      <c r="O101" s="83"/>
      <c r="P101" s="84">
        <v>640048.87</v>
      </c>
      <c r="Q101" s="84">
        <v>365426.04999999993</v>
      </c>
      <c r="R101" s="83"/>
      <c r="S101" s="84"/>
      <c r="T101" s="84">
        <v>2490411.11</v>
      </c>
      <c r="U101" s="84">
        <v>1040852.0400000002</v>
      </c>
      <c r="V101" s="84">
        <v>3217024.2800000003</v>
      </c>
      <c r="W101" s="84">
        <v>1416614.45</v>
      </c>
      <c r="X101" s="83"/>
      <c r="Y101" s="83"/>
      <c r="Z101" s="83"/>
      <c r="AA101" s="83"/>
      <c r="AB101" s="84">
        <v>49890.640000000014</v>
      </c>
      <c r="AC101" s="84">
        <v>20720.879999999994</v>
      </c>
      <c r="AD101" s="84">
        <v>118692.86</v>
      </c>
      <c r="AE101" s="84">
        <v>296356.79000000004</v>
      </c>
      <c r="AF101" s="84">
        <v>3973556.01</v>
      </c>
      <c r="AG101" s="84">
        <v>3985195.6899999995</v>
      </c>
      <c r="AH101" s="84">
        <v>70830.320000000007</v>
      </c>
      <c r="AI101" s="83">
        <v>30111.269999999986</v>
      </c>
      <c r="AJ101" s="84">
        <v>1457800.7000000002</v>
      </c>
      <c r="AK101" s="84">
        <v>287265.12</v>
      </c>
      <c r="AL101" s="84">
        <v>1218630.67</v>
      </c>
      <c r="AM101" s="84">
        <v>324232.33999999997</v>
      </c>
      <c r="AN101" s="84">
        <v>198122.28</v>
      </c>
      <c r="AO101" s="84">
        <v>-89655.140000000014</v>
      </c>
      <c r="AP101" s="84">
        <v>115253.86</v>
      </c>
      <c r="AQ101" s="84">
        <v>46687.21</v>
      </c>
      <c r="AR101" s="83"/>
      <c r="AS101" s="84"/>
      <c r="AT101" s="84">
        <v>354437.62</v>
      </c>
      <c r="AU101" s="84">
        <v>1605593.37</v>
      </c>
      <c r="AV101" s="84">
        <v>36670.019999999997</v>
      </c>
      <c r="AW101" s="84">
        <v>59813.25</v>
      </c>
      <c r="AX101" s="83">
        <v>51686.98</v>
      </c>
      <c r="AY101" s="83">
        <v>48224.09</v>
      </c>
      <c r="AZ101" s="84">
        <v>205258.71000000002</v>
      </c>
      <c r="BA101" s="83">
        <v>34536.5</v>
      </c>
      <c r="BB101" s="84">
        <v>270533.06</v>
      </c>
      <c r="BC101" s="84">
        <v>215391.47999999998</v>
      </c>
      <c r="BD101" s="84">
        <v>562774.07999999996</v>
      </c>
      <c r="BE101" s="84">
        <v>162578.02000000002</v>
      </c>
      <c r="BF101" s="83">
        <v>24073.200000000001</v>
      </c>
      <c r="BG101" s="84">
        <v>8780.66</v>
      </c>
      <c r="BH101" s="83"/>
      <c r="BI101" s="83">
        <v>4541.53</v>
      </c>
      <c r="BJ101" s="83"/>
      <c r="BK101" s="83"/>
      <c r="BL101" s="84">
        <v>272224.47000000003</v>
      </c>
      <c r="BM101" s="84">
        <v>960869</v>
      </c>
      <c r="BN101" s="84">
        <v>600403.36999999988</v>
      </c>
      <c r="BO101" s="84">
        <v>740.06</v>
      </c>
      <c r="BP101" s="84">
        <v>44586.41</v>
      </c>
      <c r="BQ101" s="84">
        <v>1103529.6300000001</v>
      </c>
      <c r="BR101" s="84">
        <v>1291791.8700000001</v>
      </c>
      <c r="BS101" s="84"/>
      <c r="BT101" s="84"/>
      <c r="BU101" s="83"/>
      <c r="BV101" s="84"/>
      <c r="BW101" s="84"/>
      <c r="BX101" s="84">
        <v>296636.63</v>
      </c>
      <c r="BY101" s="83">
        <v>672416.65999999992</v>
      </c>
      <c r="BZ101" s="83"/>
      <c r="CA101" s="83"/>
      <c r="CB101" s="84"/>
      <c r="CC101" s="83">
        <v>69753.600000000006</v>
      </c>
      <c r="CD101" s="84"/>
      <c r="CE101" s="84"/>
      <c r="CF101" s="83"/>
      <c r="CG101" s="84"/>
      <c r="CH101" s="83"/>
      <c r="CI101" s="83"/>
      <c r="CJ101" s="84"/>
      <c r="CK101" s="84">
        <v>132915.07</v>
      </c>
      <c r="CL101" s="83">
        <v>132915.07</v>
      </c>
      <c r="CM101" s="83"/>
      <c r="CN101" s="84">
        <v>996449.6</v>
      </c>
      <c r="CO101" s="83"/>
      <c r="CP101" s="83">
        <v>54621.75</v>
      </c>
      <c r="CQ101" s="84"/>
      <c r="CR101" s="83"/>
      <c r="CS101" s="84">
        <v>229663.68</v>
      </c>
      <c r="CT101" s="83">
        <v>223929.38</v>
      </c>
      <c r="CU101" s="83"/>
      <c r="CV101" s="83"/>
    </row>
    <row r="102" spans="2:100" x14ac:dyDescent="0.25">
      <c r="B102" s="85" t="s">
        <v>492</v>
      </c>
      <c r="C102" s="85" t="s">
        <v>493</v>
      </c>
      <c r="D102" s="84">
        <v>76181341.960000023</v>
      </c>
      <c r="E102" s="84">
        <v>28882438.780000001</v>
      </c>
      <c r="F102" s="84">
        <v>585166.97</v>
      </c>
      <c r="G102" s="84">
        <v>343805.42</v>
      </c>
      <c r="H102" s="83"/>
      <c r="I102" s="84">
        <v>3685420.82</v>
      </c>
      <c r="J102" s="84">
        <v>150004.05000000002</v>
      </c>
      <c r="K102" s="83">
        <v>214727.6</v>
      </c>
      <c r="L102" s="84">
        <v>11706356.42</v>
      </c>
      <c r="M102" s="84">
        <v>371127.05000000005</v>
      </c>
      <c r="N102" s="84">
        <v>701633.94000000006</v>
      </c>
      <c r="O102" s="83"/>
      <c r="P102" s="84">
        <v>844030.56</v>
      </c>
      <c r="Q102" s="84">
        <v>155124.35999999999</v>
      </c>
      <c r="R102" s="83"/>
      <c r="S102" s="83"/>
      <c r="T102" s="84">
        <v>2514186.9900000002</v>
      </c>
      <c r="U102" s="84">
        <v>1017659.31</v>
      </c>
      <c r="V102" s="84">
        <v>3245519.94</v>
      </c>
      <c r="W102" s="84">
        <v>1348706.8499999999</v>
      </c>
      <c r="X102" s="83"/>
      <c r="Y102" s="83"/>
      <c r="Z102" s="83"/>
      <c r="AA102" s="83"/>
      <c r="AB102" s="84">
        <v>145922.77999999997</v>
      </c>
      <c r="AC102" s="84">
        <v>61926.73000000001</v>
      </c>
      <c r="AD102" s="84">
        <v>128999.29</v>
      </c>
      <c r="AE102" s="84">
        <v>157663.65999999997</v>
      </c>
      <c r="AF102" s="84">
        <v>3932986.7100000004</v>
      </c>
      <c r="AG102" s="84">
        <v>2739337.5800000005</v>
      </c>
      <c r="AH102" s="84">
        <v>9489.1</v>
      </c>
      <c r="AI102" s="84">
        <v>1.54</v>
      </c>
      <c r="AJ102" s="84">
        <v>1263150.6199999999</v>
      </c>
      <c r="AK102" s="84">
        <v>122121.87</v>
      </c>
      <c r="AL102" s="84">
        <v>24075.7</v>
      </c>
      <c r="AM102" s="84">
        <v>244791.12</v>
      </c>
      <c r="AN102" s="84">
        <v>53383.83</v>
      </c>
      <c r="AO102" s="84">
        <v>348801.82</v>
      </c>
      <c r="AP102" s="84">
        <v>25352.16</v>
      </c>
      <c r="AQ102" s="83">
        <v>263443.01</v>
      </c>
      <c r="AR102" s="84"/>
      <c r="AS102" s="83"/>
      <c r="AT102" s="84">
        <v>229158.41</v>
      </c>
      <c r="AU102" s="84">
        <v>2264019.4699999997</v>
      </c>
      <c r="AV102" s="83">
        <v>96583.94</v>
      </c>
      <c r="AW102" s="84">
        <v>40434.93</v>
      </c>
      <c r="AX102" s="84"/>
      <c r="AY102" s="84"/>
      <c r="AZ102" s="83">
        <v>886.19</v>
      </c>
      <c r="BA102" s="83"/>
      <c r="BB102" s="84">
        <v>317913.2</v>
      </c>
      <c r="BC102" s="84">
        <v>155554.37</v>
      </c>
      <c r="BD102" s="84">
        <v>328119.21999999997</v>
      </c>
      <c r="BE102" s="83">
        <v>379.71000000000004</v>
      </c>
      <c r="BF102" s="84"/>
      <c r="BG102" s="83">
        <v>172975.12</v>
      </c>
      <c r="BH102" s="83"/>
      <c r="BI102" s="83"/>
      <c r="BJ102" s="83"/>
      <c r="BK102" s="83"/>
      <c r="BL102" s="84">
        <v>275369.37</v>
      </c>
      <c r="BM102" s="84">
        <v>998018</v>
      </c>
      <c r="BN102" s="84">
        <v>208723.20000000001</v>
      </c>
      <c r="BO102" s="84">
        <v>5646.04</v>
      </c>
      <c r="BP102" s="83">
        <v>5143.71</v>
      </c>
      <c r="BQ102" s="83">
        <v>447638.03</v>
      </c>
      <c r="BR102" s="84">
        <v>11079.67</v>
      </c>
      <c r="BS102" s="83">
        <v>1878857.88</v>
      </c>
      <c r="BT102" s="83">
        <v>46251.009999999995</v>
      </c>
      <c r="BU102" s="83">
        <v>46251.009999999995</v>
      </c>
      <c r="BV102" s="83"/>
      <c r="BW102" s="84">
        <v>2222354.06</v>
      </c>
      <c r="BX102" s="84">
        <v>231945.09</v>
      </c>
      <c r="BY102" s="83">
        <v>605747.85</v>
      </c>
      <c r="BZ102" s="83"/>
      <c r="CA102" s="83"/>
      <c r="CB102" s="84"/>
      <c r="CC102" s="84">
        <v>64163.47</v>
      </c>
      <c r="CD102" s="84"/>
      <c r="CE102" s="84">
        <v>58851.31</v>
      </c>
      <c r="CF102" s="84">
        <v>7106.21</v>
      </c>
      <c r="CG102" s="83"/>
      <c r="CH102" s="83"/>
      <c r="CI102" s="83"/>
      <c r="CJ102" s="84"/>
      <c r="CK102" s="84">
        <v>188018.02000000002</v>
      </c>
      <c r="CL102" s="83">
        <v>188018.02000000002</v>
      </c>
      <c r="CM102" s="83"/>
      <c r="CN102" s="83"/>
      <c r="CO102" s="84"/>
      <c r="CP102" s="83"/>
      <c r="CQ102" s="84"/>
      <c r="CR102" s="83">
        <v>26441.9</v>
      </c>
      <c r="CS102" s="84"/>
      <c r="CT102" s="83">
        <v>6606</v>
      </c>
      <c r="CU102" s="83"/>
      <c r="CV102" s="83"/>
    </row>
    <row r="103" spans="2:100" x14ac:dyDescent="0.25">
      <c r="B103" s="85" t="s">
        <v>400</v>
      </c>
      <c r="C103" s="85" t="s">
        <v>401</v>
      </c>
      <c r="D103" s="84">
        <v>383992247.21999961</v>
      </c>
      <c r="E103" s="84">
        <v>144707386.59000003</v>
      </c>
      <c r="F103" s="84">
        <v>4694339.6399999987</v>
      </c>
      <c r="G103" s="84">
        <v>13009951.849999998</v>
      </c>
      <c r="H103" s="83"/>
      <c r="I103" s="84">
        <v>7316881.3500000006</v>
      </c>
      <c r="J103" s="84">
        <v>37891.94</v>
      </c>
      <c r="K103" s="83"/>
      <c r="L103" s="84">
        <v>64603428.220000029</v>
      </c>
      <c r="M103" s="84">
        <v>1444780.98</v>
      </c>
      <c r="N103" s="84">
        <v>1786411.2300000002</v>
      </c>
      <c r="O103" s="83"/>
      <c r="P103" s="84">
        <v>833433.4099999998</v>
      </c>
      <c r="Q103" s="84">
        <v>2016132.8</v>
      </c>
      <c r="R103" s="83"/>
      <c r="S103" s="83"/>
      <c r="T103" s="84">
        <v>12531853.069999997</v>
      </c>
      <c r="U103" s="84">
        <v>5234044.8299999973</v>
      </c>
      <c r="V103" s="84">
        <v>16117012.84</v>
      </c>
      <c r="W103" s="84">
        <v>7223259.7800000031</v>
      </c>
      <c r="X103" s="83"/>
      <c r="Y103" s="83"/>
      <c r="Z103" s="83"/>
      <c r="AA103" s="83"/>
      <c r="AB103" s="83">
        <v>338560.75999999983</v>
      </c>
      <c r="AC103" s="83">
        <v>141235.95999999996</v>
      </c>
      <c r="AD103" s="84">
        <v>715353.71999999986</v>
      </c>
      <c r="AE103" s="84">
        <v>662343.34999999974</v>
      </c>
      <c r="AF103" s="84">
        <v>20538977.130000003</v>
      </c>
      <c r="AG103" s="84">
        <v>15871728.699999997</v>
      </c>
      <c r="AH103" s="84">
        <v>357932.44000000012</v>
      </c>
      <c r="AI103" s="84">
        <v>150278.81</v>
      </c>
      <c r="AJ103" s="84">
        <v>7958757.8999999976</v>
      </c>
      <c r="AK103" s="84">
        <v>784018.47</v>
      </c>
      <c r="AL103" s="84">
        <v>4100060.54</v>
      </c>
      <c r="AM103" s="84">
        <v>4392164.8499999996</v>
      </c>
      <c r="AN103" s="84">
        <v>2503119.56</v>
      </c>
      <c r="AO103" s="84">
        <v>9026.1999999999989</v>
      </c>
      <c r="AP103" s="84">
        <v>190295.86</v>
      </c>
      <c r="AQ103" s="84"/>
      <c r="AR103" s="83">
        <v>701030.34</v>
      </c>
      <c r="AS103" s="83"/>
      <c r="AT103" s="84">
        <v>615534.93000000005</v>
      </c>
      <c r="AU103" s="84">
        <v>22870389.420000002</v>
      </c>
      <c r="AV103" s="84"/>
      <c r="AW103" s="84">
        <v>50895</v>
      </c>
      <c r="AX103" s="83">
        <v>221377.55000000002</v>
      </c>
      <c r="AY103" s="84">
        <v>8850.5</v>
      </c>
      <c r="AZ103" s="83"/>
      <c r="BA103" s="84"/>
      <c r="BB103" s="84">
        <v>1094108.0000000002</v>
      </c>
      <c r="BC103" s="84">
        <v>726539.37999999989</v>
      </c>
      <c r="BD103" s="84">
        <v>130009.68000000001</v>
      </c>
      <c r="BE103" s="83"/>
      <c r="BF103" s="83">
        <v>89953.1</v>
      </c>
      <c r="BG103" s="84"/>
      <c r="BH103" s="83"/>
      <c r="BI103" s="84"/>
      <c r="BJ103" s="83"/>
      <c r="BK103" s="83"/>
      <c r="BL103" s="84">
        <v>4413576.7300000004</v>
      </c>
      <c r="BM103" s="84">
        <v>4665185.08</v>
      </c>
      <c r="BN103" s="84">
        <v>550045.14</v>
      </c>
      <c r="BO103" s="83">
        <v>19508.699999999997</v>
      </c>
      <c r="BP103" s="84">
        <v>539441.83000000007</v>
      </c>
      <c r="BQ103" s="83"/>
      <c r="BR103" s="83"/>
      <c r="BS103" s="84">
        <v>88417</v>
      </c>
      <c r="BT103" s="84"/>
      <c r="BU103" s="84"/>
      <c r="BV103" s="83"/>
      <c r="BW103" s="84"/>
      <c r="BX103" s="84">
        <v>1024255.3</v>
      </c>
      <c r="BY103" s="83">
        <v>3468113.4400000004</v>
      </c>
      <c r="BZ103" s="83"/>
      <c r="CA103" s="83"/>
      <c r="CB103" s="84"/>
      <c r="CC103" s="83">
        <v>199686.27</v>
      </c>
      <c r="CD103" s="83"/>
      <c r="CE103" s="83">
        <v>422793.74</v>
      </c>
      <c r="CF103" s="83">
        <v>30751.72</v>
      </c>
      <c r="CG103" s="83"/>
      <c r="CH103" s="83">
        <v>9571.83</v>
      </c>
      <c r="CI103" s="83"/>
      <c r="CJ103" s="84"/>
      <c r="CK103" s="84">
        <v>418432.29999999993</v>
      </c>
      <c r="CL103" s="83">
        <v>418432.29999999993</v>
      </c>
      <c r="CM103" s="83"/>
      <c r="CN103" s="83"/>
      <c r="CO103" s="84"/>
      <c r="CP103" s="83">
        <v>235223.54</v>
      </c>
      <c r="CQ103" s="83"/>
      <c r="CR103" s="83">
        <v>103194.84</v>
      </c>
      <c r="CS103" s="83">
        <v>408442.17</v>
      </c>
      <c r="CT103" s="83">
        <v>616256.91</v>
      </c>
      <c r="CU103" s="83"/>
      <c r="CV103" s="83"/>
    </row>
    <row r="104" spans="2:100" x14ac:dyDescent="0.25">
      <c r="B104" s="85" t="s">
        <v>778</v>
      </c>
      <c r="C104" s="85" t="s">
        <v>779</v>
      </c>
      <c r="D104" s="84">
        <v>26844480.259999994</v>
      </c>
      <c r="E104" s="84">
        <v>10228473.130000001</v>
      </c>
      <c r="F104" s="84">
        <v>192135.08</v>
      </c>
      <c r="G104" s="84">
        <v>51652.37</v>
      </c>
      <c r="H104" s="84"/>
      <c r="I104" s="84">
        <v>705076.97</v>
      </c>
      <c r="J104" s="84">
        <v>151150.72</v>
      </c>
      <c r="K104" s="84"/>
      <c r="L104" s="84">
        <v>4540619.0599999996</v>
      </c>
      <c r="M104" s="84">
        <v>72329.7</v>
      </c>
      <c r="N104" s="84">
        <v>70784.800000000003</v>
      </c>
      <c r="O104" s="83"/>
      <c r="P104" s="84">
        <v>144423.91999999998</v>
      </c>
      <c r="Q104" s="84">
        <v>73340.819999999992</v>
      </c>
      <c r="R104" s="83"/>
      <c r="S104" s="83"/>
      <c r="T104" s="84">
        <v>838201.75</v>
      </c>
      <c r="U104" s="84">
        <v>361482.24000000005</v>
      </c>
      <c r="V104" s="84">
        <v>1069143.22</v>
      </c>
      <c r="W104" s="84">
        <v>494679.64999999997</v>
      </c>
      <c r="X104" s="83"/>
      <c r="Y104" s="83"/>
      <c r="Z104" s="83"/>
      <c r="AA104" s="83"/>
      <c r="AB104" s="84"/>
      <c r="AC104" s="84"/>
      <c r="AD104" s="84">
        <v>43196.74</v>
      </c>
      <c r="AE104" s="84">
        <v>89457.5</v>
      </c>
      <c r="AF104" s="84">
        <v>1370088.01</v>
      </c>
      <c r="AG104" s="84">
        <v>1108562.8700000001</v>
      </c>
      <c r="AH104" s="84">
        <v>23963.13</v>
      </c>
      <c r="AI104" s="84">
        <v>10478.469999999999</v>
      </c>
      <c r="AJ104" s="84">
        <v>366802.54000000004</v>
      </c>
      <c r="AK104" s="84">
        <v>86423.35</v>
      </c>
      <c r="AL104" s="84">
        <v>302812.96000000002</v>
      </c>
      <c r="AM104" s="84">
        <v>36103.339999999997</v>
      </c>
      <c r="AN104" s="84">
        <v>141268.45000000001</v>
      </c>
      <c r="AO104" s="84">
        <v>25187.42</v>
      </c>
      <c r="AP104" s="84">
        <v>71722.78</v>
      </c>
      <c r="AQ104" s="84">
        <v>10807.67</v>
      </c>
      <c r="AR104" s="83"/>
      <c r="AS104" s="83"/>
      <c r="AT104" s="83">
        <v>47206.7</v>
      </c>
      <c r="AU104" s="84">
        <v>953200.65</v>
      </c>
      <c r="AV104" s="84">
        <v>30123</v>
      </c>
      <c r="AW104" s="84">
        <v>27402.7</v>
      </c>
      <c r="AX104" s="84"/>
      <c r="AY104" s="84">
        <v>8593.15</v>
      </c>
      <c r="AZ104" s="84"/>
      <c r="BA104" s="84">
        <v>10083.91</v>
      </c>
      <c r="BB104" s="84">
        <v>173779.96</v>
      </c>
      <c r="BC104" s="84">
        <v>74418.69</v>
      </c>
      <c r="BD104" s="83">
        <v>74494.759999999995</v>
      </c>
      <c r="BE104" s="83"/>
      <c r="BF104" s="84"/>
      <c r="BG104" s="84">
        <v>67572.739999999991</v>
      </c>
      <c r="BH104" s="83"/>
      <c r="BI104" s="84">
        <v>76638.349999999991</v>
      </c>
      <c r="BJ104" s="84"/>
      <c r="BK104" s="83"/>
      <c r="BL104" s="84">
        <v>1344793.19</v>
      </c>
      <c r="BM104" s="84">
        <v>364323</v>
      </c>
      <c r="BN104" s="84">
        <v>174660.21000000002</v>
      </c>
      <c r="BO104" s="83">
        <v>3755.51</v>
      </c>
      <c r="BP104" s="84"/>
      <c r="BQ104" s="83">
        <v>208418.77</v>
      </c>
      <c r="BR104" s="83"/>
      <c r="BS104" s="83"/>
      <c r="BT104" s="83">
        <v>1618.43</v>
      </c>
      <c r="BU104" s="83">
        <v>1618.43</v>
      </c>
      <c r="BV104" s="83">
        <v>73491.63</v>
      </c>
      <c r="BW104" s="84"/>
      <c r="BX104" s="84">
        <v>50017.55</v>
      </c>
      <c r="BY104" s="83">
        <v>283843.8</v>
      </c>
      <c r="BZ104" s="83"/>
      <c r="CA104" s="83"/>
      <c r="CB104" s="84"/>
      <c r="CC104" s="83">
        <v>34189.100000000006</v>
      </c>
      <c r="CD104" s="84"/>
      <c r="CE104" s="83"/>
      <c r="CF104" s="84"/>
      <c r="CG104" s="84"/>
      <c r="CH104" s="83"/>
      <c r="CI104" s="83"/>
      <c r="CJ104" s="84"/>
      <c r="CK104" s="84">
        <v>81485.799999999988</v>
      </c>
      <c r="CL104" s="83">
        <v>81485.799999999988</v>
      </c>
      <c r="CM104" s="83"/>
      <c r="CN104" s="84"/>
      <c r="CO104" s="84"/>
      <c r="CP104" s="83"/>
      <c r="CQ104" s="84"/>
      <c r="CR104" s="84"/>
      <c r="CS104" s="84"/>
      <c r="CT104" s="83"/>
      <c r="CU104" s="83"/>
      <c r="CV104" s="83"/>
    </row>
    <row r="105" spans="2:100" x14ac:dyDescent="0.25">
      <c r="B105" s="85" t="s">
        <v>644</v>
      </c>
      <c r="C105" s="85" t="s">
        <v>645</v>
      </c>
      <c r="D105" s="84">
        <v>302930209.63</v>
      </c>
      <c r="E105" s="84">
        <v>112773117.11</v>
      </c>
      <c r="F105" s="84">
        <v>6391198.9900000012</v>
      </c>
      <c r="G105" s="84">
        <v>1038784.85</v>
      </c>
      <c r="H105" s="83">
        <v>264480.54000000004</v>
      </c>
      <c r="I105" s="84">
        <v>5392607.8599999985</v>
      </c>
      <c r="J105" s="83">
        <v>10455951.379999999</v>
      </c>
      <c r="K105" s="83">
        <v>766564.99999999988</v>
      </c>
      <c r="L105" s="84">
        <v>48809184.359999992</v>
      </c>
      <c r="M105" s="84">
        <v>3367545.0999999996</v>
      </c>
      <c r="N105" s="84">
        <v>1529021.5</v>
      </c>
      <c r="O105" s="83"/>
      <c r="P105" s="84">
        <v>517536.73999999993</v>
      </c>
      <c r="Q105" s="83">
        <v>2893037.76</v>
      </c>
      <c r="R105" s="83"/>
      <c r="S105" s="83"/>
      <c r="T105" s="84">
        <v>10192458.429999998</v>
      </c>
      <c r="U105" s="84">
        <v>4225025.7</v>
      </c>
      <c r="V105" s="84">
        <v>13013320.619999995</v>
      </c>
      <c r="W105" s="84">
        <v>5792424.2499999991</v>
      </c>
      <c r="X105" s="83"/>
      <c r="Y105" s="83"/>
      <c r="Z105" s="83"/>
      <c r="AA105" s="83"/>
      <c r="AB105" s="84">
        <v>145689.69</v>
      </c>
      <c r="AC105" s="84">
        <v>93071.28</v>
      </c>
      <c r="AD105" s="84">
        <v>368179.95</v>
      </c>
      <c r="AE105" s="84">
        <v>437909.74000000011</v>
      </c>
      <c r="AF105" s="84">
        <v>15515338.269999994</v>
      </c>
      <c r="AG105" s="84">
        <v>12609621.939999999</v>
      </c>
      <c r="AH105" s="83">
        <v>1070321.8699999999</v>
      </c>
      <c r="AI105" s="83">
        <v>448099.08999999997</v>
      </c>
      <c r="AJ105" s="84">
        <v>6511399.169999999</v>
      </c>
      <c r="AK105" s="83">
        <v>712844.52</v>
      </c>
      <c r="AL105" s="84">
        <v>3405909.23</v>
      </c>
      <c r="AM105" s="83">
        <v>305445.69</v>
      </c>
      <c r="AN105" s="84">
        <v>224153.88</v>
      </c>
      <c r="AO105" s="83"/>
      <c r="AP105" s="83">
        <v>87549.759999999995</v>
      </c>
      <c r="AQ105" s="83">
        <v>14459045.129999999</v>
      </c>
      <c r="AR105" s="83"/>
      <c r="AS105" s="83"/>
      <c r="AT105" s="83">
        <v>44672.729999999996</v>
      </c>
      <c r="AU105" s="84">
        <v>5754343.6200000001</v>
      </c>
      <c r="AV105" s="84">
        <v>227052.65</v>
      </c>
      <c r="AW105" s="83">
        <v>99104.86</v>
      </c>
      <c r="AX105" s="83"/>
      <c r="AY105" s="83"/>
      <c r="AZ105" s="83"/>
      <c r="BA105" s="83"/>
      <c r="BB105" s="84">
        <v>1285955.68</v>
      </c>
      <c r="BC105" s="83">
        <v>482496.54000000004</v>
      </c>
      <c r="BD105" s="83"/>
      <c r="BE105" s="84"/>
      <c r="BF105" s="83">
        <v>30245</v>
      </c>
      <c r="BG105" s="83">
        <v>253556.97</v>
      </c>
      <c r="BH105" s="83"/>
      <c r="BI105" s="83"/>
      <c r="BJ105" s="83"/>
      <c r="BK105" s="83"/>
      <c r="BL105" s="84">
        <v>2401340.42</v>
      </c>
      <c r="BM105" s="83">
        <v>2509060.87</v>
      </c>
      <c r="BN105" s="83">
        <v>387200.31999999995</v>
      </c>
      <c r="BO105" s="83">
        <v>2040</v>
      </c>
      <c r="BP105" s="83"/>
      <c r="BQ105" s="83"/>
      <c r="BR105" s="83"/>
      <c r="BS105" s="83"/>
      <c r="BT105" s="83"/>
      <c r="BU105" s="83"/>
      <c r="BV105" s="83"/>
      <c r="BW105" s="83"/>
      <c r="BX105" s="83">
        <v>808929.71</v>
      </c>
      <c r="BY105" s="83">
        <v>2413704.5</v>
      </c>
      <c r="BZ105" s="83"/>
      <c r="CA105" s="83"/>
      <c r="CB105" s="83"/>
      <c r="CC105" s="83">
        <v>1027288.51</v>
      </c>
      <c r="CD105" s="83"/>
      <c r="CE105" s="83">
        <v>299787.26</v>
      </c>
      <c r="CF105" s="83"/>
      <c r="CG105" s="83"/>
      <c r="CH105" s="83">
        <v>31873.62</v>
      </c>
      <c r="CI105" s="83"/>
      <c r="CJ105" s="84"/>
      <c r="CK105" s="84">
        <v>793914.26</v>
      </c>
      <c r="CL105" s="83">
        <v>793914.26</v>
      </c>
      <c r="CM105" s="83"/>
      <c r="CN105" s="83"/>
      <c r="CO105" s="83"/>
      <c r="CP105" s="83"/>
      <c r="CQ105" s="83"/>
      <c r="CR105" s="83"/>
      <c r="CS105" s="83"/>
      <c r="CT105" s="83">
        <v>260802.71</v>
      </c>
      <c r="CU105" s="83"/>
      <c r="CV105" s="83"/>
    </row>
    <row r="106" spans="2:100" x14ac:dyDescent="0.25">
      <c r="B106" s="85" t="s">
        <v>688</v>
      </c>
      <c r="C106" s="85" t="s">
        <v>689</v>
      </c>
      <c r="D106" s="84">
        <v>2728348.45</v>
      </c>
      <c r="E106" s="84">
        <v>1152528.26</v>
      </c>
      <c r="F106" s="84">
        <v>2305.9</v>
      </c>
      <c r="G106" s="84">
        <v>14646.29</v>
      </c>
      <c r="H106" s="83"/>
      <c r="I106" s="84">
        <v>42229.39</v>
      </c>
      <c r="J106" s="84"/>
      <c r="K106" s="84"/>
      <c r="L106" s="84">
        <v>449614.95999999996</v>
      </c>
      <c r="M106" s="84">
        <v>7307.85</v>
      </c>
      <c r="N106" s="84">
        <v>2000.53</v>
      </c>
      <c r="O106" s="83"/>
      <c r="P106" s="84"/>
      <c r="Q106" s="84"/>
      <c r="R106" s="84"/>
      <c r="S106" s="83"/>
      <c r="T106" s="84">
        <v>92039.2</v>
      </c>
      <c r="U106" s="84">
        <v>34083.89</v>
      </c>
      <c r="V106" s="84">
        <v>117160.35999999999</v>
      </c>
      <c r="W106" s="84">
        <v>63831.46</v>
      </c>
      <c r="X106" s="83"/>
      <c r="Y106" s="83"/>
      <c r="Z106" s="83"/>
      <c r="AA106" s="83"/>
      <c r="AB106" s="84">
        <v>14460.400000000001</v>
      </c>
      <c r="AC106" s="84">
        <v>5583.6</v>
      </c>
      <c r="AD106" s="84">
        <v>4386.46</v>
      </c>
      <c r="AE106" s="84">
        <v>11890.34</v>
      </c>
      <c r="AF106" s="84">
        <v>145200</v>
      </c>
      <c r="AG106" s="84">
        <v>146300</v>
      </c>
      <c r="AH106" s="84"/>
      <c r="AI106" s="84">
        <v>523.63</v>
      </c>
      <c r="AJ106" s="84">
        <v>44822.86</v>
      </c>
      <c r="AK106" s="84"/>
      <c r="AL106" s="84">
        <v>30998.68</v>
      </c>
      <c r="AM106" s="84"/>
      <c r="AN106" s="84">
        <v>2169.65</v>
      </c>
      <c r="AO106" s="84"/>
      <c r="AP106" s="84"/>
      <c r="AQ106" s="84"/>
      <c r="AR106" s="84"/>
      <c r="AS106" s="84"/>
      <c r="AT106" s="84"/>
      <c r="AU106" s="84">
        <v>277258.49</v>
      </c>
      <c r="AV106" s="84">
        <v>2350</v>
      </c>
      <c r="AW106" s="84"/>
      <c r="AX106" s="84"/>
      <c r="AY106" s="84"/>
      <c r="AZ106" s="84"/>
      <c r="BA106" s="83"/>
      <c r="BB106" s="84"/>
      <c r="BC106" s="84"/>
      <c r="BD106" s="84"/>
      <c r="BE106" s="84">
        <v>17274.37</v>
      </c>
      <c r="BF106" s="84"/>
      <c r="BG106" s="84"/>
      <c r="BH106" s="84"/>
      <c r="BI106" s="83"/>
      <c r="BJ106" s="83"/>
      <c r="BK106" s="84"/>
      <c r="BL106" s="84"/>
      <c r="BM106" s="84">
        <v>38853</v>
      </c>
      <c r="BN106" s="84"/>
      <c r="BO106" s="84"/>
      <c r="BP106" s="84"/>
      <c r="BQ106" s="84"/>
      <c r="BR106" s="84"/>
      <c r="BS106" s="84"/>
      <c r="BT106" s="84"/>
      <c r="BU106" s="83"/>
      <c r="BV106" s="83"/>
      <c r="BW106" s="84"/>
      <c r="BX106" s="84"/>
      <c r="BY106" s="83"/>
      <c r="BZ106" s="83"/>
      <c r="CA106" s="83"/>
      <c r="CB106" s="84"/>
      <c r="CC106" s="83"/>
      <c r="CD106" s="84"/>
      <c r="CE106" s="84"/>
      <c r="CF106" s="83"/>
      <c r="CG106" s="83"/>
      <c r="CH106" s="83"/>
      <c r="CI106" s="84"/>
      <c r="CJ106" s="84"/>
      <c r="CK106" s="84">
        <v>8528.880000000001</v>
      </c>
      <c r="CL106" s="83">
        <v>8528.880000000001</v>
      </c>
      <c r="CM106" s="83"/>
      <c r="CN106" s="84"/>
      <c r="CO106" s="83"/>
      <c r="CP106" s="83"/>
      <c r="CQ106" s="83"/>
      <c r="CR106" s="83"/>
      <c r="CS106" s="84"/>
      <c r="CT106" s="83"/>
      <c r="CU106" s="83"/>
      <c r="CV106" s="83"/>
    </row>
    <row r="107" spans="2:100" x14ac:dyDescent="0.25">
      <c r="B107" s="85" t="s">
        <v>222</v>
      </c>
      <c r="C107" s="85" t="s">
        <v>223</v>
      </c>
      <c r="D107" s="84">
        <v>401828042.38999999</v>
      </c>
      <c r="E107" s="84">
        <v>153410531.44000003</v>
      </c>
      <c r="F107" s="84">
        <v>5653097.4099999983</v>
      </c>
      <c r="G107" s="84">
        <v>7299290.8300000001</v>
      </c>
      <c r="H107" s="83"/>
      <c r="I107" s="84">
        <v>21038819.550000004</v>
      </c>
      <c r="J107" s="84">
        <v>1232403.6899999997</v>
      </c>
      <c r="K107" s="84">
        <v>1760936.8</v>
      </c>
      <c r="L107" s="84">
        <v>60831679.440000005</v>
      </c>
      <c r="M107" s="84">
        <v>1404029.66</v>
      </c>
      <c r="N107" s="84">
        <v>1497649.8399999999</v>
      </c>
      <c r="O107" s="83"/>
      <c r="P107" s="84">
        <v>4718879.75</v>
      </c>
      <c r="Q107" s="84">
        <v>614614.02</v>
      </c>
      <c r="R107" s="83"/>
      <c r="S107" s="83"/>
      <c r="T107" s="84">
        <v>14162720.450000007</v>
      </c>
      <c r="U107" s="84">
        <v>5149761.2900000019</v>
      </c>
      <c r="V107" s="84">
        <v>18455803.23</v>
      </c>
      <c r="W107" s="84">
        <v>7009308.7300000004</v>
      </c>
      <c r="X107" s="83"/>
      <c r="Y107" s="83"/>
      <c r="Z107" s="83"/>
      <c r="AA107" s="83"/>
      <c r="AB107" s="84">
        <v>696253.75999999989</v>
      </c>
      <c r="AC107" s="84">
        <v>256373.51000000007</v>
      </c>
      <c r="AD107" s="84">
        <v>544061.68999999994</v>
      </c>
      <c r="AE107" s="84">
        <v>559191.04999999993</v>
      </c>
      <c r="AF107" s="84">
        <v>21146302.330000002</v>
      </c>
      <c r="AG107" s="84">
        <v>16324373.570000004</v>
      </c>
      <c r="AH107" s="84"/>
      <c r="AI107" s="84">
        <v>-212823.62</v>
      </c>
      <c r="AJ107" s="84">
        <v>6783135.3800000018</v>
      </c>
      <c r="AK107" s="84">
        <v>585537.35</v>
      </c>
      <c r="AL107" s="84">
        <v>2971091.7800000003</v>
      </c>
      <c r="AM107" s="84">
        <v>414319.19999999995</v>
      </c>
      <c r="AN107" s="84">
        <v>1705844.18</v>
      </c>
      <c r="AO107" s="84">
        <v>574484.88</v>
      </c>
      <c r="AP107" s="84">
        <v>73423.3</v>
      </c>
      <c r="AQ107" s="84">
        <v>4866798.6999999993</v>
      </c>
      <c r="AR107" s="84">
        <v>33695</v>
      </c>
      <c r="AS107" s="84">
        <v>3734505.63</v>
      </c>
      <c r="AT107" s="84">
        <v>897726.52</v>
      </c>
      <c r="AU107" s="84">
        <v>1806947.1</v>
      </c>
      <c r="AV107" s="83">
        <v>284066.5</v>
      </c>
      <c r="AW107" s="84">
        <v>54456</v>
      </c>
      <c r="AX107" s="84">
        <v>7671.73</v>
      </c>
      <c r="AY107" s="83">
        <v>1971255.06</v>
      </c>
      <c r="AZ107" s="84"/>
      <c r="BA107" s="84"/>
      <c r="BB107" s="84">
        <v>2022892.1700000002</v>
      </c>
      <c r="BC107" s="84">
        <v>439620.65</v>
      </c>
      <c r="BD107" s="84">
        <v>42719</v>
      </c>
      <c r="BE107" s="84">
        <v>145262.15</v>
      </c>
      <c r="BF107" s="83">
        <v>32383.27</v>
      </c>
      <c r="BG107" s="83">
        <v>238615.78</v>
      </c>
      <c r="BH107" s="83">
        <v>17190.990000000002</v>
      </c>
      <c r="BI107" s="83"/>
      <c r="BJ107" s="83"/>
      <c r="BK107" s="83">
        <v>-33142.81</v>
      </c>
      <c r="BL107" s="84">
        <v>2018029.94</v>
      </c>
      <c r="BM107" s="84">
        <v>2524549.41</v>
      </c>
      <c r="BN107" s="84">
        <v>6652137.8099999996</v>
      </c>
      <c r="BO107" s="83">
        <v>1250.8800000000001</v>
      </c>
      <c r="BP107" s="84">
        <v>105.87</v>
      </c>
      <c r="BQ107" s="84"/>
      <c r="BR107" s="84">
        <v>10207287.57</v>
      </c>
      <c r="BS107" s="84">
        <v>170781.47</v>
      </c>
      <c r="BT107" s="84">
        <v>175627.39</v>
      </c>
      <c r="BU107" s="83">
        <v>175627.39</v>
      </c>
      <c r="BV107" s="83"/>
      <c r="BW107" s="84"/>
      <c r="BX107" s="84">
        <v>596364.74</v>
      </c>
      <c r="BY107" s="83">
        <v>3296159.59</v>
      </c>
      <c r="BZ107" s="83"/>
      <c r="CA107" s="83"/>
      <c r="CB107" s="84"/>
      <c r="CC107" s="84">
        <v>367885.94999999995</v>
      </c>
      <c r="CD107" s="83">
        <v>53821</v>
      </c>
      <c r="CE107" s="83">
        <v>597779.09</v>
      </c>
      <c r="CF107" s="83">
        <v>47622.169999999991</v>
      </c>
      <c r="CG107" s="83"/>
      <c r="CH107" s="83"/>
      <c r="CI107" s="83"/>
      <c r="CJ107" s="84">
        <v>37.520000000000003</v>
      </c>
      <c r="CK107" s="84">
        <v>1231029.6000000001</v>
      </c>
      <c r="CL107" s="83">
        <v>1231029.6000000001</v>
      </c>
      <c r="CM107" s="83"/>
      <c r="CN107" s="84"/>
      <c r="CO107" s="83">
        <v>8099.14</v>
      </c>
      <c r="CP107" s="83"/>
      <c r="CQ107" s="83"/>
      <c r="CR107" s="83"/>
      <c r="CS107" s="84">
        <v>114461.96</v>
      </c>
      <c r="CT107" s="83">
        <v>541253.36</v>
      </c>
      <c r="CU107" s="83"/>
      <c r="CV107" s="83"/>
    </row>
    <row r="108" spans="2:100" x14ac:dyDescent="0.25">
      <c r="B108" s="85" t="s">
        <v>766</v>
      </c>
      <c r="C108" s="85" t="s">
        <v>767</v>
      </c>
      <c r="D108" s="84">
        <v>64380931.490000017</v>
      </c>
      <c r="E108" s="84">
        <v>20744469.289999999</v>
      </c>
      <c r="F108" s="84">
        <v>748468.72</v>
      </c>
      <c r="G108" s="84">
        <v>672366.35</v>
      </c>
      <c r="H108" s="83"/>
      <c r="I108" s="84">
        <v>2433466.52</v>
      </c>
      <c r="J108" s="84">
        <v>252539.84999999998</v>
      </c>
      <c r="K108" s="84">
        <v>433352.19999999995</v>
      </c>
      <c r="L108" s="84">
        <v>10230392.979999999</v>
      </c>
      <c r="M108" s="84">
        <v>231247</v>
      </c>
      <c r="N108" s="84">
        <v>272363.14</v>
      </c>
      <c r="O108" s="83"/>
      <c r="P108" s="84">
        <v>427186.88</v>
      </c>
      <c r="Q108" s="84">
        <v>119413.45000000001</v>
      </c>
      <c r="R108" s="83"/>
      <c r="S108" s="83"/>
      <c r="T108" s="84">
        <v>1886859.54</v>
      </c>
      <c r="U108" s="84">
        <v>841267.77</v>
      </c>
      <c r="V108" s="84">
        <v>2375651.59</v>
      </c>
      <c r="W108" s="84">
        <v>1182452.6000000003</v>
      </c>
      <c r="X108" s="83"/>
      <c r="Y108" s="83"/>
      <c r="Z108" s="83"/>
      <c r="AA108" s="83"/>
      <c r="AB108" s="83">
        <v>59779.54</v>
      </c>
      <c r="AC108" s="83">
        <v>27000.339999999997</v>
      </c>
      <c r="AD108" s="84">
        <v>110370.95000000003</v>
      </c>
      <c r="AE108" s="84">
        <v>213673.72</v>
      </c>
      <c r="AF108" s="84">
        <v>2744051.2800000003</v>
      </c>
      <c r="AG108" s="84">
        <v>2541424.6500000008</v>
      </c>
      <c r="AH108" s="84">
        <v>53294.649999999994</v>
      </c>
      <c r="AI108" s="84">
        <v>24243.679999999997</v>
      </c>
      <c r="AJ108" s="84">
        <v>1283716.75</v>
      </c>
      <c r="AK108" s="84">
        <v>74171.149999999994</v>
      </c>
      <c r="AL108" s="84">
        <v>198338.23</v>
      </c>
      <c r="AM108" s="84">
        <v>307885.89</v>
      </c>
      <c r="AN108" s="84">
        <v>18394.059999999998</v>
      </c>
      <c r="AO108" s="84">
        <v>90145.420000000013</v>
      </c>
      <c r="AP108" s="84">
        <v>105506.86</v>
      </c>
      <c r="AQ108" s="84">
        <v>400950.01</v>
      </c>
      <c r="AR108" s="83">
        <v>204662.17</v>
      </c>
      <c r="AS108" s="83">
        <v>790986.75</v>
      </c>
      <c r="AT108" s="84">
        <v>759617.84</v>
      </c>
      <c r="AU108" s="84">
        <v>3351878.65</v>
      </c>
      <c r="AV108" s="84">
        <v>4323</v>
      </c>
      <c r="AW108" s="84">
        <v>46913.62</v>
      </c>
      <c r="AX108" s="83">
        <v>41428.74</v>
      </c>
      <c r="AY108" s="83"/>
      <c r="AZ108" s="84">
        <v>133649.07</v>
      </c>
      <c r="BA108" s="83">
        <v>-1073.56</v>
      </c>
      <c r="BB108" s="84">
        <v>205741.21000000002</v>
      </c>
      <c r="BC108" s="84">
        <v>177853.35</v>
      </c>
      <c r="BD108" s="84">
        <v>2646280.34</v>
      </c>
      <c r="BE108" s="83">
        <v>55991.939999999995</v>
      </c>
      <c r="BF108" s="83"/>
      <c r="BG108" s="84"/>
      <c r="BH108" s="83"/>
      <c r="BI108" s="84"/>
      <c r="BJ108" s="84"/>
      <c r="BK108" s="83"/>
      <c r="BL108" s="84">
        <v>62068.899999999994</v>
      </c>
      <c r="BM108" s="84">
        <v>764001</v>
      </c>
      <c r="BN108" s="84">
        <v>278550.59999999998</v>
      </c>
      <c r="BO108" s="84">
        <v>1926</v>
      </c>
      <c r="BP108" s="84"/>
      <c r="BQ108" s="84">
        <v>889212.8600000001</v>
      </c>
      <c r="BR108" s="83">
        <v>1004492.89</v>
      </c>
      <c r="BS108" s="84">
        <v>1022091.66</v>
      </c>
      <c r="BT108" s="84">
        <v>17602.239999999998</v>
      </c>
      <c r="BU108" s="84">
        <v>17602.239999999998</v>
      </c>
      <c r="BV108" s="83"/>
      <c r="BW108" s="83"/>
      <c r="BX108" s="84">
        <v>132035.13</v>
      </c>
      <c r="BY108" s="84">
        <v>484152.85</v>
      </c>
      <c r="BZ108" s="83"/>
      <c r="CA108" s="83"/>
      <c r="CB108" s="84"/>
      <c r="CC108" s="83">
        <v>66902.569999999992</v>
      </c>
      <c r="CD108" s="83"/>
      <c r="CE108" s="83">
        <v>6030.72</v>
      </c>
      <c r="CF108" s="83"/>
      <c r="CG108" s="83"/>
      <c r="CH108" s="83">
        <v>18873.810000000001</v>
      </c>
      <c r="CI108" s="83"/>
      <c r="CJ108" s="84"/>
      <c r="CK108" s="84">
        <v>46852.67</v>
      </c>
      <c r="CL108" s="83">
        <v>46852.67</v>
      </c>
      <c r="CM108" s="84"/>
      <c r="CN108" s="83"/>
      <c r="CO108" s="83">
        <v>40274.01</v>
      </c>
      <c r="CP108" s="83"/>
      <c r="CQ108" s="83"/>
      <c r="CR108" s="83"/>
      <c r="CS108" s="83">
        <v>19039.95</v>
      </c>
      <c r="CT108" s="83">
        <v>4125.45</v>
      </c>
      <c r="CU108" s="83"/>
      <c r="CV108" s="83"/>
    </row>
    <row r="109" spans="2:100" x14ac:dyDescent="0.25">
      <c r="B109" s="85" t="s">
        <v>656</v>
      </c>
      <c r="C109" s="85" t="s">
        <v>657</v>
      </c>
      <c r="D109" s="84">
        <v>55851151.360000014</v>
      </c>
      <c r="E109" s="84">
        <v>21924148.399999999</v>
      </c>
      <c r="F109" s="84">
        <v>538367.28</v>
      </c>
      <c r="G109" s="84">
        <v>198646.82</v>
      </c>
      <c r="H109" s="83"/>
      <c r="I109" s="84">
        <v>2669079.3600000003</v>
      </c>
      <c r="J109" s="84">
        <v>285761.11</v>
      </c>
      <c r="K109" s="83">
        <v>124612.62999999999</v>
      </c>
      <c r="L109" s="84">
        <v>8214926.7300000023</v>
      </c>
      <c r="M109" s="84">
        <v>472222.97</v>
      </c>
      <c r="N109" s="84">
        <v>363329</v>
      </c>
      <c r="O109" s="83"/>
      <c r="P109" s="84">
        <v>365760.43</v>
      </c>
      <c r="Q109" s="84">
        <v>209052.52</v>
      </c>
      <c r="R109" s="83"/>
      <c r="S109" s="83">
        <v>-8.19</v>
      </c>
      <c r="T109" s="84">
        <v>1900616.0999999999</v>
      </c>
      <c r="U109" s="84">
        <v>697642.59</v>
      </c>
      <c r="V109" s="84">
        <v>2429623.89</v>
      </c>
      <c r="W109" s="84">
        <v>944124.91000000015</v>
      </c>
      <c r="X109" s="84">
        <v>2105.77</v>
      </c>
      <c r="Y109" s="84"/>
      <c r="Z109" s="84"/>
      <c r="AA109" s="84"/>
      <c r="AB109" s="84"/>
      <c r="AC109" s="84"/>
      <c r="AD109" s="84">
        <v>83586.89</v>
      </c>
      <c r="AE109" s="84">
        <v>192174.34000000003</v>
      </c>
      <c r="AF109" s="84">
        <v>2928730.2600000002</v>
      </c>
      <c r="AG109" s="84">
        <v>2331739.3099999996</v>
      </c>
      <c r="AH109" s="84">
        <v>54234.44</v>
      </c>
      <c r="AI109" s="83">
        <v>20245.969999999998</v>
      </c>
      <c r="AJ109" s="84">
        <v>1539974.08</v>
      </c>
      <c r="AK109" s="84">
        <v>258315.29</v>
      </c>
      <c r="AL109" s="84">
        <v>720227.14</v>
      </c>
      <c r="AM109" s="84">
        <v>185356.03000000003</v>
      </c>
      <c r="AN109" s="84">
        <v>60827.740000000005</v>
      </c>
      <c r="AO109" s="84">
        <v>40000</v>
      </c>
      <c r="AP109" s="83">
        <v>38427.620000000003</v>
      </c>
      <c r="AQ109" s="84">
        <v>27536.710000000003</v>
      </c>
      <c r="AR109" s="83"/>
      <c r="AS109" s="83"/>
      <c r="AT109" s="84">
        <v>66013.919999999998</v>
      </c>
      <c r="AU109" s="84">
        <v>1114454.58</v>
      </c>
      <c r="AV109" s="83">
        <v>113867.61</v>
      </c>
      <c r="AW109" s="84">
        <v>41338.339999999997</v>
      </c>
      <c r="AX109" s="84"/>
      <c r="AY109" s="83"/>
      <c r="AZ109" s="84">
        <v>141313.32999999999</v>
      </c>
      <c r="BA109" s="84"/>
      <c r="BB109" s="84">
        <v>213043.34999999998</v>
      </c>
      <c r="BC109" s="84">
        <v>198825.72</v>
      </c>
      <c r="BD109" s="84">
        <v>418731</v>
      </c>
      <c r="BE109" s="84"/>
      <c r="BF109" s="84"/>
      <c r="BG109" s="84">
        <v>40662.61</v>
      </c>
      <c r="BH109" s="83"/>
      <c r="BI109" s="84">
        <v>8133.93</v>
      </c>
      <c r="BJ109" s="84">
        <v>4296.24</v>
      </c>
      <c r="BK109" s="84"/>
      <c r="BL109" s="84">
        <v>101537.79</v>
      </c>
      <c r="BM109" s="84">
        <v>709225</v>
      </c>
      <c r="BN109" s="84">
        <v>124552.77</v>
      </c>
      <c r="BO109" s="84">
        <v>784.8</v>
      </c>
      <c r="BP109" s="84">
        <v>39838.439999999995</v>
      </c>
      <c r="BQ109" s="84">
        <v>864807.34</v>
      </c>
      <c r="BR109" s="83">
        <v>618499</v>
      </c>
      <c r="BS109" s="84"/>
      <c r="BT109" s="84">
        <v>170271.56</v>
      </c>
      <c r="BU109" s="83">
        <v>170271.56</v>
      </c>
      <c r="BV109" s="83">
        <v>700</v>
      </c>
      <c r="BW109" s="84"/>
      <c r="BX109" s="84"/>
      <c r="BY109" s="83">
        <v>724120.77</v>
      </c>
      <c r="BZ109" s="83">
        <v>13214.74</v>
      </c>
      <c r="CA109" s="83"/>
      <c r="CB109" s="84"/>
      <c r="CC109" s="84">
        <v>82635.200000000012</v>
      </c>
      <c r="CD109" s="83"/>
      <c r="CE109" s="83"/>
      <c r="CF109" s="83"/>
      <c r="CG109" s="83"/>
      <c r="CH109" s="83"/>
      <c r="CI109" s="83"/>
      <c r="CJ109" s="84"/>
      <c r="CK109" s="84">
        <v>190863.89</v>
      </c>
      <c r="CL109" s="83">
        <v>190863.89</v>
      </c>
      <c r="CM109" s="83"/>
      <c r="CN109" s="84">
        <v>28031.29</v>
      </c>
      <c r="CO109" s="84"/>
      <c r="CP109" s="84"/>
      <c r="CQ109" s="83"/>
      <c r="CR109" s="83"/>
      <c r="CS109" s="84"/>
      <c r="CT109" s="83"/>
      <c r="CU109" s="83"/>
      <c r="CV109" s="83"/>
    </row>
    <row r="110" spans="2:100" x14ac:dyDescent="0.25">
      <c r="B110" s="85" t="s">
        <v>216</v>
      </c>
      <c r="C110" s="85" t="s">
        <v>217</v>
      </c>
      <c r="D110" s="84">
        <v>345061114.15999991</v>
      </c>
      <c r="E110" s="84">
        <v>127421544.26000001</v>
      </c>
      <c r="F110" s="84">
        <v>4964854.72</v>
      </c>
      <c r="G110" s="84">
        <v>5691191.1700000009</v>
      </c>
      <c r="H110" s="83"/>
      <c r="I110" s="84">
        <v>18680777.269999996</v>
      </c>
      <c r="J110" s="84">
        <v>2026413.8900000006</v>
      </c>
      <c r="K110" s="84">
        <v>973026.8</v>
      </c>
      <c r="L110" s="84">
        <v>55262184.570000008</v>
      </c>
      <c r="M110" s="84">
        <v>1622816.56</v>
      </c>
      <c r="N110" s="84">
        <v>2761186.57</v>
      </c>
      <c r="O110" s="83"/>
      <c r="P110" s="84">
        <v>2529954.71</v>
      </c>
      <c r="Q110" s="84">
        <v>934306.3600000001</v>
      </c>
      <c r="R110" s="83"/>
      <c r="S110" s="83"/>
      <c r="T110" s="84">
        <v>11854951.02</v>
      </c>
      <c r="U110" s="84">
        <v>4654447.8500000006</v>
      </c>
      <c r="V110" s="84">
        <v>14870480.440000007</v>
      </c>
      <c r="W110" s="84">
        <v>6398325.4200000018</v>
      </c>
      <c r="X110" s="84">
        <v>106195.33999999998</v>
      </c>
      <c r="Y110" s="83">
        <v>85042.38</v>
      </c>
      <c r="Z110" s="83">
        <v>126626.77</v>
      </c>
      <c r="AA110" s="83">
        <v>36554.89</v>
      </c>
      <c r="AB110" s="84">
        <v>342023.77000000008</v>
      </c>
      <c r="AC110" s="84">
        <v>145755.01999999999</v>
      </c>
      <c r="AD110" s="84">
        <v>743536.41999999993</v>
      </c>
      <c r="AE110" s="84">
        <v>1884761.89</v>
      </c>
      <c r="AF110" s="84">
        <v>18748326.550000001</v>
      </c>
      <c r="AG110" s="84">
        <v>15301899.510000004</v>
      </c>
      <c r="AH110" s="84"/>
      <c r="AI110" s="84"/>
      <c r="AJ110" s="84">
        <v>7257331.25</v>
      </c>
      <c r="AK110" s="84">
        <v>943091.48</v>
      </c>
      <c r="AL110" s="84">
        <v>6095491.2699999996</v>
      </c>
      <c r="AM110" s="84">
        <v>1001085.9299999999</v>
      </c>
      <c r="AN110" s="84">
        <v>203567.04</v>
      </c>
      <c r="AO110" s="84">
        <v>8865</v>
      </c>
      <c r="AP110" s="84">
        <v>329942.26</v>
      </c>
      <c r="AQ110" s="84">
        <v>3794744.7199999997</v>
      </c>
      <c r="AR110" s="83"/>
      <c r="AS110" s="83"/>
      <c r="AT110" s="84">
        <v>636961.07999999996</v>
      </c>
      <c r="AU110" s="84">
        <v>2092777.2000000002</v>
      </c>
      <c r="AV110" s="84"/>
      <c r="AW110" s="83">
        <v>108374.25</v>
      </c>
      <c r="AX110" s="84">
        <v>84919</v>
      </c>
      <c r="AY110" s="84"/>
      <c r="AZ110" s="84">
        <v>414556.58</v>
      </c>
      <c r="BA110" s="84">
        <v>435513.53</v>
      </c>
      <c r="BB110" s="84">
        <v>1520239.7599999998</v>
      </c>
      <c r="BC110" s="84">
        <v>140015.88</v>
      </c>
      <c r="BD110" s="84">
        <v>2552371.8400000003</v>
      </c>
      <c r="BE110" s="84">
        <v>833143.12</v>
      </c>
      <c r="BF110" s="84">
        <v>292664.41000000003</v>
      </c>
      <c r="BG110" s="84">
        <v>29805.739999999998</v>
      </c>
      <c r="BH110" s="84"/>
      <c r="BI110" s="84">
        <v>37259.550000000003</v>
      </c>
      <c r="BJ110" s="83">
        <v>1737.52</v>
      </c>
      <c r="BK110" s="84">
        <v>34417.660000000003</v>
      </c>
      <c r="BL110" s="84">
        <v>43888.94</v>
      </c>
      <c r="BM110" s="84">
        <v>3113584.67</v>
      </c>
      <c r="BN110" s="84">
        <v>3352106.2600000002</v>
      </c>
      <c r="BO110" s="84">
        <v>11562.66</v>
      </c>
      <c r="BP110" s="84">
        <v>182401.39</v>
      </c>
      <c r="BQ110" s="84">
        <v>5356114.0999999996</v>
      </c>
      <c r="BR110" s="83">
        <v>1196037.22</v>
      </c>
      <c r="BS110" s="84"/>
      <c r="BT110" s="84">
        <v>370243.73</v>
      </c>
      <c r="BU110" s="84">
        <v>370243.73</v>
      </c>
      <c r="BV110" s="83"/>
      <c r="BW110" s="84"/>
      <c r="BX110" s="84">
        <v>508195.20999999996</v>
      </c>
      <c r="BY110" s="84">
        <v>2406400.1999999997</v>
      </c>
      <c r="BZ110" s="83"/>
      <c r="CA110" s="83"/>
      <c r="CB110" s="84"/>
      <c r="CC110" s="84">
        <v>489583.89</v>
      </c>
      <c r="CD110" s="83">
        <v>35650</v>
      </c>
      <c r="CE110" s="83"/>
      <c r="CF110" s="83"/>
      <c r="CG110" s="83"/>
      <c r="CH110" s="83">
        <v>19463.599999999999</v>
      </c>
      <c r="CI110" s="83"/>
      <c r="CJ110" s="84"/>
      <c r="CK110" s="84">
        <v>320697.96000000002</v>
      </c>
      <c r="CL110" s="83">
        <v>320697.96000000002</v>
      </c>
      <c r="CM110" s="84"/>
      <c r="CN110" s="84"/>
      <c r="CO110" s="84">
        <v>214574.09</v>
      </c>
      <c r="CP110" s="84">
        <v>153824.22</v>
      </c>
      <c r="CQ110" s="84">
        <v>28466.880000000001</v>
      </c>
      <c r="CR110" s="83">
        <v>88000</v>
      </c>
      <c r="CS110" s="84"/>
      <c r="CT110" s="83">
        <v>154258.91999999998</v>
      </c>
      <c r="CU110" s="83"/>
      <c r="CV110" s="83"/>
    </row>
    <row r="111" spans="2:100" x14ac:dyDescent="0.25">
      <c r="B111" s="85" t="s">
        <v>746</v>
      </c>
      <c r="C111" s="85" t="s">
        <v>747</v>
      </c>
      <c r="D111" s="84">
        <v>162908149.82000005</v>
      </c>
      <c r="E111" s="84">
        <v>59632028.039999999</v>
      </c>
      <c r="F111" s="84">
        <v>1352973.1700000004</v>
      </c>
      <c r="G111" s="84">
        <v>1430146.71</v>
      </c>
      <c r="H111" s="83"/>
      <c r="I111" s="84">
        <v>10689627.640000001</v>
      </c>
      <c r="J111" s="84">
        <v>704081.5</v>
      </c>
      <c r="K111" s="84">
        <v>508892</v>
      </c>
      <c r="L111" s="84">
        <v>23230011.399999995</v>
      </c>
      <c r="M111" s="84">
        <v>1184730.3499999999</v>
      </c>
      <c r="N111" s="84">
        <v>1941573.96</v>
      </c>
      <c r="O111" s="83"/>
      <c r="P111" s="84">
        <v>994964.41</v>
      </c>
      <c r="Q111" s="84">
        <v>870713.16000000015</v>
      </c>
      <c r="R111" s="83"/>
      <c r="S111" s="83"/>
      <c r="T111" s="84">
        <v>5504163.2400000002</v>
      </c>
      <c r="U111" s="84">
        <v>2090980.0300000003</v>
      </c>
      <c r="V111" s="84">
        <v>7105491.6100000003</v>
      </c>
      <c r="W111" s="84">
        <v>2732543.0399999996</v>
      </c>
      <c r="X111" s="83"/>
      <c r="Y111" s="83"/>
      <c r="Z111" s="83"/>
      <c r="AA111" s="83"/>
      <c r="AB111" s="83">
        <v>43877.88</v>
      </c>
      <c r="AC111" s="83">
        <v>25058.110000000004</v>
      </c>
      <c r="AD111" s="84">
        <v>224884.3</v>
      </c>
      <c r="AE111" s="84">
        <v>489520.35000000009</v>
      </c>
      <c r="AF111" s="84">
        <v>7944679.2100000009</v>
      </c>
      <c r="AG111" s="84">
        <v>7381718.790000001</v>
      </c>
      <c r="AH111" s="83">
        <v>156191.91999999998</v>
      </c>
      <c r="AI111" s="83">
        <v>59930.71</v>
      </c>
      <c r="AJ111" s="84">
        <v>3412702.0999999996</v>
      </c>
      <c r="AK111" s="84">
        <v>496896.39</v>
      </c>
      <c r="AL111" s="84">
        <v>809930.33000000007</v>
      </c>
      <c r="AM111" s="84">
        <v>406599.02</v>
      </c>
      <c r="AN111" s="84">
        <v>365775.94</v>
      </c>
      <c r="AO111" s="84">
        <v>491792.41</v>
      </c>
      <c r="AP111" s="84">
        <v>301691.88</v>
      </c>
      <c r="AQ111" s="84">
        <v>6897.3</v>
      </c>
      <c r="AR111" s="83"/>
      <c r="AS111" s="83"/>
      <c r="AT111" s="84">
        <v>371160.61999999994</v>
      </c>
      <c r="AU111" s="84">
        <v>4681029.49</v>
      </c>
      <c r="AV111" s="84">
        <v>25565</v>
      </c>
      <c r="AW111" s="84"/>
      <c r="AX111" s="83">
        <v>66900</v>
      </c>
      <c r="AY111" s="84">
        <v>143192.18</v>
      </c>
      <c r="AZ111" s="84">
        <v>75232.89</v>
      </c>
      <c r="BA111" s="84">
        <v>35045.51</v>
      </c>
      <c r="BB111" s="84">
        <v>224706.08000000002</v>
      </c>
      <c r="BC111" s="84">
        <v>411727.58999999997</v>
      </c>
      <c r="BD111" s="84">
        <v>1710347.4100000001</v>
      </c>
      <c r="BE111" s="84">
        <v>553059.49</v>
      </c>
      <c r="BF111" s="84">
        <v>35913.43</v>
      </c>
      <c r="BG111" s="84">
        <v>29854.07</v>
      </c>
      <c r="BH111" s="83">
        <v>142916.70000000001</v>
      </c>
      <c r="BI111" s="84">
        <v>45502.16</v>
      </c>
      <c r="BJ111" s="83"/>
      <c r="BK111" s="84">
        <v>28907.67</v>
      </c>
      <c r="BL111" s="84">
        <v>765387.79</v>
      </c>
      <c r="BM111" s="84">
        <v>1970407</v>
      </c>
      <c r="BN111" s="84">
        <v>984503.62999999989</v>
      </c>
      <c r="BO111" s="84">
        <v>5539.83</v>
      </c>
      <c r="BP111" s="84">
        <v>75028.13</v>
      </c>
      <c r="BQ111" s="84">
        <v>3025831.04</v>
      </c>
      <c r="BR111" s="84">
        <v>2164220.9299999997</v>
      </c>
      <c r="BS111" s="84"/>
      <c r="BT111" s="84">
        <v>29343.02</v>
      </c>
      <c r="BU111" s="84">
        <v>29343.02</v>
      </c>
      <c r="BV111" s="83"/>
      <c r="BW111" s="84"/>
      <c r="BX111" s="84">
        <v>259735.61</v>
      </c>
      <c r="BY111" s="83">
        <v>1201614.1599999999</v>
      </c>
      <c r="BZ111" s="83">
        <v>40799.72</v>
      </c>
      <c r="CA111" s="83"/>
      <c r="CB111" s="84"/>
      <c r="CC111" s="83">
        <v>99430.079999999987</v>
      </c>
      <c r="CD111" s="83">
        <v>26328.309999999998</v>
      </c>
      <c r="CE111" s="83"/>
      <c r="CF111" s="84"/>
      <c r="CG111" s="83"/>
      <c r="CH111" s="83"/>
      <c r="CI111" s="83"/>
      <c r="CJ111" s="84"/>
      <c r="CK111" s="84">
        <v>106784.01000000001</v>
      </c>
      <c r="CL111" s="83">
        <v>106784.01000000001</v>
      </c>
      <c r="CM111" s="83"/>
      <c r="CN111" s="84">
        <v>619371.23</v>
      </c>
      <c r="CO111" s="83">
        <v>51458.119999999995</v>
      </c>
      <c r="CP111" s="84">
        <v>91696.03</v>
      </c>
      <c r="CQ111" s="84">
        <v>117140.03</v>
      </c>
      <c r="CR111" s="83">
        <v>29080.93</v>
      </c>
      <c r="CS111" s="84"/>
      <c r="CT111" s="83">
        <v>72323.03</v>
      </c>
      <c r="CU111" s="83"/>
      <c r="CV111" s="83"/>
    </row>
    <row r="112" spans="2:100" x14ac:dyDescent="0.25">
      <c r="B112" s="85" t="s">
        <v>692</v>
      </c>
      <c r="C112" s="85" t="s">
        <v>693</v>
      </c>
      <c r="D112" s="84">
        <v>126800200.47000006</v>
      </c>
      <c r="E112" s="84">
        <v>49181552.949999996</v>
      </c>
      <c r="F112" s="84">
        <v>1808630.3899999997</v>
      </c>
      <c r="G112" s="84">
        <v>1338388.46</v>
      </c>
      <c r="H112" s="83"/>
      <c r="I112" s="84">
        <v>6437117.5099999998</v>
      </c>
      <c r="J112" s="84">
        <v>568360.62</v>
      </c>
      <c r="K112" s="83">
        <v>270581.59999999998</v>
      </c>
      <c r="L112" s="84">
        <v>14666040.450000001</v>
      </c>
      <c r="M112" s="84">
        <v>998566.60999999987</v>
      </c>
      <c r="N112" s="84">
        <v>692590.14999999991</v>
      </c>
      <c r="O112" s="83"/>
      <c r="P112" s="84">
        <v>715528.35000000009</v>
      </c>
      <c r="Q112" s="84">
        <v>86919.59</v>
      </c>
      <c r="R112" s="84"/>
      <c r="S112" s="84"/>
      <c r="T112" s="84">
        <v>4400828.7</v>
      </c>
      <c r="U112" s="84">
        <v>1265568.25</v>
      </c>
      <c r="V112" s="84">
        <v>5724903.4300000006</v>
      </c>
      <c r="W112" s="84">
        <v>1706375.6900000004</v>
      </c>
      <c r="X112" s="83"/>
      <c r="Y112" s="83"/>
      <c r="Z112" s="83"/>
      <c r="AA112" s="83"/>
      <c r="AB112" s="84"/>
      <c r="AC112" s="84"/>
      <c r="AD112" s="83">
        <v>162744.67000000001</v>
      </c>
      <c r="AE112" s="83">
        <v>239327.49000000002</v>
      </c>
      <c r="AF112" s="84">
        <v>7263987.580000001</v>
      </c>
      <c r="AG112" s="84">
        <v>4713563.4099999992</v>
      </c>
      <c r="AH112" s="83"/>
      <c r="AI112" s="83"/>
      <c r="AJ112" s="84">
        <v>2285773.84</v>
      </c>
      <c r="AK112" s="84">
        <v>551006.81999999995</v>
      </c>
      <c r="AL112" s="84">
        <v>140088.74</v>
      </c>
      <c r="AM112" s="84">
        <v>754816.90999999992</v>
      </c>
      <c r="AN112" s="84">
        <v>1055242.3800000001</v>
      </c>
      <c r="AO112" s="84">
        <v>224606.64</v>
      </c>
      <c r="AP112" s="84">
        <v>33932.660000000003</v>
      </c>
      <c r="AQ112" s="84">
        <v>2455772.5500000003</v>
      </c>
      <c r="AR112" s="83"/>
      <c r="AS112" s="83"/>
      <c r="AT112" s="84">
        <v>258861.4</v>
      </c>
      <c r="AU112" s="84">
        <v>1009893.2699999999</v>
      </c>
      <c r="AV112" s="83">
        <v>189663.51</v>
      </c>
      <c r="AW112" s="84">
        <v>75704.070000000007</v>
      </c>
      <c r="AX112" s="83"/>
      <c r="AY112" s="84">
        <v>130368.06</v>
      </c>
      <c r="AZ112" s="83">
        <v>3830</v>
      </c>
      <c r="BA112" s="83">
        <v>25427.37</v>
      </c>
      <c r="BB112" s="84">
        <v>541572.77</v>
      </c>
      <c r="BC112" s="84">
        <v>360783.51</v>
      </c>
      <c r="BD112" s="84">
        <v>2242212.98</v>
      </c>
      <c r="BE112" s="83">
        <v>590293.41999999993</v>
      </c>
      <c r="BF112" s="83">
        <v>43185.16</v>
      </c>
      <c r="BG112" s="83">
        <v>14386.64</v>
      </c>
      <c r="BH112" s="83"/>
      <c r="BI112" s="83"/>
      <c r="BJ112" s="83"/>
      <c r="BK112" s="83">
        <v>14931.83</v>
      </c>
      <c r="BL112" s="84">
        <v>648430.32999999996</v>
      </c>
      <c r="BM112" s="84">
        <v>1537824.09</v>
      </c>
      <c r="BN112" s="83">
        <v>1500604.0899999996</v>
      </c>
      <c r="BO112" s="84">
        <v>3824.69</v>
      </c>
      <c r="BP112" s="84">
        <v>7254.6999999999989</v>
      </c>
      <c r="BQ112" s="84">
        <v>2162561.5</v>
      </c>
      <c r="BR112" s="84">
        <v>2258380.7599999998</v>
      </c>
      <c r="BS112" s="83">
        <v>888805.09</v>
      </c>
      <c r="BT112" s="83">
        <v>167822.07</v>
      </c>
      <c r="BU112" s="83">
        <v>167822.07</v>
      </c>
      <c r="BV112" s="83">
        <v>342536.42</v>
      </c>
      <c r="BW112" s="84"/>
      <c r="BX112" s="84">
        <v>352633.37</v>
      </c>
      <c r="BY112" s="83">
        <v>1160363.6599999999</v>
      </c>
      <c r="BZ112" s="83"/>
      <c r="CA112" s="83"/>
      <c r="CB112" s="83"/>
      <c r="CC112" s="83">
        <v>209458.13999999998</v>
      </c>
      <c r="CD112" s="84">
        <v>6664</v>
      </c>
      <c r="CE112" s="84"/>
      <c r="CF112" s="83"/>
      <c r="CG112" s="83"/>
      <c r="CH112" s="83"/>
      <c r="CI112" s="83"/>
      <c r="CJ112" s="84"/>
      <c r="CK112" s="84">
        <v>119654.63999999998</v>
      </c>
      <c r="CL112" s="83">
        <v>119654.63999999998</v>
      </c>
      <c r="CM112" s="83"/>
      <c r="CN112" s="83"/>
      <c r="CO112" s="83">
        <v>37590.29</v>
      </c>
      <c r="CP112" s="83"/>
      <c r="CQ112" s="83"/>
      <c r="CR112" s="83">
        <v>16731.29</v>
      </c>
      <c r="CS112" s="84"/>
      <c r="CT112" s="83">
        <v>135130.91</v>
      </c>
      <c r="CU112" s="83"/>
      <c r="CV112" s="83"/>
    </row>
    <row r="113" spans="2:100" x14ac:dyDescent="0.25">
      <c r="B113" s="85" t="s">
        <v>418</v>
      </c>
      <c r="C113" s="85" t="s">
        <v>419</v>
      </c>
      <c r="D113" s="84">
        <v>357717914.56</v>
      </c>
      <c r="E113" s="84">
        <v>139002979.69</v>
      </c>
      <c r="F113" s="84">
        <v>5449809.2500000009</v>
      </c>
      <c r="G113" s="84">
        <v>5400405.3300000001</v>
      </c>
      <c r="H113" s="83"/>
      <c r="I113" s="84">
        <v>15220866.609999996</v>
      </c>
      <c r="J113" s="84">
        <v>563095.37000000011</v>
      </c>
      <c r="K113" s="84"/>
      <c r="L113" s="84">
        <v>56919837.310000002</v>
      </c>
      <c r="M113" s="84">
        <v>1784114.87</v>
      </c>
      <c r="N113" s="84">
        <v>2599455.7200000002</v>
      </c>
      <c r="O113" s="83"/>
      <c r="P113" s="84">
        <v>1512140.0999999999</v>
      </c>
      <c r="Q113" s="84">
        <v>406737.47</v>
      </c>
      <c r="R113" s="83">
        <v>459886.14000000013</v>
      </c>
      <c r="S113" s="83">
        <v>957753.89000000013</v>
      </c>
      <c r="T113" s="84">
        <v>12338704.43</v>
      </c>
      <c r="U113" s="84">
        <v>4675127.5400000019</v>
      </c>
      <c r="V113" s="84">
        <v>15807223.760000002</v>
      </c>
      <c r="W113" s="84">
        <v>6473788.6300000008</v>
      </c>
      <c r="X113" s="83"/>
      <c r="Y113" s="83"/>
      <c r="Z113" s="84"/>
      <c r="AA113" s="84"/>
      <c r="AB113" s="84">
        <v>434186.14</v>
      </c>
      <c r="AC113" s="84">
        <v>166615.04999999996</v>
      </c>
      <c r="AD113" s="84"/>
      <c r="AE113" s="84"/>
      <c r="AF113" s="84">
        <v>18404328.489999998</v>
      </c>
      <c r="AG113" s="84">
        <v>15206146.669999998</v>
      </c>
      <c r="AH113" s="84"/>
      <c r="AI113" s="83"/>
      <c r="AJ113" s="84">
        <v>6942236.6099999994</v>
      </c>
      <c r="AK113" s="84">
        <v>849905.39999999991</v>
      </c>
      <c r="AL113" s="84">
        <v>2605903.34</v>
      </c>
      <c r="AM113" s="84">
        <v>1393671.69</v>
      </c>
      <c r="AN113" s="84">
        <v>82510.609999999986</v>
      </c>
      <c r="AO113" s="83">
        <v>497098.52</v>
      </c>
      <c r="AP113" s="83">
        <v>85744.36</v>
      </c>
      <c r="AQ113" s="84">
        <v>233239.04000000001</v>
      </c>
      <c r="AR113" s="83"/>
      <c r="AS113" s="83"/>
      <c r="AT113" s="84">
        <v>404300.76</v>
      </c>
      <c r="AU113" s="84">
        <v>14250375.02</v>
      </c>
      <c r="AV113" s="84"/>
      <c r="AW113" s="84">
        <v>106635.75</v>
      </c>
      <c r="AX113" s="84"/>
      <c r="AY113" s="84">
        <v>2825487.95</v>
      </c>
      <c r="AZ113" s="84"/>
      <c r="BA113" s="84"/>
      <c r="BB113" s="84">
        <v>982084.3</v>
      </c>
      <c r="BC113" s="84">
        <v>671522.26</v>
      </c>
      <c r="BD113" s="84">
        <v>1013739.3</v>
      </c>
      <c r="BE113" s="84"/>
      <c r="BF113" s="84"/>
      <c r="BG113" s="84"/>
      <c r="BH113" s="83"/>
      <c r="BI113" s="83"/>
      <c r="BJ113" s="83"/>
      <c r="BK113" s="83"/>
      <c r="BL113" s="84">
        <v>2057894.14</v>
      </c>
      <c r="BM113" s="84">
        <v>5078867.78</v>
      </c>
      <c r="BN113" s="84">
        <v>1139240.23</v>
      </c>
      <c r="BO113" s="84"/>
      <c r="BP113" s="84">
        <v>7113.82</v>
      </c>
      <c r="BQ113" s="84">
        <v>6019688.5700000003</v>
      </c>
      <c r="BR113" s="83">
        <v>76900</v>
      </c>
      <c r="BS113" s="84">
        <v>78514.049999999988</v>
      </c>
      <c r="BT113" s="84"/>
      <c r="BU113" s="84"/>
      <c r="BV113" s="83"/>
      <c r="BW113" s="84"/>
      <c r="BX113" s="84">
        <v>929234.4</v>
      </c>
      <c r="BY113" s="83">
        <v>3892315.1300000004</v>
      </c>
      <c r="BZ113" s="83"/>
      <c r="CA113" s="83"/>
      <c r="CB113" s="84"/>
      <c r="CC113" s="83">
        <v>100</v>
      </c>
      <c r="CD113" s="84"/>
      <c r="CE113" s="84">
        <v>234635.38</v>
      </c>
      <c r="CF113" s="83">
        <v>36389.46</v>
      </c>
      <c r="CG113" s="83"/>
      <c r="CH113" s="83"/>
      <c r="CI113" s="83"/>
      <c r="CJ113" s="84"/>
      <c r="CK113" s="84">
        <v>303758.10999999993</v>
      </c>
      <c r="CL113" s="83">
        <v>303758.10999999993</v>
      </c>
      <c r="CM113" s="83"/>
      <c r="CN113" s="83"/>
      <c r="CO113" s="83"/>
      <c r="CP113" s="83"/>
      <c r="CQ113" s="83"/>
      <c r="CR113" s="83"/>
      <c r="CS113" s="84"/>
      <c r="CT113" s="83">
        <v>1135606.1200000001</v>
      </c>
      <c r="CU113" s="83"/>
      <c r="CV113" s="83"/>
    </row>
    <row r="114" spans="2:100" x14ac:dyDescent="0.25">
      <c r="B114" s="85" t="s">
        <v>684</v>
      </c>
      <c r="C114" s="85" t="s">
        <v>685</v>
      </c>
      <c r="D114" s="84">
        <v>169927237.38000003</v>
      </c>
      <c r="E114" s="84">
        <v>64193374.969999999</v>
      </c>
      <c r="F114" s="84">
        <v>1568981.2400000002</v>
      </c>
      <c r="G114" s="84">
        <v>615858.05000000005</v>
      </c>
      <c r="H114" s="83"/>
      <c r="I114" s="84">
        <v>13882728.870000001</v>
      </c>
      <c r="J114" s="84">
        <v>683665.1399999999</v>
      </c>
      <c r="K114" s="84">
        <v>531234</v>
      </c>
      <c r="L114" s="84">
        <v>26467529.559999991</v>
      </c>
      <c r="M114" s="84">
        <v>804182.86000000034</v>
      </c>
      <c r="N114" s="84">
        <v>1630312.0799999998</v>
      </c>
      <c r="O114" s="83"/>
      <c r="P114" s="84">
        <v>1239847.3</v>
      </c>
      <c r="Q114" s="84">
        <v>629987.32000000007</v>
      </c>
      <c r="R114" s="84"/>
      <c r="S114" s="83"/>
      <c r="T114" s="84">
        <v>6058298.5700000003</v>
      </c>
      <c r="U114" s="84">
        <v>2277607.8200000008</v>
      </c>
      <c r="V114" s="84">
        <v>7759513.1100000013</v>
      </c>
      <c r="W114" s="84">
        <v>2990017.2399999993</v>
      </c>
      <c r="X114" s="83"/>
      <c r="Y114" s="83"/>
      <c r="Z114" s="83"/>
      <c r="AA114" s="83"/>
      <c r="AB114" s="84">
        <v>331577.56000000006</v>
      </c>
      <c r="AC114" s="84">
        <v>154884.35999999999</v>
      </c>
      <c r="AD114" s="84">
        <v>317236.21000000002</v>
      </c>
      <c r="AE114" s="84">
        <v>606676.73</v>
      </c>
      <c r="AF114" s="84">
        <v>9074263.0499999989</v>
      </c>
      <c r="AG114" s="84">
        <v>6698209.549999998</v>
      </c>
      <c r="AH114" s="84">
        <v>-623.99</v>
      </c>
      <c r="AI114" s="84">
        <v>29.380000000000003</v>
      </c>
      <c r="AJ114" s="84">
        <v>2730584.4200000004</v>
      </c>
      <c r="AK114" s="84">
        <v>308187.23</v>
      </c>
      <c r="AL114" s="84">
        <v>1267311.3499999999</v>
      </c>
      <c r="AM114" s="84">
        <v>220532.56</v>
      </c>
      <c r="AN114" s="84">
        <v>1146724.55</v>
      </c>
      <c r="AO114" s="84"/>
      <c r="AP114" s="84">
        <v>120255.25</v>
      </c>
      <c r="AQ114" s="84">
        <v>2501025.6599999997</v>
      </c>
      <c r="AR114" s="83"/>
      <c r="AS114" s="83"/>
      <c r="AT114" s="84">
        <v>144913.16999999998</v>
      </c>
      <c r="AU114" s="84">
        <v>1269028.4300000002</v>
      </c>
      <c r="AV114" s="84">
        <v>140955.94</v>
      </c>
      <c r="AW114" s="84">
        <v>95091.71</v>
      </c>
      <c r="AX114" s="83">
        <v>126155.09</v>
      </c>
      <c r="AY114" s="83">
        <v>536438.55999999994</v>
      </c>
      <c r="AZ114" s="83">
        <v>424872.11</v>
      </c>
      <c r="BA114" s="84">
        <v>15712.02</v>
      </c>
      <c r="BB114" s="84">
        <v>620522.1</v>
      </c>
      <c r="BC114" s="84">
        <v>282516.28999999998</v>
      </c>
      <c r="BD114" s="84">
        <v>323040.56</v>
      </c>
      <c r="BE114" s="84">
        <v>84723.73000000001</v>
      </c>
      <c r="BF114" s="84">
        <v>4424</v>
      </c>
      <c r="BG114" s="84">
        <v>66664.11</v>
      </c>
      <c r="BH114" s="83"/>
      <c r="BI114" s="83"/>
      <c r="BJ114" s="84"/>
      <c r="BK114" s="83"/>
      <c r="BL114" s="84">
        <v>655689.17999999993</v>
      </c>
      <c r="BM114" s="84">
        <v>2353006.98</v>
      </c>
      <c r="BN114" s="84">
        <v>91703.16</v>
      </c>
      <c r="BO114" s="84">
        <v>7316.9400000000005</v>
      </c>
      <c r="BP114" s="84">
        <v>31304.01</v>
      </c>
      <c r="BQ114" s="84">
        <v>2026151.75</v>
      </c>
      <c r="BR114" s="84">
        <v>1415930.15</v>
      </c>
      <c r="BS114" s="84"/>
      <c r="BT114" s="84">
        <v>135133.81</v>
      </c>
      <c r="BU114" s="83">
        <v>135133.81</v>
      </c>
      <c r="BV114" s="83">
        <v>14409</v>
      </c>
      <c r="BW114" s="84"/>
      <c r="BX114" s="84">
        <v>520600.20000000007</v>
      </c>
      <c r="BY114" s="83">
        <v>1393003.74</v>
      </c>
      <c r="BZ114" s="83"/>
      <c r="CA114" s="84"/>
      <c r="CB114" s="84"/>
      <c r="CC114" s="83">
        <v>153108.5</v>
      </c>
      <c r="CD114" s="84">
        <v>1000</v>
      </c>
      <c r="CE114" s="84"/>
      <c r="CF114" s="83"/>
      <c r="CG114" s="83"/>
      <c r="CH114" s="83"/>
      <c r="CI114" s="83"/>
      <c r="CJ114" s="84"/>
      <c r="CK114" s="84">
        <v>160696.1</v>
      </c>
      <c r="CL114" s="83">
        <v>160696.1</v>
      </c>
      <c r="CM114" s="84"/>
      <c r="CN114" s="84"/>
      <c r="CO114" s="83"/>
      <c r="CP114" s="84"/>
      <c r="CQ114" s="84"/>
      <c r="CR114" s="84"/>
      <c r="CS114" s="84"/>
      <c r="CT114" s="83">
        <v>23114.04</v>
      </c>
      <c r="CU114" s="83"/>
      <c r="CV114" s="83"/>
    </row>
    <row r="115" spans="2:100" x14ac:dyDescent="0.25">
      <c r="B115" s="85" t="s">
        <v>450</v>
      </c>
      <c r="C115" s="85" t="s">
        <v>451</v>
      </c>
      <c r="D115" s="84">
        <v>544342989.68999994</v>
      </c>
      <c r="E115" s="84">
        <v>210911927.52000004</v>
      </c>
      <c r="F115" s="84">
        <v>6161794.0700000003</v>
      </c>
      <c r="G115" s="84">
        <v>4930897.8100000005</v>
      </c>
      <c r="H115" s="83"/>
      <c r="I115" s="84">
        <v>41918826.010000013</v>
      </c>
      <c r="J115" s="84">
        <v>1560926.3999999997</v>
      </c>
      <c r="K115" s="84">
        <v>1318416.92</v>
      </c>
      <c r="L115" s="84">
        <v>73795987.930000022</v>
      </c>
      <c r="M115" s="84">
        <v>1026974.9399999997</v>
      </c>
      <c r="N115" s="84">
        <v>3499740.0299999993</v>
      </c>
      <c r="O115" s="83"/>
      <c r="P115" s="84">
        <v>2118056.6100000003</v>
      </c>
      <c r="Q115" s="84">
        <v>239868.63</v>
      </c>
      <c r="R115" s="83"/>
      <c r="S115" s="83"/>
      <c r="T115" s="84">
        <v>19826520.649999999</v>
      </c>
      <c r="U115" s="84">
        <v>5967673.5899999989</v>
      </c>
      <c r="V115" s="84">
        <v>25226370.359999992</v>
      </c>
      <c r="W115" s="84">
        <v>8326909.1200000038</v>
      </c>
      <c r="X115" s="83"/>
      <c r="Y115" s="83"/>
      <c r="Z115" s="83"/>
      <c r="AA115" s="83"/>
      <c r="AB115" s="84">
        <v>44208.640000000014</v>
      </c>
      <c r="AC115" s="84">
        <v>15137.109999999997</v>
      </c>
      <c r="AD115" s="84">
        <v>1597080.5000000002</v>
      </c>
      <c r="AE115" s="84">
        <v>1128345.0100000002</v>
      </c>
      <c r="AF115" s="84">
        <v>29892182.050000008</v>
      </c>
      <c r="AG115" s="84">
        <v>18757169.779999997</v>
      </c>
      <c r="AH115" s="84">
        <v>693717.55000000016</v>
      </c>
      <c r="AI115" s="84">
        <v>178553.78000000006</v>
      </c>
      <c r="AJ115" s="84">
        <v>7627654.7899999982</v>
      </c>
      <c r="AK115" s="83">
        <v>911311.37</v>
      </c>
      <c r="AL115" s="84">
        <v>3477408.17</v>
      </c>
      <c r="AM115" s="84">
        <v>1181758.1199999996</v>
      </c>
      <c r="AN115" s="84">
        <v>1007033.06</v>
      </c>
      <c r="AO115" s="84">
        <v>774361.92</v>
      </c>
      <c r="AP115" s="83">
        <v>143693.51</v>
      </c>
      <c r="AQ115" s="83">
        <v>18848875.520000003</v>
      </c>
      <c r="AR115" s="84"/>
      <c r="AS115" s="83"/>
      <c r="AT115" s="84">
        <v>971879.72</v>
      </c>
      <c r="AU115" s="84">
        <v>1456701.78</v>
      </c>
      <c r="AV115" s="83">
        <v>1189634.26</v>
      </c>
      <c r="AW115" s="83">
        <v>184006.92</v>
      </c>
      <c r="AX115" s="84">
        <v>6865</v>
      </c>
      <c r="AY115" s="84"/>
      <c r="AZ115" s="84"/>
      <c r="BA115" s="84">
        <v>133061.13</v>
      </c>
      <c r="BB115" s="84">
        <v>1208306.96</v>
      </c>
      <c r="BC115" s="84">
        <v>660212.39999999991</v>
      </c>
      <c r="BD115" s="84">
        <v>2429915.0299999993</v>
      </c>
      <c r="BE115" s="83">
        <v>223453.75</v>
      </c>
      <c r="BF115" s="84">
        <v>449304.07999999996</v>
      </c>
      <c r="BG115" s="84">
        <v>506805.60000000003</v>
      </c>
      <c r="BH115" s="83"/>
      <c r="BI115" s="83"/>
      <c r="BJ115" s="83">
        <v>21848.33</v>
      </c>
      <c r="BK115" s="83"/>
      <c r="BL115" s="84">
        <v>4293552.47</v>
      </c>
      <c r="BM115" s="84">
        <v>6063840.2999999998</v>
      </c>
      <c r="BN115" s="84">
        <v>5205973.67</v>
      </c>
      <c r="BO115" s="83">
        <v>11287.66</v>
      </c>
      <c r="BP115" s="83">
        <v>-334051.50999999978</v>
      </c>
      <c r="BQ115" s="83">
        <v>5733244.8099999996</v>
      </c>
      <c r="BR115" s="83">
        <v>2620240</v>
      </c>
      <c r="BS115" s="84">
        <v>4221095.75</v>
      </c>
      <c r="BT115" s="84">
        <v>1757884.44</v>
      </c>
      <c r="BU115" s="83">
        <v>1757884.44</v>
      </c>
      <c r="BV115" s="83">
        <v>8783.27</v>
      </c>
      <c r="BW115" s="84"/>
      <c r="BX115" s="84">
        <v>1217708.04</v>
      </c>
      <c r="BY115" s="83">
        <v>4798551.32</v>
      </c>
      <c r="BZ115" s="83"/>
      <c r="CA115" s="83"/>
      <c r="CB115" s="84">
        <v>1069308.5899999999</v>
      </c>
      <c r="CC115" s="84">
        <v>178662.62</v>
      </c>
      <c r="CD115" s="84"/>
      <c r="CE115" s="84">
        <v>1271818.97</v>
      </c>
      <c r="CF115" s="83">
        <v>56032.899999999994</v>
      </c>
      <c r="CG115" s="83"/>
      <c r="CH115" s="83"/>
      <c r="CI115" s="83"/>
      <c r="CJ115" s="84"/>
      <c r="CK115" s="84">
        <v>995434.6399999999</v>
      </c>
      <c r="CL115" s="83">
        <v>995434.6399999999</v>
      </c>
      <c r="CM115" s="83"/>
      <c r="CN115" s="84">
        <v>11967.41</v>
      </c>
      <c r="CO115" s="84">
        <v>1337999.1600000001</v>
      </c>
      <c r="CP115" s="84">
        <v>417127.95</v>
      </c>
      <c r="CQ115" s="84">
        <v>213119.78</v>
      </c>
      <c r="CR115" s="83">
        <v>132412.23000000001</v>
      </c>
      <c r="CS115" s="84">
        <v>479400</v>
      </c>
      <c r="CT115" s="83">
        <v>30218.79</v>
      </c>
      <c r="CU115" s="83"/>
      <c r="CV115" s="83"/>
    </row>
    <row r="116" spans="2:100" x14ac:dyDescent="0.25">
      <c r="B116" s="85" t="s">
        <v>430</v>
      </c>
      <c r="C116" s="85" t="s">
        <v>431</v>
      </c>
      <c r="D116" s="84">
        <v>518075070.67000037</v>
      </c>
      <c r="E116" s="84">
        <v>200031144.73000002</v>
      </c>
      <c r="F116" s="84">
        <v>6656230.7599999979</v>
      </c>
      <c r="G116" s="83">
        <v>3678088.2399999998</v>
      </c>
      <c r="H116" s="83"/>
      <c r="I116" s="84">
        <v>21439216.849999998</v>
      </c>
      <c r="J116" s="84">
        <v>2212002.6399999992</v>
      </c>
      <c r="K116" s="83">
        <v>1433320.0499999998</v>
      </c>
      <c r="L116" s="84">
        <v>75031776.109999985</v>
      </c>
      <c r="M116" s="84">
        <v>3318725.84</v>
      </c>
      <c r="N116" s="84">
        <v>2359307.8400000003</v>
      </c>
      <c r="O116" s="83"/>
      <c r="P116" s="84">
        <v>2737263.8600000008</v>
      </c>
      <c r="Q116" s="84">
        <v>888067.19000000018</v>
      </c>
      <c r="R116" s="83"/>
      <c r="S116" s="83">
        <v>0</v>
      </c>
      <c r="T116" s="84">
        <v>17563256.969999999</v>
      </c>
      <c r="U116" s="84">
        <v>6244514.8000000007</v>
      </c>
      <c r="V116" s="84">
        <v>22592706.990000002</v>
      </c>
      <c r="W116" s="84">
        <v>8677177.1100000013</v>
      </c>
      <c r="X116" s="83"/>
      <c r="Y116" s="83"/>
      <c r="Z116" s="83"/>
      <c r="AA116" s="83"/>
      <c r="AB116" s="84">
        <v>190885.00999999995</v>
      </c>
      <c r="AC116" s="84">
        <v>68537.98000000001</v>
      </c>
      <c r="AD116" s="84">
        <v>792060.48999999987</v>
      </c>
      <c r="AE116" s="84">
        <v>467943.10000000003</v>
      </c>
      <c r="AF116" s="84">
        <v>27577340.169999994</v>
      </c>
      <c r="AG116" s="84">
        <v>20840778.700000003</v>
      </c>
      <c r="AH116" s="84">
        <v>972599.69000000018</v>
      </c>
      <c r="AI116" s="84">
        <v>330829.58999999991</v>
      </c>
      <c r="AJ116" s="84">
        <v>7466334.7699999996</v>
      </c>
      <c r="AK116" s="84">
        <v>965121.77</v>
      </c>
      <c r="AL116" s="84">
        <v>5451818</v>
      </c>
      <c r="AM116" s="83">
        <v>2241620.81</v>
      </c>
      <c r="AN116" s="84">
        <v>5356638.0699999994</v>
      </c>
      <c r="AO116" s="84">
        <v>128309.51000000001</v>
      </c>
      <c r="AP116" s="84">
        <v>916099.91</v>
      </c>
      <c r="AQ116" s="83">
        <v>17483219.16</v>
      </c>
      <c r="AR116" s="83">
        <v>689291.90999999992</v>
      </c>
      <c r="AS116" s="83">
        <v>2777264.5300000003</v>
      </c>
      <c r="AT116" s="84">
        <v>2046683.67</v>
      </c>
      <c r="AU116" s="84">
        <v>1425947.34</v>
      </c>
      <c r="AV116" s="83">
        <v>251825.28</v>
      </c>
      <c r="AW116" s="84">
        <v>104202.4</v>
      </c>
      <c r="AX116" s="83">
        <v>144348.29999999999</v>
      </c>
      <c r="AY116" s="83">
        <v>379528.74</v>
      </c>
      <c r="AZ116" s="83">
        <v>6815.55</v>
      </c>
      <c r="BA116" s="83">
        <v>836351.52</v>
      </c>
      <c r="BB116" s="84">
        <v>1886519.43</v>
      </c>
      <c r="BC116" s="84">
        <v>859134.96000000008</v>
      </c>
      <c r="BD116" s="83">
        <v>4699176.41</v>
      </c>
      <c r="BE116" s="84">
        <v>742372.92</v>
      </c>
      <c r="BF116" s="83">
        <v>100608.4</v>
      </c>
      <c r="BG116" s="84">
        <v>144045.03</v>
      </c>
      <c r="BH116" s="83"/>
      <c r="BI116" s="83">
        <v>547289.32999999996</v>
      </c>
      <c r="BJ116" s="83">
        <v>298953.06</v>
      </c>
      <c r="BK116" s="83">
        <v>58165.03</v>
      </c>
      <c r="BL116" s="84">
        <v>6086632.7999999998</v>
      </c>
      <c r="BM116" s="84">
        <v>3925578.2800000003</v>
      </c>
      <c r="BN116" s="84">
        <v>3908469.8200000003</v>
      </c>
      <c r="BO116" s="84">
        <v>37486.67</v>
      </c>
      <c r="BP116" s="84">
        <v>44927.1</v>
      </c>
      <c r="BQ116" s="83">
        <v>9886806.5</v>
      </c>
      <c r="BR116" s="83">
        <v>1361289.06</v>
      </c>
      <c r="BS116" s="84"/>
      <c r="BT116" s="84">
        <v>15688.420000000013</v>
      </c>
      <c r="BU116" s="83">
        <v>15688.420000000013</v>
      </c>
      <c r="BV116" s="83"/>
      <c r="BW116" s="84"/>
      <c r="BX116" s="84">
        <v>851274.60000000009</v>
      </c>
      <c r="BY116" s="83">
        <v>4674247.12</v>
      </c>
      <c r="BZ116" s="83">
        <v>53.2</v>
      </c>
      <c r="CA116" s="83"/>
      <c r="CB116" s="83"/>
      <c r="CC116" s="84">
        <v>469620.36</v>
      </c>
      <c r="CD116" s="84">
        <v>140106.23999999999</v>
      </c>
      <c r="CE116" s="83">
        <v>780151.35000000009</v>
      </c>
      <c r="CF116" s="83">
        <v>45058.990000000005</v>
      </c>
      <c r="CG116" s="84">
        <v>2500</v>
      </c>
      <c r="CH116" s="83"/>
      <c r="CI116" s="83"/>
      <c r="CJ116" s="84"/>
      <c r="CK116" s="84">
        <v>484255.19000000006</v>
      </c>
      <c r="CL116" s="83">
        <v>484255.19000000006</v>
      </c>
      <c r="CM116" s="84"/>
      <c r="CN116" s="83"/>
      <c r="CO116" s="83">
        <v>299560.30000000005</v>
      </c>
      <c r="CP116" s="83">
        <v>28622.55</v>
      </c>
      <c r="CQ116" s="84"/>
      <c r="CR116" s="83">
        <v>90358.010000000009</v>
      </c>
      <c r="CS116" s="84">
        <v>256552.55</v>
      </c>
      <c r="CT116" s="83">
        <v>574371.03999999992</v>
      </c>
      <c r="CU116" s="83"/>
      <c r="CV116" s="83"/>
    </row>
    <row r="117" spans="2:100" x14ac:dyDescent="0.25">
      <c r="B117" s="85" t="s">
        <v>550</v>
      </c>
      <c r="C117" s="85" t="s">
        <v>551</v>
      </c>
      <c r="D117" s="84">
        <v>425765155.66000021</v>
      </c>
      <c r="E117" s="84">
        <v>153099372.98999998</v>
      </c>
      <c r="F117" s="83">
        <v>5870946.3899999969</v>
      </c>
      <c r="G117" s="83"/>
      <c r="H117" s="83"/>
      <c r="I117" s="83">
        <v>42746141.739999972</v>
      </c>
      <c r="J117" s="83">
        <v>1019547.6499999997</v>
      </c>
      <c r="K117" s="83"/>
      <c r="L117" s="84">
        <v>69005853.769999981</v>
      </c>
      <c r="M117" s="84">
        <v>8135352.6099999994</v>
      </c>
      <c r="N117" s="83">
        <v>1886314.7800000003</v>
      </c>
      <c r="O117" s="83"/>
      <c r="P117" s="83">
        <v>2357214.52</v>
      </c>
      <c r="Q117" s="83">
        <v>331028.24000000005</v>
      </c>
      <c r="R117" s="83"/>
      <c r="S117" s="83"/>
      <c r="T117" s="84">
        <v>14962053.979999997</v>
      </c>
      <c r="U117" s="84">
        <v>6028710.2899999991</v>
      </c>
      <c r="V117" s="84">
        <v>19041690.560000017</v>
      </c>
      <c r="W117" s="84">
        <v>8061214.7700000005</v>
      </c>
      <c r="X117" s="83"/>
      <c r="Y117" s="83"/>
      <c r="Z117" s="83"/>
      <c r="AA117" s="83"/>
      <c r="AB117" s="84">
        <v>97044.38999999997</v>
      </c>
      <c r="AC117" s="84">
        <v>38616.069999999985</v>
      </c>
      <c r="AD117" s="84">
        <v>666837.74999999977</v>
      </c>
      <c r="AE117" s="84">
        <v>828158.58999999973</v>
      </c>
      <c r="AF117" s="84">
        <v>22311403.200000007</v>
      </c>
      <c r="AG117" s="84">
        <v>17187944.379999999</v>
      </c>
      <c r="AH117" s="83">
        <v>423542.94</v>
      </c>
      <c r="AI117" s="83">
        <v>173335.72999999998</v>
      </c>
      <c r="AJ117" s="84">
        <v>7178529.4800000042</v>
      </c>
      <c r="AK117" s="83">
        <v>1481521.47</v>
      </c>
      <c r="AL117" s="84">
        <v>3664945.01</v>
      </c>
      <c r="AM117" s="83"/>
      <c r="AN117" s="84">
        <v>403975.83999999997</v>
      </c>
      <c r="AO117" s="83">
        <v>32172.619999999988</v>
      </c>
      <c r="AP117" s="83">
        <v>163294.98000000001</v>
      </c>
      <c r="AQ117" s="84"/>
      <c r="AR117" s="83"/>
      <c r="AS117" s="84"/>
      <c r="AT117" s="84">
        <v>48197.02</v>
      </c>
      <c r="AU117" s="84">
        <v>17500614.98</v>
      </c>
      <c r="AV117" s="83"/>
      <c r="AW117" s="83">
        <v>96630.5</v>
      </c>
      <c r="AX117" s="84"/>
      <c r="AY117" s="83"/>
      <c r="AZ117" s="83"/>
      <c r="BA117" s="83"/>
      <c r="BB117" s="84">
        <v>775710.76</v>
      </c>
      <c r="BC117" s="84">
        <v>207825.75</v>
      </c>
      <c r="BD117" s="83"/>
      <c r="BE117" s="83">
        <v>5335283.7</v>
      </c>
      <c r="BF117" s="84"/>
      <c r="BG117" s="84">
        <v>5972.4</v>
      </c>
      <c r="BH117" s="83"/>
      <c r="BI117" s="84"/>
      <c r="BJ117" s="83"/>
      <c r="BK117" s="83"/>
      <c r="BL117" s="84">
        <v>12788.89</v>
      </c>
      <c r="BM117" s="83">
        <v>4532927.05</v>
      </c>
      <c r="BN117" s="84">
        <v>133437.4</v>
      </c>
      <c r="BO117" s="83">
        <v>1277.9000000000001</v>
      </c>
      <c r="BP117" s="84">
        <v>75075.179999999993</v>
      </c>
      <c r="BQ117" s="83">
        <v>4096889.2</v>
      </c>
      <c r="BR117" s="84"/>
      <c r="BS117" s="83"/>
      <c r="BT117" s="83">
        <v>393161.75999999995</v>
      </c>
      <c r="BU117" s="83">
        <v>393161.75999999995</v>
      </c>
      <c r="BV117" s="83"/>
      <c r="BW117" s="83"/>
      <c r="BX117" s="83">
        <v>730282.02999999991</v>
      </c>
      <c r="BY117" s="83">
        <v>3682966.29</v>
      </c>
      <c r="BZ117" s="83"/>
      <c r="CA117" s="83"/>
      <c r="CB117" s="84"/>
      <c r="CC117" s="83"/>
      <c r="CD117" s="83"/>
      <c r="CE117" s="83">
        <v>221391.79000000004</v>
      </c>
      <c r="CF117" s="83"/>
      <c r="CG117" s="83"/>
      <c r="CH117" s="83">
        <v>5703.26</v>
      </c>
      <c r="CI117" s="83"/>
      <c r="CJ117" s="83"/>
      <c r="CK117" s="83">
        <v>480593.62</v>
      </c>
      <c r="CL117" s="83">
        <v>480593.62</v>
      </c>
      <c r="CM117" s="83"/>
      <c r="CN117" s="83">
        <v>59038.979999999996</v>
      </c>
      <c r="CO117" s="83"/>
      <c r="CP117" s="84"/>
      <c r="CQ117" s="84"/>
      <c r="CR117" s="84">
        <v>94688.79</v>
      </c>
      <c r="CS117" s="83"/>
      <c r="CT117" s="83">
        <v>77933.67</v>
      </c>
      <c r="CU117" s="83"/>
      <c r="CV117" s="83"/>
    </row>
    <row r="118" spans="2:100" x14ac:dyDescent="0.25">
      <c r="B118" s="85" t="s">
        <v>732</v>
      </c>
      <c r="C118" s="85" t="s">
        <v>733</v>
      </c>
      <c r="D118" s="84">
        <v>4650767.4399999995</v>
      </c>
      <c r="E118" s="84">
        <v>1551514.1400000001</v>
      </c>
      <c r="F118" s="84"/>
      <c r="G118" s="83"/>
      <c r="H118" s="83"/>
      <c r="I118" s="83"/>
      <c r="J118" s="83"/>
      <c r="K118" s="83"/>
      <c r="L118" s="84">
        <v>317383.06999999995</v>
      </c>
      <c r="M118" s="84">
        <v>899.38</v>
      </c>
      <c r="N118" s="83"/>
      <c r="O118" s="83"/>
      <c r="P118" s="83"/>
      <c r="Q118" s="83"/>
      <c r="R118" s="84"/>
      <c r="S118" s="84"/>
      <c r="T118" s="83">
        <v>121719.34</v>
      </c>
      <c r="U118" s="83">
        <v>26372.920000000002</v>
      </c>
      <c r="V118" s="84">
        <v>156931.9</v>
      </c>
      <c r="W118" s="84">
        <v>9634.69</v>
      </c>
      <c r="X118" s="83"/>
      <c r="Y118" s="83"/>
      <c r="Z118" s="83"/>
      <c r="AA118" s="83"/>
      <c r="AB118" s="83">
        <v>15105.189999999999</v>
      </c>
      <c r="AC118" s="83">
        <v>3169.7799999999997</v>
      </c>
      <c r="AD118" s="83">
        <v>10203.650000000001</v>
      </c>
      <c r="AE118" s="83">
        <v>2109.88</v>
      </c>
      <c r="AF118" s="83">
        <v>262389.5</v>
      </c>
      <c r="AG118" s="83">
        <v>26400</v>
      </c>
      <c r="AH118" s="84"/>
      <c r="AI118" s="84"/>
      <c r="AJ118" s="84">
        <v>43321.83</v>
      </c>
      <c r="AK118" s="83"/>
      <c r="AL118" s="84">
        <v>42330.27</v>
      </c>
      <c r="AM118" s="84"/>
      <c r="AN118" s="83">
        <v>1401.77</v>
      </c>
      <c r="AO118" s="83"/>
      <c r="AP118" s="83"/>
      <c r="AQ118" s="83">
        <v>564450.43999999994</v>
      </c>
      <c r="AR118" s="83"/>
      <c r="AS118" s="83">
        <v>9673.48</v>
      </c>
      <c r="AT118" s="83">
        <v>2577.9</v>
      </c>
      <c r="AU118" s="84">
        <v>680975.92999999993</v>
      </c>
      <c r="AV118" s="83"/>
      <c r="AW118" s="83"/>
      <c r="AX118" s="83"/>
      <c r="AY118" s="83"/>
      <c r="AZ118" s="83"/>
      <c r="BA118" s="83"/>
      <c r="BB118" s="83">
        <v>66093.39</v>
      </c>
      <c r="BC118" s="83">
        <v>76127</v>
      </c>
      <c r="BD118" s="83"/>
      <c r="BE118" s="83"/>
      <c r="BF118" s="83">
        <v>130920.97</v>
      </c>
      <c r="BG118" s="84"/>
      <c r="BH118" s="83"/>
      <c r="BI118" s="83">
        <v>48460.88</v>
      </c>
      <c r="BJ118" s="83"/>
      <c r="BK118" s="83"/>
      <c r="BL118" s="83">
        <v>277094.75</v>
      </c>
      <c r="BM118" s="84">
        <v>34282.53</v>
      </c>
      <c r="BN118" s="83"/>
      <c r="BO118" s="83">
        <v>65214.47</v>
      </c>
      <c r="BP118" s="83"/>
      <c r="BQ118" s="83">
        <v>48113.26</v>
      </c>
      <c r="BR118" s="83"/>
      <c r="BS118" s="84"/>
      <c r="BT118" s="84"/>
      <c r="BU118" s="83"/>
      <c r="BV118" s="83"/>
      <c r="BW118" s="83"/>
      <c r="BX118" s="83"/>
      <c r="BY118" s="83"/>
      <c r="BZ118" s="83"/>
      <c r="CA118" s="83"/>
      <c r="CB118" s="84"/>
      <c r="CC118" s="83">
        <v>1832.5</v>
      </c>
      <c r="CD118" s="83"/>
      <c r="CE118" s="83"/>
      <c r="CF118" s="83"/>
      <c r="CG118" s="83"/>
      <c r="CH118" s="83"/>
      <c r="CI118" s="83"/>
      <c r="CJ118" s="84"/>
      <c r="CK118" s="84"/>
      <c r="CL118" s="83"/>
      <c r="CM118" s="83"/>
      <c r="CN118" s="83"/>
      <c r="CO118" s="83"/>
      <c r="CP118" s="83"/>
      <c r="CQ118" s="83"/>
      <c r="CR118" s="83">
        <v>20422.11</v>
      </c>
      <c r="CS118" s="83">
        <v>33640.519999999997</v>
      </c>
      <c r="CT118" s="83"/>
      <c r="CU118" s="83"/>
      <c r="CV118" s="83"/>
    </row>
    <row r="119" spans="2:100" x14ac:dyDescent="0.25">
      <c r="B119" s="85" t="s">
        <v>518</v>
      </c>
      <c r="C119" s="85" t="s">
        <v>519</v>
      </c>
      <c r="D119" s="84">
        <v>9678721.25</v>
      </c>
      <c r="E119" s="84">
        <v>6254714.9199999999</v>
      </c>
      <c r="F119" s="83">
        <v>262524.85000000003</v>
      </c>
      <c r="G119" s="83"/>
      <c r="H119" s="83"/>
      <c r="I119" s="83"/>
      <c r="J119" s="83"/>
      <c r="K119" s="83"/>
      <c r="L119" s="84">
        <v>227901.84</v>
      </c>
      <c r="M119" s="84"/>
      <c r="N119" s="83"/>
      <c r="O119" s="83"/>
      <c r="P119" s="83"/>
      <c r="Q119" s="83"/>
      <c r="R119" s="83">
        <v>739511.84</v>
      </c>
      <c r="S119" s="83">
        <v>26531.53</v>
      </c>
      <c r="T119" s="84"/>
      <c r="U119" s="84"/>
      <c r="V119" s="84">
        <v>248362.18</v>
      </c>
      <c r="W119" s="84">
        <v>11223.869999999999</v>
      </c>
      <c r="X119" s="83"/>
      <c r="Y119" s="83"/>
      <c r="Z119" s="83"/>
      <c r="AA119" s="83"/>
      <c r="AB119" s="84"/>
      <c r="AC119" s="84"/>
      <c r="AD119" s="84"/>
      <c r="AE119" s="84"/>
      <c r="AF119" s="84"/>
      <c r="AG119" s="84"/>
      <c r="AH119" s="83">
        <v>515685.68999999994</v>
      </c>
      <c r="AI119" s="83">
        <v>18115.150000000001</v>
      </c>
      <c r="AJ119" s="84">
        <v>15354.21</v>
      </c>
      <c r="AK119" s="83"/>
      <c r="AL119" s="84">
        <v>83747.53</v>
      </c>
      <c r="AM119" s="83">
        <v>447.26</v>
      </c>
      <c r="AN119" s="84"/>
      <c r="AO119" s="83">
        <v>12964.89</v>
      </c>
      <c r="AP119" s="83"/>
      <c r="AQ119" s="84">
        <v>15260</v>
      </c>
      <c r="AR119" s="83"/>
      <c r="AS119" s="84"/>
      <c r="AT119" s="84"/>
      <c r="AU119" s="84">
        <v>86682.45</v>
      </c>
      <c r="AV119" s="83"/>
      <c r="AW119" s="83"/>
      <c r="AX119" s="83"/>
      <c r="AY119" s="83"/>
      <c r="AZ119" s="83"/>
      <c r="BA119" s="83"/>
      <c r="BB119" s="84"/>
      <c r="BC119" s="84"/>
      <c r="BD119" s="83">
        <v>16836.53</v>
      </c>
      <c r="BE119" s="83"/>
      <c r="BF119" s="84"/>
      <c r="BG119" s="84"/>
      <c r="BH119" s="83"/>
      <c r="BI119" s="84"/>
      <c r="BJ119" s="83"/>
      <c r="BK119" s="83"/>
      <c r="BL119" s="84">
        <v>1124420.8699999999</v>
      </c>
      <c r="BM119" s="83"/>
      <c r="BN119" s="84">
        <v>1791.93</v>
      </c>
      <c r="BO119" s="83"/>
      <c r="BP119" s="84"/>
      <c r="BQ119" s="83">
        <v>10273.129999999999</v>
      </c>
      <c r="BR119" s="84"/>
      <c r="BS119" s="83"/>
      <c r="BT119" s="83">
        <v>3840</v>
      </c>
      <c r="BU119" s="83">
        <v>3840</v>
      </c>
      <c r="BV119" s="83"/>
      <c r="BW119" s="83"/>
      <c r="BX119" s="83"/>
      <c r="BY119" s="83"/>
      <c r="BZ119" s="83"/>
      <c r="CA119" s="83"/>
      <c r="CB119" s="84"/>
      <c r="CC119" s="83">
        <v>2127</v>
      </c>
      <c r="CD119" s="83"/>
      <c r="CE119" s="83"/>
      <c r="CF119" s="83"/>
      <c r="CG119" s="83"/>
      <c r="CH119" s="83"/>
      <c r="CI119" s="83"/>
      <c r="CJ119" s="83"/>
      <c r="CK119" s="83">
        <v>403.58</v>
      </c>
      <c r="CL119" s="83">
        <v>403.58</v>
      </c>
      <c r="CM119" s="83"/>
      <c r="CN119" s="83"/>
      <c r="CO119" s="83"/>
      <c r="CP119" s="84"/>
      <c r="CQ119" s="84"/>
      <c r="CR119" s="84"/>
      <c r="CS119" s="83"/>
      <c r="CT119" s="83"/>
      <c r="CU119" s="83"/>
      <c r="CV119" s="83"/>
    </row>
    <row r="120" spans="2:100" x14ac:dyDescent="0.25">
      <c r="B120" s="85" t="s">
        <v>728</v>
      </c>
      <c r="C120" s="85" t="s">
        <v>729</v>
      </c>
      <c r="D120" s="84">
        <v>10031582.48</v>
      </c>
      <c r="E120" s="84">
        <v>3445149.49</v>
      </c>
      <c r="F120" s="84"/>
      <c r="G120" s="83"/>
      <c r="H120" s="83"/>
      <c r="I120" s="83"/>
      <c r="J120" s="83"/>
      <c r="K120" s="83"/>
      <c r="L120" s="84">
        <v>724812.5</v>
      </c>
      <c r="M120" s="83">
        <v>20657.03</v>
      </c>
      <c r="N120" s="83"/>
      <c r="O120" s="83"/>
      <c r="P120" s="83"/>
      <c r="Q120" s="83"/>
      <c r="R120" s="84"/>
      <c r="S120" s="84"/>
      <c r="T120" s="83">
        <v>265003.12</v>
      </c>
      <c r="U120" s="83">
        <v>58422.759999999995</v>
      </c>
      <c r="V120" s="84">
        <v>351082.21</v>
      </c>
      <c r="W120" s="84">
        <v>71935.66</v>
      </c>
      <c r="X120" s="83"/>
      <c r="Y120" s="83"/>
      <c r="Z120" s="83"/>
      <c r="AA120" s="83"/>
      <c r="AB120" s="84">
        <v>32073.839999999997</v>
      </c>
      <c r="AC120" s="84">
        <v>5981.26</v>
      </c>
      <c r="AD120" s="84">
        <v>22987.22</v>
      </c>
      <c r="AE120" s="84">
        <v>5063.5399999999991</v>
      </c>
      <c r="AF120" s="83">
        <v>430912.33999999997</v>
      </c>
      <c r="AG120" s="83">
        <v>118665</v>
      </c>
      <c r="AH120" s="84"/>
      <c r="AI120" s="84"/>
      <c r="AJ120" s="84">
        <v>136836.41</v>
      </c>
      <c r="AK120" s="83"/>
      <c r="AL120" s="83">
        <v>82425.179999999993</v>
      </c>
      <c r="AM120" s="83"/>
      <c r="AN120" s="84">
        <v>22253.559999999998</v>
      </c>
      <c r="AO120" s="84"/>
      <c r="AP120" s="83"/>
      <c r="AQ120" s="84">
        <v>755093.59000000008</v>
      </c>
      <c r="AR120" s="83"/>
      <c r="AS120" s="84">
        <v>27937.86</v>
      </c>
      <c r="AT120" s="84">
        <v>11141.92</v>
      </c>
      <c r="AU120" s="83">
        <v>1777666.98</v>
      </c>
      <c r="AV120" s="83"/>
      <c r="AW120" s="84"/>
      <c r="AX120" s="83"/>
      <c r="AY120" s="83"/>
      <c r="AZ120" s="84"/>
      <c r="BA120" s="83"/>
      <c r="BB120" s="84">
        <v>89850.67</v>
      </c>
      <c r="BC120" s="84">
        <v>66700.5</v>
      </c>
      <c r="BD120" s="84">
        <v>380.62</v>
      </c>
      <c r="BE120" s="83"/>
      <c r="BF120" s="84">
        <v>251820.84</v>
      </c>
      <c r="BG120" s="83">
        <v>6856.32</v>
      </c>
      <c r="BH120" s="83"/>
      <c r="BI120" s="83">
        <v>95275.18</v>
      </c>
      <c r="BJ120" s="83"/>
      <c r="BK120" s="83"/>
      <c r="BL120" s="84">
        <v>570477.15</v>
      </c>
      <c r="BM120" s="84">
        <v>81144.87</v>
      </c>
      <c r="BN120" s="83"/>
      <c r="BO120" s="83">
        <v>129497.89</v>
      </c>
      <c r="BP120" s="83"/>
      <c r="BQ120" s="83">
        <v>124402.5</v>
      </c>
      <c r="BR120" s="84"/>
      <c r="BS120" s="83"/>
      <c r="BT120" s="83"/>
      <c r="BU120" s="83"/>
      <c r="BV120" s="83"/>
      <c r="BW120" s="83"/>
      <c r="BX120" s="83"/>
      <c r="BY120" s="83"/>
      <c r="BZ120" s="83"/>
      <c r="CA120" s="83"/>
      <c r="CB120" s="84"/>
      <c r="CC120" s="83">
        <v>6367.24</v>
      </c>
      <c r="CD120" s="83"/>
      <c r="CE120" s="83"/>
      <c r="CF120" s="83"/>
      <c r="CG120" s="83"/>
      <c r="CH120" s="83"/>
      <c r="CI120" s="83"/>
      <c r="CJ120" s="84"/>
      <c r="CK120" s="84"/>
      <c r="CL120" s="83"/>
      <c r="CM120" s="84"/>
      <c r="CN120" s="83"/>
      <c r="CO120" s="83"/>
      <c r="CP120" s="83"/>
      <c r="CQ120" s="83">
        <v>70581.55</v>
      </c>
      <c r="CR120" s="83">
        <v>101838.87</v>
      </c>
      <c r="CS120" s="83">
        <v>70286.81</v>
      </c>
      <c r="CT120" s="83"/>
      <c r="CU120" s="83"/>
      <c r="CV120" s="83"/>
    </row>
    <row r="121" spans="2:100" x14ac:dyDescent="0.25">
      <c r="B121" s="85" t="s">
        <v>638</v>
      </c>
      <c r="C121" s="85" t="s">
        <v>639</v>
      </c>
      <c r="D121" s="84">
        <v>7197384</v>
      </c>
      <c r="E121" s="84">
        <v>2653574.79</v>
      </c>
      <c r="F121" s="84"/>
      <c r="G121" s="84"/>
      <c r="H121" s="83"/>
      <c r="I121" s="84"/>
      <c r="J121" s="83"/>
      <c r="K121" s="83"/>
      <c r="L121" s="84">
        <v>744486.75</v>
      </c>
      <c r="M121" s="84"/>
      <c r="N121" s="84"/>
      <c r="O121" s="83"/>
      <c r="P121" s="83"/>
      <c r="Q121" s="83"/>
      <c r="R121" s="83">
        <v>493947.09</v>
      </c>
      <c r="S121" s="83">
        <v>62381.39</v>
      </c>
      <c r="T121" s="84">
        <v>206901.06</v>
      </c>
      <c r="U121" s="84">
        <v>5839.2000000000007</v>
      </c>
      <c r="V121" s="84">
        <v>257661.56</v>
      </c>
      <c r="W121" s="84">
        <v>66679.91</v>
      </c>
      <c r="X121" s="83"/>
      <c r="Y121" s="83"/>
      <c r="Z121" s="83"/>
      <c r="AA121" s="83"/>
      <c r="AB121" s="84">
        <v>9506.64</v>
      </c>
      <c r="AC121" s="84">
        <v>1070.06</v>
      </c>
      <c r="AD121" s="84">
        <v>13992.79</v>
      </c>
      <c r="AE121" s="84">
        <v>1898.19</v>
      </c>
      <c r="AF121" s="84"/>
      <c r="AG121" s="84"/>
      <c r="AH121" s="83">
        <v>30.5</v>
      </c>
      <c r="AI121" s="83">
        <v>-59630.18</v>
      </c>
      <c r="AJ121" s="84">
        <v>153334</v>
      </c>
      <c r="AK121" s="83"/>
      <c r="AL121" s="84"/>
      <c r="AM121" s="84"/>
      <c r="AN121" s="84">
        <v>74746.720000000001</v>
      </c>
      <c r="AO121" s="84">
        <v>45364.08</v>
      </c>
      <c r="AP121" s="83"/>
      <c r="AQ121" s="83">
        <v>224491.63</v>
      </c>
      <c r="AR121" s="84"/>
      <c r="AS121" s="84">
        <v>55685.62</v>
      </c>
      <c r="AT121" s="84">
        <v>6834.61</v>
      </c>
      <c r="AU121" s="84">
        <v>355548.32</v>
      </c>
      <c r="AV121" s="83"/>
      <c r="AW121" s="84">
        <v>76160.69</v>
      </c>
      <c r="AX121" s="84"/>
      <c r="AY121" s="83"/>
      <c r="AZ121" s="83">
        <v>17373.740000000002</v>
      </c>
      <c r="BA121" s="84">
        <v>60177.42</v>
      </c>
      <c r="BB121" s="84">
        <v>45947</v>
      </c>
      <c r="BC121" s="84">
        <v>58905.22</v>
      </c>
      <c r="BD121" s="84">
        <v>8496.14</v>
      </c>
      <c r="BE121" s="84">
        <v>7375.88</v>
      </c>
      <c r="BF121" s="84">
        <v>234684.24</v>
      </c>
      <c r="BG121" s="84"/>
      <c r="BH121" s="83"/>
      <c r="BI121" s="84"/>
      <c r="BJ121" s="83">
        <v>-185742.61</v>
      </c>
      <c r="BK121" s="83"/>
      <c r="BL121" s="84">
        <v>641390.93000000005</v>
      </c>
      <c r="BM121" s="84">
        <v>26749.91</v>
      </c>
      <c r="BN121" s="84">
        <v>23424.87</v>
      </c>
      <c r="BO121" s="84"/>
      <c r="BP121" s="84"/>
      <c r="BQ121" s="83"/>
      <c r="BR121" s="84"/>
      <c r="BS121" s="84">
        <v>223910.26</v>
      </c>
      <c r="BT121" s="84"/>
      <c r="BU121" s="84"/>
      <c r="BV121" s="83"/>
      <c r="BW121" s="83"/>
      <c r="BX121" s="84"/>
      <c r="BY121" s="83"/>
      <c r="BZ121" s="83"/>
      <c r="CA121" s="83"/>
      <c r="CB121" s="84"/>
      <c r="CC121" s="83">
        <v>134718.54999999999</v>
      </c>
      <c r="CD121" s="84"/>
      <c r="CE121" s="83"/>
      <c r="CF121" s="83"/>
      <c r="CG121" s="84"/>
      <c r="CH121" s="83"/>
      <c r="CI121" s="83"/>
      <c r="CJ121" s="84"/>
      <c r="CK121" s="84">
        <v>6918.93</v>
      </c>
      <c r="CL121" s="83">
        <v>6918.93</v>
      </c>
      <c r="CM121" s="84"/>
      <c r="CN121" s="83">
        <v>442548.1</v>
      </c>
      <c r="CO121" s="83"/>
      <c r="CP121" s="83"/>
      <c r="CQ121" s="83"/>
      <c r="CR121" s="83"/>
      <c r="CS121" s="83"/>
      <c r="CT121" s="83"/>
      <c r="CU121" s="83"/>
      <c r="CV121" s="83"/>
    </row>
    <row r="122" spans="2:100" x14ac:dyDescent="0.25">
      <c r="B122" s="85" t="s">
        <v>390</v>
      </c>
      <c r="C122" s="85" t="s">
        <v>854</v>
      </c>
      <c r="D122" s="84">
        <v>6259799.959999999</v>
      </c>
      <c r="E122" s="84">
        <v>1834339.56</v>
      </c>
      <c r="F122" s="83">
        <v>69187.5</v>
      </c>
      <c r="G122" s="83">
        <v>926.3</v>
      </c>
      <c r="H122" s="83"/>
      <c r="I122" s="83">
        <v>10600</v>
      </c>
      <c r="J122" s="83">
        <v>11638.93</v>
      </c>
      <c r="K122" s="83"/>
      <c r="L122" s="84">
        <v>868498.83999999985</v>
      </c>
      <c r="M122" s="83">
        <v>70514.22</v>
      </c>
      <c r="N122" s="83">
        <v>617.63</v>
      </c>
      <c r="O122" s="83"/>
      <c r="P122" s="83">
        <v>7066.67</v>
      </c>
      <c r="Q122" s="83">
        <v>1770.6100000000006</v>
      </c>
      <c r="R122" s="84"/>
      <c r="S122" s="84"/>
      <c r="T122" s="84">
        <v>141576.20000000001</v>
      </c>
      <c r="U122" s="84">
        <v>12680.18</v>
      </c>
      <c r="V122" s="84">
        <v>180937.35000000003</v>
      </c>
      <c r="W122" s="84">
        <v>92941.03</v>
      </c>
      <c r="X122" s="83"/>
      <c r="Y122" s="83"/>
      <c r="Z122" s="83"/>
      <c r="AA122" s="83"/>
      <c r="AB122" s="84">
        <v>45466.04</v>
      </c>
      <c r="AC122" s="84">
        <v>20953.410000000003</v>
      </c>
      <c r="AD122" s="84">
        <v>8789.4700000000012</v>
      </c>
      <c r="AE122" s="84">
        <v>5934.4199999999992</v>
      </c>
      <c r="AF122" s="83">
        <v>269432.55</v>
      </c>
      <c r="AG122" s="83">
        <v>164704.45000000001</v>
      </c>
      <c r="AH122" s="83"/>
      <c r="AI122" s="83"/>
      <c r="AJ122" s="84">
        <v>93768.23000000001</v>
      </c>
      <c r="AK122" s="83"/>
      <c r="AL122" s="83">
        <v>2313.75</v>
      </c>
      <c r="AM122" s="84">
        <v>2894.5</v>
      </c>
      <c r="AN122" s="84">
        <v>36125.229999999996</v>
      </c>
      <c r="AO122" s="83">
        <v>3247.35</v>
      </c>
      <c r="AP122" s="83"/>
      <c r="AQ122" s="84">
        <v>6799.99</v>
      </c>
      <c r="AR122" s="83">
        <v>13873.5</v>
      </c>
      <c r="AS122" s="83">
        <v>462100</v>
      </c>
      <c r="AT122" s="84">
        <v>101177.82</v>
      </c>
      <c r="AU122" s="84">
        <v>209612.63</v>
      </c>
      <c r="AV122" s="83"/>
      <c r="AW122" s="83">
        <v>43222.95</v>
      </c>
      <c r="AX122" s="84">
        <v>11645.25</v>
      </c>
      <c r="AY122" s="84">
        <v>3528</v>
      </c>
      <c r="AZ122" s="83"/>
      <c r="BA122" s="83">
        <v>546.41</v>
      </c>
      <c r="BB122" s="84">
        <v>7113.76</v>
      </c>
      <c r="BC122" s="84">
        <v>115965.44</v>
      </c>
      <c r="BD122" s="84">
        <v>66613.86</v>
      </c>
      <c r="BE122" s="83">
        <v>367.86</v>
      </c>
      <c r="BF122" s="84">
        <v>16155.19</v>
      </c>
      <c r="BG122" s="83">
        <v>1095.04</v>
      </c>
      <c r="BH122" s="83"/>
      <c r="BI122" s="83"/>
      <c r="BJ122" s="83"/>
      <c r="BK122" s="83"/>
      <c r="BL122" s="84">
        <v>68812.36</v>
      </c>
      <c r="BM122" s="84">
        <v>69837.33</v>
      </c>
      <c r="BN122" s="83">
        <v>84357.78</v>
      </c>
      <c r="BO122" s="83">
        <v>27038.11</v>
      </c>
      <c r="BP122" s="83">
        <v>8157.15</v>
      </c>
      <c r="BQ122" s="83">
        <v>25660.71</v>
      </c>
      <c r="BR122" s="84"/>
      <c r="BS122" s="83">
        <v>80472.210000000006</v>
      </c>
      <c r="BT122" s="83">
        <v>1240</v>
      </c>
      <c r="BU122" s="83">
        <v>1240</v>
      </c>
      <c r="BV122" s="83">
        <v>223218.07</v>
      </c>
      <c r="BW122" s="83"/>
      <c r="BX122" s="83"/>
      <c r="BY122" s="83">
        <v>36433.040000000001</v>
      </c>
      <c r="BZ122" s="83"/>
      <c r="CA122" s="83"/>
      <c r="CB122" s="84"/>
      <c r="CC122" s="83">
        <v>17817.64</v>
      </c>
      <c r="CD122" s="83"/>
      <c r="CE122" s="83">
        <v>92836.31</v>
      </c>
      <c r="CF122" s="83"/>
      <c r="CG122" s="83"/>
      <c r="CH122" s="84">
        <v>461964.31</v>
      </c>
      <c r="CI122" s="83"/>
      <c r="CJ122" s="84"/>
      <c r="CK122" s="84">
        <v>10224.4</v>
      </c>
      <c r="CL122" s="83">
        <v>10224.4</v>
      </c>
      <c r="CM122" s="83"/>
      <c r="CN122" s="83">
        <v>34988.42</v>
      </c>
      <c r="CO122" s="83"/>
      <c r="CP122" s="83"/>
      <c r="CQ122" s="83"/>
      <c r="CR122" s="83"/>
      <c r="CS122" s="84"/>
      <c r="CT122" s="83"/>
      <c r="CU122" s="83"/>
      <c r="CV122" s="83"/>
    </row>
    <row r="123" spans="2:100" x14ac:dyDescent="0.25">
      <c r="B123" s="85" t="s">
        <v>410</v>
      </c>
      <c r="C123" s="85" t="s">
        <v>853</v>
      </c>
      <c r="D123" s="84">
        <v>9598514.8300000001</v>
      </c>
      <c r="E123" s="84">
        <v>2430162.4699999997</v>
      </c>
      <c r="F123" s="83"/>
      <c r="G123" s="83"/>
      <c r="H123" s="83"/>
      <c r="I123" s="83"/>
      <c r="J123" s="83">
        <v>11779.71</v>
      </c>
      <c r="K123" s="83"/>
      <c r="L123" s="84">
        <v>813134.12</v>
      </c>
      <c r="M123" s="83"/>
      <c r="N123" s="83"/>
      <c r="O123" s="83"/>
      <c r="P123" s="83"/>
      <c r="Q123" s="83">
        <v>116818.61</v>
      </c>
      <c r="R123" s="84"/>
      <c r="S123" s="84"/>
      <c r="T123" s="84">
        <v>187752.58000000002</v>
      </c>
      <c r="U123" s="84">
        <v>66750.94</v>
      </c>
      <c r="V123" s="84">
        <v>235035.11</v>
      </c>
      <c r="W123" s="84">
        <v>101341.51999999999</v>
      </c>
      <c r="X123" s="83"/>
      <c r="Y123" s="83"/>
      <c r="Z123" s="83"/>
      <c r="AA123" s="83"/>
      <c r="AB123" s="84">
        <v>37797.43</v>
      </c>
      <c r="AC123" s="84">
        <v>13003.369999999999</v>
      </c>
      <c r="AD123" s="84">
        <v>26039.08</v>
      </c>
      <c r="AE123" s="84">
        <v>5893.48</v>
      </c>
      <c r="AF123" s="83">
        <v>450715.77</v>
      </c>
      <c r="AG123" s="83">
        <v>219328.24000000002</v>
      </c>
      <c r="AH123" s="83">
        <v>5313.31</v>
      </c>
      <c r="AI123" s="83">
        <v>1903.5499999999997</v>
      </c>
      <c r="AJ123" s="84">
        <v>290711.14</v>
      </c>
      <c r="AK123" s="83"/>
      <c r="AL123" s="83"/>
      <c r="AM123" s="84">
        <v>66336.67</v>
      </c>
      <c r="AN123" s="84">
        <v>86919.010000000009</v>
      </c>
      <c r="AO123" s="84"/>
      <c r="AP123" s="83"/>
      <c r="AQ123" s="84">
        <v>962892.78</v>
      </c>
      <c r="AR123" s="83"/>
      <c r="AS123" s="83"/>
      <c r="AT123" s="84">
        <v>24280.35</v>
      </c>
      <c r="AU123" s="84">
        <v>33797.019999999997</v>
      </c>
      <c r="AV123" s="83"/>
      <c r="AW123" s="83"/>
      <c r="AX123" s="84">
        <v>1581</v>
      </c>
      <c r="AY123" s="84">
        <v>10261.16</v>
      </c>
      <c r="AZ123" s="83"/>
      <c r="BA123" s="83"/>
      <c r="BB123" s="84">
        <v>102114.01</v>
      </c>
      <c r="BC123" s="84">
        <v>117008.24</v>
      </c>
      <c r="BD123" s="84">
        <v>89387.12</v>
      </c>
      <c r="BE123" s="83"/>
      <c r="BF123" s="84">
        <v>612917.78</v>
      </c>
      <c r="BG123" s="83"/>
      <c r="BH123" s="83"/>
      <c r="BI123" s="83"/>
      <c r="BJ123" s="83"/>
      <c r="BK123" s="83"/>
      <c r="BL123" s="84">
        <v>698730.7</v>
      </c>
      <c r="BM123" s="84">
        <v>31253.9</v>
      </c>
      <c r="BN123" s="83">
        <v>35005.520000000004</v>
      </c>
      <c r="BO123" s="83"/>
      <c r="BP123" s="83"/>
      <c r="BQ123" s="83"/>
      <c r="BR123" s="84"/>
      <c r="BS123" s="84">
        <v>375225.16</v>
      </c>
      <c r="BT123" s="84"/>
      <c r="BU123" s="83"/>
      <c r="BV123" s="83"/>
      <c r="BW123" s="83"/>
      <c r="BX123" s="83"/>
      <c r="BY123" s="83"/>
      <c r="BZ123" s="83"/>
      <c r="CA123" s="83"/>
      <c r="CB123" s="84"/>
      <c r="CC123" s="83">
        <v>1232962.2</v>
      </c>
      <c r="CD123" s="83"/>
      <c r="CE123" s="83"/>
      <c r="CF123" s="83"/>
      <c r="CG123" s="83"/>
      <c r="CH123" s="84"/>
      <c r="CI123" s="83">
        <v>99629.03</v>
      </c>
      <c r="CJ123" s="83"/>
      <c r="CK123" s="83">
        <v>4732.75</v>
      </c>
      <c r="CL123" s="83">
        <v>4732.75</v>
      </c>
      <c r="CM123" s="83"/>
      <c r="CN123" s="83"/>
      <c r="CO123" s="83"/>
      <c r="CP123" s="83"/>
      <c r="CQ123" s="83"/>
      <c r="CR123" s="83"/>
      <c r="CS123" s="83"/>
      <c r="CT123" s="83"/>
      <c r="CU123" s="83"/>
      <c r="CV123" s="83"/>
    </row>
    <row r="124" spans="2:100" x14ac:dyDescent="0.25">
      <c r="B124" s="85" t="s">
        <v>412</v>
      </c>
      <c r="C124" s="85" t="s">
        <v>413</v>
      </c>
      <c r="D124" s="84">
        <v>5796545.9199999999</v>
      </c>
      <c r="E124" s="84">
        <v>1361622.4500000002</v>
      </c>
      <c r="F124" s="83"/>
      <c r="G124" s="83"/>
      <c r="H124" s="83"/>
      <c r="I124" s="84"/>
      <c r="J124" s="83">
        <v>324636.97000000003</v>
      </c>
      <c r="K124" s="83"/>
      <c r="L124" s="84">
        <v>112306.84</v>
      </c>
      <c r="M124" s="83">
        <v>156961.04999999999</v>
      </c>
      <c r="N124" s="83"/>
      <c r="O124" s="83"/>
      <c r="P124" s="84"/>
      <c r="Q124" s="83">
        <v>69593.14</v>
      </c>
      <c r="R124" s="84"/>
      <c r="S124" s="84"/>
      <c r="T124" s="84">
        <v>129502.18</v>
      </c>
      <c r="U124" s="84">
        <v>23344.01</v>
      </c>
      <c r="V124" s="84">
        <v>167720.24</v>
      </c>
      <c r="W124" s="84">
        <v>31959.53</v>
      </c>
      <c r="X124" s="83"/>
      <c r="Y124" s="83"/>
      <c r="Z124" s="83"/>
      <c r="AA124" s="83"/>
      <c r="AB124" s="83">
        <v>26787.08</v>
      </c>
      <c r="AC124" s="84">
        <v>4763.21</v>
      </c>
      <c r="AD124" s="84">
        <v>16836.760000000002</v>
      </c>
      <c r="AE124" s="84">
        <v>1793.21</v>
      </c>
      <c r="AF124" s="83">
        <v>324916.59000000003</v>
      </c>
      <c r="AG124" s="83">
        <v>46843.21</v>
      </c>
      <c r="AH124" s="84">
        <v>3683.4399999999996</v>
      </c>
      <c r="AI124" s="84">
        <v>643.70000000000005</v>
      </c>
      <c r="AJ124" s="84">
        <v>228708.44</v>
      </c>
      <c r="AK124" s="83"/>
      <c r="AL124" s="84"/>
      <c r="AM124" s="83">
        <v>62032.23</v>
      </c>
      <c r="AN124" s="83">
        <v>102556.42</v>
      </c>
      <c r="AO124" s="83"/>
      <c r="AP124" s="83"/>
      <c r="AQ124" s="83">
        <v>531352.72</v>
      </c>
      <c r="AR124" s="83"/>
      <c r="AS124" s="83"/>
      <c r="AT124" s="83">
        <v>41798.94</v>
      </c>
      <c r="AU124" s="84">
        <v>23751.910000000003</v>
      </c>
      <c r="AV124" s="83"/>
      <c r="AW124" s="83"/>
      <c r="AX124" s="83">
        <v>6120</v>
      </c>
      <c r="AY124" s="83">
        <v>10261.16</v>
      </c>
      <c r="AZ124" s="83"/>
      <c r="BA124" s="83"/>
      <c r="BB124" s="84">
        <v>105324.73</v>
      </c>
      <c r="BC124" s="84">
        <v>78930.5</v>
      </c>
      <c r="BD124" s="83">
        <v>89528.53</v>
      </c>
      <c r="BE124" s="83"/>
      <c r="BF124" s="84">
        <v>611258.01</v>
      </c>
      <c r="BG124" s="83"/>
      <c r="BH124" s="83"/>
      <c r="BI124" s="84"/>
      <c r="BJ124" s="83"/>
      <c r="BK124" s="83"/>
      <c r="BL124" s="84">
        <v>262569.52</v>
      </c>
      <c r="BM124" s="83">
        <v>16997.73</v>
      </c>
      <c r="BN124" s="83">
        <v>10574.84</v>
      </c>
      <c r="BO124" s="83"/>
      <c r="BP124" s="83"/>
      <c r="BQ124" s="83"/>
      <c r="BR124" s="83"/>
      <c r="BS124" s="83">
        <v>255062.37</v>
      </c>
      <c r="BT124" s="83"/>
      <c r="BU124" s="83"/>
      <c r="BV124" s="83"/>
      <c r="BW124" s="83"/>
      <c r="BX124" s="83"/>
      <c r="BY124" s="83"/>
      <c r="BZ124" s="83"/>
      <c r="CA124" s="83"/>
      <c r="CB124" s="83"/>
      <c r="CC124" s="83">
        <v>508290.01</v>
      </c>
      <c r="CD124" s="84"/>
      <c r="CE124" s="84"/>
      <c r="CF124" s="83"/>
      <c r="CG124" s="83"/>
      <c r="CH124" s="83"/>
      <c r="CI124" s="83">
        <v>41788.86</v>
      </c>
      <c r="CJ124" s="83"/>
      <c r="CK124" s="83">
        <v>5725.39</v>
      </c>
      <c r="CL124" s="83">
        <v>5725.39</v>
      </c>
      <c r="CM124" s="83"/>
      <c r="CN124" s="83"/>
      <c r="CO124" s="83"/>
      <c r="CP124" s="84"/>
      <c r="CQ124" s="84"/>
      <c r="CR124" s="83"/>
      <c r="CS124" s="83"/>
      <c r="CT124" s="83"/>
      <c r="CU124" s="83"/>
      <c r="CV124" s="83"/>
    </row>
    <row r="125" spans="2:100" x14ac:dyDescent="0.25">
      <c r="B125" s="85" t="s">
        <v>816</v>
      </c>
      <c r="C125" s="85" t="s">
        <v>817</v>
      </c>
      <c r="D125" s="84">
        <v>4014430.08</v>
      </c>
      <c r="E125" s="84">
        <v>880933.88</v>
      </c>
      <c r="F125" s="84">
        <v>18598.84</v>
      </c>
      <c r="G125" s="84"/>
      <c r="H125" s="83"/>
      <c r="I125" s="84">
        <v>91425.97</v>
      </c>
      <c r="J125" s="84"/>
      <c r="K125" s="84"/>
      <c r="L125" s="84">
        <v>382596.06000000006</v>
      </c>
      <c r="M125" s="84"/>
      <c r="N125" s="84"/>
      <c r="O125" s="83"/>
      <c r="P125" s="84">
        <v>26697.71</v>
      </c>
      <c r="Q125" s="84"/>
      <c r="R125" s="83"/>
      <c r="S125" s="83">
        <v>9229.23</v>
      </c>
      <c r="T125" s="84">
        <v>62446.34</v>
      </c>
      <c r="U125" s="84">
        <v>8185.87</v>
      </c>
      <c r="V125" s="84"/>
      <c r="W125" s="84"/>
      <c r="X125" s="83"/>
      <c r="Y125" s="83"/>
      <c r="Z125" s="83"/>
      <c r="AA125" s="83"/>
      <c r="AB125" s="84"/>
      <c r="AC125" s="84">
        <v>1149.28</v>
      </c>
      <c r="AD125" s="84">
        <v>4849.8100000000004</v>
      </c>
      <c r="AE125" s="84">
        <v>836.42</v>
      </c>
      <c r="AF125" s="84">
        <v>299843.23</v>
      </c>
      <c r="AG125" s="84">
        <v>69232.819999999992</v>
      </c>
      <c r="AH125" s="84">
        <v>3316.8900000000003</v>
      </c>
      <c r="AI125" s="84">
        <v>1387.91</v>
      </c>
      <c r="AJ125" s="84">
        <v>162477.44</v>
      </c>
      <c r="AK125" s="84">
        <v>5008.07</v>
      </c>
      <c r="AL125" s="84">
        <v>68813.289999999994</v>
      </c>
      <c r="AM125" s="84"/>
      <c r="AN125" s="84">
        <v>128502.65999999999</v>
      </c>
      <c r="AO125" s="84">
        <v>242006.32</v>
      </c>
      <c r="AP125" s="83"/>
      <c r="AQ125" s="84">
        <v>298046.38</v>
      </c>
      <c r="AR125" s="84"/>
      <c r="AS125" s="84"/>
      <c r="AT125" s="84">
        <v>34550.68</v>
      </c>
      <c r="AU125" s="84"/>
      <c r="AV125" s="84">
        <v>106117.18</v>
      </c>
      <c r="AW125" s="84">
        <v>61974.720000000001</v>
      </c>
      <c r="AX125" s="84"/>
      <c r="AY125" s="84">
        <v>59974.66</v>
      </c>
      <c r="AZ125" s="84"/>
      <c r="BA125" s="84"/>
      <c r="BB125" s="84">
        <v>41668.43</v>
      </c>
      <c r="BC125" s="84">
        <v>68055.16</v>
      </c>
      <c r="BD125" s="84">
        <v>73203.03</v>
      </c>
      <c r="BE125" s="84"/>
      <c r="BF125" s="84">
        <v>254229.82</v>
      </c>
      <c r="BG125" s="84"/>
      <c r="BH125" s="83"/>
      <c r="BI125" s="83"/>
      <c r="BJ125" s="83">
        <v>1954.28</v>
      </c>
      <c r="BK125" s="84"/>
      <c r="BL125" s="84">
        <v>6153.98</v>
      </c>
      <c r="BM125" s="84">
        <v>59206.89</v>
      </c>
      <c r="BN125" s="84">
        <v>43558.92</v>
      </c>
      <c r="BO125" s="84">
        <v>26299.730000000003</v>
      </c>
      <c r="BP125" s="84">
        <v>2073.85</v>
      </c>
      <c r="BQ125" s="83">
        <v>142213.47</v>
      </c>
      <c r="BR125" s="83"/>
      <c r="BS125" s="84"/>
      <c r="BT125" s="84"/>
      <c r="BU125" s="84"/>
      <c r="BV125" s="83">
        <v>78096.179999999993</v>
      </c>
      <c r="BW125" s="84"/>
      <c r="BX125" s="84"/>
      <c r="BY125" s="83"/>
      <c r="BZ125" s="83"/>
      <c r="CA125" s="83"/>
      <c r="CB125" s="84"/>
      <c r="CC125" s="83">
        <v>1969</v>
      </c>
      <c r="CD125" s="84"/>
      <c r="CE125" s="83">
        <v>70110.679999999993</v>
      </c>
      <c r="CF125" s="83">
        <v>117435</v>
      </c>
      <c r="CG125" s="84"/>
      <c r="CH125" s="83"/>
      <c r="CI125" s="83"/>
      <c r="CJ125" s="84"/>
      <c r="CK125" s="84"/>
      <c r="CL125" s="83"/>
      <c r="CM125" s="83"/>
      <c r="CN125" s="83"/>
      <c r="CO125" s="83"/>
      <c r="CP125" s="84"/>
      <c r="CQ125" s="83"/>
      <c r="CR125" s="83"/>
      <c r="CS125" s="84"/>
      <c r="CT125" s="83"/>
      <c r="CU125" s="83"/>
      <c r="CV125" s="83"/>
    </row>
    <row r="126" spans="2:100" x14ac:dyDescent="0.25">
      <c r="B126" s="85" t="s">
        <v>1016</v>
      </c>
      <c r="C126" s="85" t="s">
        <v>1017</v>
      </c>
      <c r="D126" s="84">
        <v>3207991.13</v>
      </c>
      <c r="E126" s="84">
        <v>812848.5</v>
      </c>
      <c r="F126" s="84"/>
      <c r="G126" s="84"/>
      <c r="H126" s="83"/>
      <c r="I126" s="84"/>
      <c r="J126" s="84"/>
      <c r="K126" s="84"/>
      <c r="L126" s="84">
        <v>216499.36</v>
      </c>
      <c r="M126" s="84"/>
      <c r="N126" s="84"/>
      <c r="O126" s="83"/>
      <c r="P126" s="83"/>
      <c r="Q126" s="84">
        <v>8393.9</v>
      </c>
      <c r="R126" s="83"/>
      <c r="S126" s="83"/>
      <c r="T126" s="84">
        <v>62308.08</v>
      </c>
      <c r="U126" s="84">
        <v>15532.42</v>
      </c>
      <c r="V126" s="84">
        <v>80105.88</v>
      </c>
      <c r="W126" s="84">
        <v>22581.16</v>
      </c>
      <c r="X126" s="83"/>
      <c r="Y126" s="83"/>
      <c r="Z126" s="83"/>
      <c r="AA126" s="83"/>
      <c r="AB126" s="84">
        <v>12673.259999999998</v>
      </c>
      <c r="AC126" s="84">
        <v>3167.3199999999997</v>
      </c>
      <c r="AD126" s="84">
        <v>6585.67</v>
      </c>
      <c r="AE126" s="84">
        <v>1303.5300000000002</v>
      </c>
      <c r="AF126" s="84">
        <v>140047.98000000001</v>
      </c>
      <c r="AG126" s="84">
        <v>46729.53</v>
      </c>
      <c r="AH126" s="83">
        <v>1764.88</v>
      </c>
      <c r="AI126" s="83">
        <v>450.19</v>
      </c>
      <c r="AJ126" s="84">
        <v>202279.77999999997</v>
      </c>
      <c r="AK126" s="84"/>
      <c r="AL126" s="84"/>
      <c r="AM126" s="84">
        <v>22641.71</v>
      </c>
      <c r="AN126" s="84">
        <v>56420.56</v>
      </c>
      <c r="AO126" s="84"/>
      <c r="AP126" s="83"/>
      <c r="AQ126" s="84">
        <v>313998.3</v>
      </c>
      <c r="AR126" s="83"/>
      <c r="AS126" s="83"/>
      <c r="AT126" s="84">
        <v>23961.21</v>
      </c>
      <c r="AU126" s="84">
        <v>90535.039999999994</v>
      </c>
      <c r="AV126" s="84"/>
      <c r="AW126" s="84"/>
      <c r="AX126" s="83">
        <v>5839.5</v>
      </c>
      <c r="AY126" s="84">
        <v>12069.93</v>
      </c>
      <c r="AZ126" s="83"/>
      <c r="BA126" s="84"/>
      <c r="BB126" s="84">
        <v>42200.33</v>
      </c>
      <c r="BC126" s="84">
        <v>65417.919999999998</v>
      </c>
      <c r="BD126" s="84">
        <v>43282.45</v>
      </c>
      <c r="BE126" s="84"/>
      <c r="BF126" s="84">
        <v>579780.89</v>
      </c>
      <c r="BG126" s="84"/>
      <c r="BH126" s="83"/>
      <c r="BI126" s="83"/>
      <c r="BJ126" s="83"/>
      <c r="BK126" s="83"/>
      <c r="BL126" s="84">
        <v>197646.99</v>
      </c>
      <c r="BM126" s="84">
        <v>9869.65</v>
      </c>
      <c r="BN126" s="84">
        <v>5588.03</v>
      </c>
      <c r="BO126" s="84"/>
      <c r="BP126" s="84"/>
      <c r="BQ126" s="84"/>
      <c r="BR126" s="83"/>
      <c r="BS126" s="84">
        <v>91037.95</v>
      </c>
      <c r="BT126" s="84"/>
      <c r="BU126" s="84"/>
      <c r="BV126" s="83"/>
      <c r="BW126" s="83"/>
      <c r="BX126" s="84"/>
      <c r="BY126" s="84"/>
      <c r="BZ126" s="83"/>
      <c r="CA126" s="83"/>
      <c r="CB126" s="84"/>
      <c r="CC126" s="83">
        <v>6836.71</v>
      </c>
      <c r="CD126" s="84"/>
      <c r="CE126" s="84"/>
      <c r="CF126" s="83"/>
      <c r="CG126" s="83"/>
      <c r="CH126" s="83"/>
      <c r="CI126" s="83">
        <v>4801.84</v>
      </c>
      <c r="CJ126" s="84"/>
      <c r="CK126" s="84">
        <v>2790.68</v>
      </c>
      <c r="CL126" s="83">
        <v>2790.68</v>
      </c>
      <c r="CM126" s="83"/>
      <c r="CN126" s="83"/>
      <c r="CO126" s="84"/>
      <c r="CP126" s="84"/>
      <c r="CQ126" s="83"/>
      <c r="CR126" s="83"/>
      <c r="CS126" s="83"/>
      <c r="CT126" s="83"/>
      <c r="CU126" s="83"/>
      <c r="CV126" s="83"/>
    </row>
    <row r="127" spans="2:100" x14ac:dyDescent="0.25">
      <c r="B127" s="85" t="s">
        <v>236</v>
      </c>
      <c r="C127" s="85" t="s">
        <v>237</v>
      </c>
      <c r="D127" s="84">
        <v>94177553.839999974</v>
      </c>
      <c r="E127" s="84">
        <v>37940739.879999995</v>
      </c>
      <c r="F127" s="84">
        <v>1178130.75</v>
      </c>
      <c r="G127" s="84">
        <v>934549.36999999988</v>
      </c>
      <c r="H127" s="83"/>
      <c r="I127" s="84">
        <v>564283.67999999993</v>
      </c>
      <c r="J127" s="84">
        <v>236386.8</v>
      </c>
      <c r="K127" s="84">
        <v>425064</v>
      </c>
      <c r="L127" s="84">
        <v>14554023.930000003</v>
      </c>
      <c r="M127" s="84">
        <v>634247.90999999992</v>
      </c>
      <c r="N127" s="84">
        <v>519868.78999999986</v>
      </c>
      <c r="O127" s="83"/>
      <c r="P127" s="84">
        <v>422946</v>
      </c>
      <c r="Q127" s="84">
        <v>169546.77</v>
      </c>
      <c r="R127" s="83"/>
      <c r="S127" s="84"/>
      <c r="T127" s="84">
        <v>3086194.22</v>
      </c>
      <c r="U127" s="84">
        <v>1205654.47</v>
      </c>
      <c r="V127" s="84">
        <v>3926861.5799999996</v>
      </c>
      <c r="W127" s="84">
        <v>1657684.01</v>
      </c>
      <c r="X127" s="83"/>
      <c r="Y127" s="83"/>
      <c r="Z127" s="83"/>
      <c r="AA127" s="83"/>
      <c r="AB127" s="84">
        <v>29509.35</v>
      </c>
      <c r="AC127" s="84">
        <v>15855.210000000001</v>
      </c>
      <c r="AD127" s="84">
        <v>274369.99</v>
      </c>
      <c r="AE127" s="84">
        <v>365923.96</v>
      </c>
      <c r="AF127" s="84">
        <v>4918394.9000000004</v>
      </c>
      <c r="AG127" s="84">
        <v>4238684.2899999991</v>
      </c>
      <c r="AH127" s="83">
        <v>75621.45</v>
      </c>
      <c r="AI127" s="83">
        <v>29146.899999999987</v>
      </c>
      <c r="AJ127" s="84">
        <v>2704752.6499999994</v>
      </c>
      <c r="AK127" s="84">
        <v>237293.22</v>
      </c>
      <c r="AL127" s="84">
        <v>1540889.12</v>
      </c>
      <c r="AM127" s="84">
        <v>248572.69999999995</v>
      </c>
      <c r="AN127" s="84">
        <v>311848.51</v>
      </c>
      <c r="AO127" s="84">
        <v>10488.67</v>
      </c>
      <c r="AP127" s="84">
        <v>72990.95</v>
      </c>
      <c r="AQ127" s="84">
        <v>2753329.7700000005</v>
      </c>
      <c r="AR127" s="83">
        <v>61055.63</v>
      </c>
      <c r="AS127" s="84">
        <v>548769.30999999994</v>
      </c>
      <c r="AT127" s="84">
        <v>286452.37</v>
      </c>
      <c r="AU127" s="84">
        <v>735750.54</v>
      </c>
      <c r="AV127" s="84">
        <v>81666</v>
      </c>
      <c r="AW127" s="84">
        <v>84568.23</v>
      </c>
      <c r="AX127" s="83">
        <v>13650</v>
      </c>
      <c r="AY127" s="84">
        <v>69088.37</v>
      </c>
      <c r="AZ127" s="84">
        <v>210770.72</v>
      </c>
      <c r="BA127" s="84">
        <v>264067.06</v>
      </c>
      <c r="BB127" s="84">
        <v>132037.08999999997</v>
      </c>
      <c r="BC127" s="84">
        <v>198346.69</v>
      </c>
      <c r="BD127" s="84">
        <v>326404.01</v>
      </c>
      <c r="BE127" s="84">
        <v>228186.55000000002</v>
      </c>
      <c r="BF127" s="84">
        <v>25059.119999999999</v>
      </c>
      <c r="BG127" s="84">
        <v>7416.97</v>
      </c>
      <c r="BH127" s="83"/>
      <c r="BI127" s="84"/>
      <c r="BJ127" s="83"/>
      <c r="BK127" s="84">
        <v>168012.48</v>
      </c>
      <c r="BL127" s="84">
        <v>150967.78</v>
      </c>
      <c r="BM127" s="84">
        <v>1180795.77</v>
      </c>
      <c r="BN127" s="84">
        <v>275039.15999999997</v>
      </c>
      <c r="BO127" s="84">
        <v>85</v>
      </c>
      <c r="BP127" s="84">
        <v>174674.28</v>
      </c>
      <c r="BQ127" s="84">
        <v>412279.37</v>
      </c>
      <c r="BR127" s="83"/>
      <c r="BS127" s="84"/>
      <c r="BT127" s="84">
        <v>482229.30999999994</v>
      </c>
      <c r="BU127" s="84">
        <v>482229.30999999994</v>
      </c>
      <c r="BV127" s="83">
        <v>246713.39</v>
      </c>
      <c r="BW127" s="84"/>
      <c r="BX127" s="84">
        <v>195765.53999999998</v>
      </c>
      <c r="BY127" s="83">
        <v>822499.03999999992</v>
      </c>
      <c r="BZ127" s="83"/>
      <c r="CA127" s="83"/>
      <c r="CB127" s="84"/>
      <c r="CC127" s="83">
        <v>93620.39</v>
      </c>
      <c r="CD127" s="84">
        <v>662500</v>
      </c>
      <c r="CE127" s="84">
        <v>47044.83</v>
      </c>
      <c r="CF127" s="83"/>
      <c r="CG127" s="83"/>
      <c r="CH127" s="83">
        <v>388.83</v>
      </c>
      <c r="CI127" s="83"/>
      <c r="CJ127" s="84"/>
      <c r="CK127" s="84">
        <v>413729.82000000007</v>
      </c>
      <c r="CL127" s="83">
        <v>413729.82000000007</v>
      </c>
      <c r="CM127" s="83"/>
      <c r="CN127" s="84"/>
      <c r="CO127" s="83">
        <v>9609.6</v>
      </c>
      <c r="CP127" s="83">
        <v>47042.720000000001</v>
      </c>
      <c r="CQ127" s="83"/>
      <c r="CR127" s="84"/>
      <c r="CS127" s="84"/>
      <c r="CT127" s="83">
        <v>237414.07</v>
      </c>
      <c r="CU127" s="83"/>
      <c r="CV127" s="83"/>
    </row>
    <row r="128" spans="2:100" x14ac:dyDescent="0.25">
      <c r="B128" s="85" t="s">
        <v>218</v>
      </c>
      <c r="C128" s="85" t="s">
        <v>219</v>
      </c>
      <c r="D128" s="84">
        <v>65367047.899999984</v>
      </c>
      <c r="E128" s="84">
        <v>26546361.5</v>
      </c>
      <c r="F128" s="84">
        <v>730478.60000000009</v>
      </c>
      <c r="G128" s="84">
        <v>1200327.2800000003</v>
      </c>
      <c r="H128" s="83"/>
      <c r="I128" s="84">
        <v>977595.66999999981</v>
      </c>
      <c r="J128" s="84">
        <v>302379.71000000002</v>
      </c>
      <c r="K128" s="84">
        <v>233345.6</v>
      </c>
      <c r="L128" s="84">
        <v>10067424.67</v>
      </c>
      <c r="M128" s="84">
        <v>463776.79000000004</v>
      </c>
      <c r="N128" s="84">
        <v>522839.20999999996</v>
      </c>
      <c r="O128" s="83"/>
      <c r="P128" s="84">
        <v>444157.87</v>
      </c>
      <c r="Q128" s="84">
        <v>80142.17</v>
      </c>
      <c r="R128" s="83"/>
      <c r="S128" s="84"/>
      <c r="T128" s="84">
        <v>2266835.8200000003</v>
      </c>
      <c r="U128" s="84">
        <v>878390.16000000015</v>
      </c>
      <c r="V128" s="84">
        <v>2837100.0000000005</v>
      </c>
      <c r="W128" s="84">
        <v>1091737.56</v>
      </c>
      <c r="X128" s="83"/>
      <c r="Y128" s="83"/>
      <c r="Z128" s="83"/>
      <c r="AA128" s="83"/>
      <c r="AB128" s="84">
        <v>16866.979999999996</v>
      </c>
      <c r="AC128" s="84">
        <v>9417.5999999999985</v>
      </c>
      <c r="AD128" s="84">
        <v>107513.44999999998</v>
      </c>
      <c r="AE128" s="84">
        <v>188889.03</v>
      </c>
      <c r="AF128" s="84">
        <v>3431840.38</v>
      </c>
      <c r="AG128" s="84">
        <v>2915522.129999999</v>
      </c>
      <c r="AH128" s="83"/>
      <c r="AI128" s="83"/>
      <c r="AJ128" s="84">
        <v>1163344.8500000001</v>
      </c>
      <c r="AK128" s="84">
        <v>178355.77</v>
      </c>
      <c r="AL128" s="84">
        <v>654408.66</v>
      </c>
      <c r="AM128" s="84">
        <v>254243.76</v>
      </c>
      <c r="AN128" s="84">
        <v>40957.71</v>
      </c>
      <c r="AO128" s="84">
        <v>38952.11</v>
      </c>
      <c r="AP128" s="84">
        <v>125345.8</v>
      </c>
      <c r="AQ128" s="84">
        <v>97514.64</v>
      </c>
      <c r="AR128" s="83"/>
      <c r="AS128" s="84">
        <v>10038.799999999999</v>
      </c>
      <c r="AT128" s="84">
        <v>43574.979999999996</v>
      </c>
      <c r="AU128" s="84">
        <v>348268.31</v>
      </c>
      <c r="AV128" s="84">
        <v>131751.26999999999</v>
      </c>
      <c r="AW128" s="84">
        <v>30919.11</v>
      </c>
      <c r="AX128" s="84"/>
      <c r="AY128" s="84">
        <v>34591.199999999997</v>
      </c>
      <c r="AZ128" s="84"/>
      <c r="BA128" s="84">
        <v>19822.16</v>
      </c>
      <c r="BB128" s="84">
        <v>350019.7</v>
      </c>
      <c r="BC128" s="84">
        <v>97217.709999999992</v>
      </c>
      <c r="BD128" s="84">
        <v>291470.18</v>
      </c>
      <c r="BE128" s="84">
        <v>3815.4700000000003</v>
      </c>
      <c r="BF128" s="84">
        <v>15828.68</v>
      </c>
      <c r="BG128" s="84">
        <v>127705.13</v>
      </c>
      <c r="BH128" s="83"/>
      <c r="BI128" s="84"/>
      <c r="BJ128" s="83"/>
      <c r="BK128" s="84">
        <v>12702.38</v>
      </c>
      <c r="BL128" s="84"/>
      <c r="BM128" s="84">
        <v>984177</v>
      </c>
      <c r="BN128" s="84">
        <v>508843.4</v>
      </c>
      <c r="BO128" s="84">
        <v>2579.4299999999998</v>
      </c>
      <c r="BP128" s="84">
        <v>3458.46</v>
      </c>
      <c r="BQ128" s="84">
        <v>553250.55000000005</v>
      </c>
      <c r="BR128" s="83">
        <v>1143368.83</v>
      </c>
      <c r="BS128" s="84"/>
      <c r="BT128" s="84">
        <v>62842.18</v>
      </c>
      <c r="BU128" s="84">
        <v>62842.18</v>
      </c>
      <c r="BV128" s="83">
        <v>457284.86</v>
      </c>
      <c r="BW128" s="84"/>
      <c r="BX128" s="84"/>
      <c r="BY128" s="83">
        <v>896327.93</v>
      </c>
      <c r="BZ128" s="83">
        <v>217500.89</v>
      </c>
      <c r="CA128" s="83"/>
      <c r="CB128" s="84"/>
      <c r="CC128" s="83">
        <v>215786.7</v>
      </c>
      <c r="CD128" s="84">
        <v>15000</v>
      </c>
      <c r="CE128" s="84">
        <v>39974.31</v>
      </c>
      <c r="CF128" s="83"/>
      <c r="CG128" s="83"/>
      <c r="CH128" s="83">
        <v>56498.25</v>
      </c>
      <c r="CI128" s="83">
        <v>415148.41</v>
      </c>
      <c r="CJ128" s="84"/>
      <c r="CK128" s="84">
        <v>85077.440000000002</v>
      </c>
      <c r="CL128" s="83">
        <v>85077.440000000002</v>
      </c>
      <c r="CM128" s="83"/>
      <c r="CN128" s="84"/>
      <c r="CO128" s="84">
        <v>18440</v>
      </c>
      <c r="CP128" s="83"/>
      <c r="CQ128" s="83">
        <v>31510.97</v>
      </c>
      <c r="CR128" s="84">
        <v>260100</v>
      </c>
      <c r="CS128" s="84"/>
      <c r="CT128" s="83">
        <v>16087.73</v>
      </c>
      <c r="CU128" s="83"/>
      <c r="CV128" s="83"/>
    </row>
    <row r="129" spans="2:100" x14ac:dyDescent="0.25">
      <c r="B129" s="85" t="s">
        <v>540</v>
      </c>
      <c r="C129" s="85" t="s">
        <v>541</v>
      </c>
      <c r="D129" s="84">
        <v>101057803.27000004</v>
      </c>
      <c r="E129" s="84">
        <v>36259139.420000002</v>
      </c>
      <c r="F129" s="84">
        <v>972259.70000000007</v>
      </c>
      <c r="G129" s="84">
        <v>600497.9</v>
      </c>
      <c r="H129" s="83"/>
      <c r="I129" s="84">
        <v>3978770.02</v>
      </c>
      <c r="J129" s="84">
        <v>488304.56000000006</v>
      </c>
      <c r="K129" s="83">
        <v>151461.6</v>
      </c>
      <c r="L129" s="84">
        <v>19008920.59</v>
      </c>
      <c r="M129" s="84">
        <v>675714.83</v>
      </c>
      <c r="N129" s="84">
        <v>789568.45</v>
      </c>
      <c r="O129" s="83"/>
      <c r="P129" s="84">
        <v>783390.05</v>
      </c>
      <c r="Q129" s="84">
        <v>129671.62</v>
      </c>
      <c r="R129" s="83">
        <v>6.42</v>
      </c>
      <c r="S129" s="83">
        <v>45.900000000000006</v>
      </c>
      <c r="T129" s="84">
        <v>3123573.58</v>
      </c>
      <c r="U129" s="84">
        <v>1583800.31</v>
      </c>
      <c r="V129" s="84">
        <v>4023752.7299999995</v>
      </c>
      <c r="W129" s="84">
        <v>2130795.0900000003</v>
      </c>
      <c r="X129" s="83"/>
      <c r="Y129" s="83"/>
      <c r="Z129" s="83"/>
      <c r="AA129" s="83"/>
      <c r="AB129" s="84">
        <v>162486.57</v>
      </c>
      <c r="AC129" s="84">
        <v>96642.400000000009</v>
      </c>
      <c r="AD129" s="84">
        <v>166035.47</v>
      </c>
      <c r="AE129" s="84">
        <v>409982.79999999993</v>
      </c>
      <c r="AF129" s="84">
        <v>5025654.25</v>
      </c>
      <c r="AG129" s="84">
        <v>5419980.4699999988</v>
      </c>
      <c r="AH129" s="83"/>
      <c r="AI129" s="84"/>
      <c r="AJ129" s="84">
        <v>1553718.77</v>
      </c>
      <c r="AK129" s="84">
        <v>436938.97000000003</v>
      </c>
      <c r="AL129" s="84">
        <v>865009.17</v>
      </c>
      <c r="AM129" s="84">
        <v>251056.46000000002</v>
      </c>
      <c r="AN129" s="84">
        <v>1164478.01</v>
      </c>
      <c r="AO129" s="84">
        <v>378569.85000000003</v>
      </c>
      <c r="AP129" s="83">
        <v>207261.58</v>
      </c>
      <c r="AQ129" s="84">
        <v>695453.47</v>
      </c>
      <c r="AR129" s="83"/>
      <c r="AS129" s="84">
        <v>13442.5</v>
      </c>
      <c r="AT129" s="84">
        <v>279578.07</v>
      </c>
      <c r="AU129" s="84">
        <v>778880.19</v>
      </c>
      <c r="AV129" s="84">
        <v>134321.01999999999</v>
      </c>
      <c r="AW129" s="84">
        <v>62599.73</v>
      </c>
      <c r="AX129" s="83"/>
      <c r="AY129" s="84">
        <v>175482.13</v>
      </c>
      <c r="AZ129" s="84">
        <v>6617.64</v>
      </c>
      <c r="BA129" s="84">
        <v>15612.380000000001</v>
      </c>
      <c r="BB129" s="84">
        <v>519412.06999999995</v>
      </c>
      <c r="BC129" s="84">
        <v>159837.97</v>
      </c>
      <c r="BD129" s="84">
        <v>524040.19999999995</v>
      </c>
      <c r="BE129" s="84">
        <v>76.510000000000005</v>
      </c>
      <c r="BF129" s="84"/>
      <c r="BG129" s="84">
        <v>22640.07</v>
      </c>
      <c r="BH129" s="84"/>
      <c r="BI129" s="84">
        <v>64120.58</v>
      </c>
      <c r="BJ129" s="83"/>
      <c r="BK129" s="84">
        <v>18926.89</v>
      </c>
      <c r="BL129" s="84">
        <v>39801.18</v>
      </c>
      <c r="BM129" s="84">
        <v>1536017</v>
      </c>
      <c r="BN129" s="84">
        <v>254558.99</v>
      </c>
      <c r="BO129" s="84">
        <v>8069.97</v>
      </c>
      <c r="BP129" s="84">
        <v>10666.48</v>
      </c>
      <c r="BQ129" s="83">
        <v>1988816.83</v>
      </c>
      <c r="BR129" s="83">
        <v>44938.46</v>
      </c>
      <c r="BS129" s="84"/>
      <c r="BT129" s="84">
        <v>8780.5</v>
      </c>
      <c r="BU129" s="84">
        <v>8780.5</v>
      </c>
      <c r="BV129" s="83">
        <v>460168.79</v>
      </c>
      <c r="BW129" s="84"/>
      <c r="BX129" s="84">
        <v>450047.62</v>
      </c>
      <c r="BY129" s="83">
        <v>1329822.82</v>
      </c>
      <c r="BZ129" s="84"/>
      <c r="CA129" s="84"/>
      <c r="CB129" s="84"/>
      <c r="CC129" s="83">
        <v>79084.42</v>
      </c>
      <c r="CD129" s="84"/>
      <c r="CE129" s="83">
        <v>101761.81</v>
      </c>
      <c r="CF129" s="83">
        <v>5693.87</v>
      </c>
      <c r="CG129" s="84"/>
      <c r="CH129" s="83"/>
      <c r="CI129" s="83"/>
      <c r="CJ129" s="84"/>
      <c r="CK129" s="84">
        <v>138448.35</v>
      </c>
      <c r="CL129" s="83">
        <v>138448.35</v>
      </c>
      <c r="CM129" s="83"/>
      <c r="CN129" s="84"/>
      <c r="CO129" s="83">
        <v>14046.46</v>
      </c>
      <c r="CP129" s="84"/>
      <c r="CQ129" s="84"/>
      <c r="CR129" s="83">
        <v>278550.76</v>
      </c>
      <c r="CS129" s="84"/>
      <c r="CT129" s="83"/>
      <c r="CU129" s="83"/>
      <c r="CV129" s="83"/>
    </row>
    <row r="130" spans="2:100" x14ac:dyDescent="0.25">
      <c r="B130" s="85" t="s">
        <v>262</v>
      </c>
      <c r="C130" s="85" t="s">
        <v>263</v>
      </c>
      <c r="D130" s="84">
        <v>196856949.8199999</v>
      </c>
      <c r="E130" s="84">
        <v>80346929.979999989</v>
      </c>
      <c r="F130" s="84">
        <v>2207430.54</v>
      </c>
      <c r="G130" s="84">
        <v>1219705.97</v>
      </c>
      <c r="H130" s="83"/>
      <c r="I130" s="84">
        <v>1735922.3599999999</v>
      </c>
      <c r="J130" s="83">
        <v>838917.48</v>
      </c>
      <c r="K130" s="83">
        <v>443108.39999999997</v>
      </c>
      <c r="L130" s="84">
        <v>31745202.810000017</v>
      </c>
      <c r="M130" s="83">
        <v>1770790.54</v>
      </c>
      <c r="N130" s="84">
        <v>1049462.7800000003</v>
      </c>
      <c r="O130" s="83"/>
      <c r="P130" s="84">
        <v>1761389.99</v>
      </c>
      <c r="Q130" s="83">
        <v>308931.04000000004</v>
      </c>
      <c r="R130" s="83"/>
      <c r="S130" s="83"/>
      <c r="T130" s="84">
        <v>6434624.7400000002</v>
      </c>
      <c r="U130" s="84">
        <v>2705094.13</v>
      </c>
      <c r="V130" s="84">
        <v>8272031.4900000039</v>
      </c>
      <c r="W130" s="84">
        <v>3639347.0700000008</v>
      </c>
      <c r="X130" s="83"/>
      <c r="Y130" s="83"/>
      <c r="Z130" s="83"/>
      <c r="AA130" s="83"/>
      <c r="AB130" s="84">
        <v>272078.08000000002</v>
      </c>
      <c r="AC130" s="84">
        <v>129888.26999999997</v>
      </c>
      <c r="AD130" s="84">
        <v>283132.7</v>
      </c>
      <c r="AE130" s="84">
        <v>565030.10000000009</v>
      </c>
      <c r="AF130" s="84">
        <v>10185166.020000001</v>
      </c>
      <c r="AG130" s="84">
        <v>9676601.1499999985</v>
      </c>
      <c r="AH130" s="83"/>
      <c r="AI130" s="83"/>
      <c r="AJ130" s="84">
        <v>3451421.91</v>
      </c>
      <c r="AK130" s="84">
        <v>804168.36</v>
      </c>
      <c r="AL130" s="84">
        <v>1764095.43</v>
      </c>
      <c r="AM130" s="84">
        <v>286209.63</v>
      </c>
      <c r="AN130" s="84">
        <v>929048.03</v>
      </c>
      <c r="AO130" s="84">
        <v>40877</v>
      </c>
      <c r="AP130" s="83">
        <v>753033.83</v>
      </c>
      <c r="AQ130" s="84">
        <v>428312.57</v>
      </c>
      <c r="AR130" s="83"/>
      <c r="AS130" s="83">
        <v>497432.69</v>
      </c>
      <c r="AT130" s="84">
        <v>237999.65</v>
      </c>
      <c r="AU130" s="84">
        <v>6625652.1200000001</v>
      </c>
      <c r="AV130" s="84">
        <v>136546.01999999999</v>
      </c>
      <c r="AW130" s="84">
        <v>55053.88</v>
      </c>
      <c r="AX130" s="83">
        <v>18500</v>
      </c>
      <c r="AY130" s="83">
        <v>11627.3</v>
      </c>
      <c r="AZ130" s="83">
        <v>495494.43000000005</v>
      </c>
      <c r="BA130" s="83">
        <v>161452.1</v>
      </c>
      <c r="BB130" s="84">
        <v>882083.9</v>
      </c>
      <c r="BC130" s="84">
        <v>76357.69</v>
      </c>
      <c r="BD130" s="84">
        <v>840066.56000000006</v>
      </c>
      <c r="BE130" s="84">
        <v>138820.23000000001</v>
      </c>
      <c r="BF130" s="84">
        <v>62135.42</v>
      </c>
      <c r="BG130" s="84">
        <v>226572.22000000003</v>
      </c>
      <c r="BH130" s="83"/>
      <c r="BI130" s="83">
        <v>38220</v>
      </c>
      <c r="BJ130" s="83"/>
      <c r="BK130" s="83">
        <v>8589.4699999999993</v>
      </c>
      <c r="BL130" s="84">
        <v>328078.63</v>
      </c>
      <c r="BM130" s="84">
        <v>3057368.8099999996</v>
      </c>
      <c r="BN130" s="84">
        <v>1830383.5899999999</v>
      </c>
      <c r="BO130" s="84">
        <v>1116.97</v>
      </c>
      <c r="BP130" s="83">
        <v>35462.04</v>
      </c>
      <c r="BQ130" s="83">
        <v>3195945.25</v>
      </c>
      <c r="BR130" s="84">
        <v>2535</v>
      </c>
      <c r="BS130" s="84"/>
      <c r="BT130" s="84">
        <v>148105.96</v>
      </c>
      <c r="BU130" s="84">
        <v>148105.96</v>
      </c>
      <c r="BV130" s="83">
        <v>261095.43</v>
      </c>
      <c r="BW130" s="83"/>
      <c r="BX130" s="84">
        <v>314490.26</v>
      </c>
      <c r="BY130" s="83">
        <v>1763160.63</v>
      </c>
      <c r="BZ130" s="83"/>
      <c r="CA130" s="83"/>
      <c r="CB130" s="84"/>
      <c r="CC130" s="84">
        <v>369678.94</v>
      </c>
      <c r="CD130" s="84"/>
      <c r="CE130" s="84"/>
      <c r="CF130" s="83"/>
      <c r="CG130" s="83"/>
      <c r="CH130" s="83"/>
      <c r="CI130" s="83"/>
      <c r="CJ130" s="83"/>
      <c r="CK130" s="83">
        <v>604991.81999999995</v>
      </c>
      <c r="CL130" s="83">
        <v>604991.81999999995</v>
      </c>
      <c r="CM130" s="83"/>
      <c r="CN130" s="83"/>
      <c r="CO130" s="83"/>
      <c r="CP130" s="83">
        <v>231006.9</v>
      </c>
      <c r="CQ130" s="83"/>
      <c r="CR130" s="83"/>
      <c r="CS130" s="83"/>
      <c r="CT130" s="83">
        <v>152973.50999999998</v>
      </c>
      <c r="CU130" s="83"/>
      <c r="CV130" s="83"/>
    </row>
    <row r="131" spans="2:100" x14ac:dyDescent="0.25">
      <c r="B131" s="85" t="s">
        <v>698</v>
      </c>
      <c r="C131" s="85" t="s">
        <v>699</v>
      </c>
      <c r="D131" s="84">
        <v>173877008.88</v>
      </c>
      <c r="E131" s="84">
        <v>70020969.579999998</v>
      </c>
      <c r="F131" s="83">
        <v>2929228.43</v>
      </c>
      <c r="G131" s="83">
        <v>1770347.6</v>
      </c>
      <c r="H131" s="83"/>
      <c r="I131" s="83">
        <v>1394250.6500000004</v>
      </c>
      <c r="J131" s="83">
        <v>849228.03999999992</v>
      </c>
      <c r="K131" s="83">
        <v>243345.6</v>
      </c>
      <c r="L131" s="84">
        <v>27937278.870000005</v>
      </c>
      <c r="M131" s="83">
        <v>1734875.8699999999</v>
      </c>
      <c r="N131" s="83">
        <v>1195675.68</v>
      </c>
      <c r="O131" s="83"/>
      <c r="P131" s="83">
        <v>1053824.95</v>
      </c>
      <c r="Q131" s="83">
        <v>187245.19</v>
      </c>
      <c r="R131" s="84"/>
      <c r="S131" s="84"/>
      <c r="T131" s="84">
        <v>5723725.959999999</v>
      </c>
      <c r="U131" s="84">
        <v>2389114.67</v>
      </c>
      <c r="V131" s="84">
        <v>7196824.46</v>
      </c>
      <c r="W131" s="84">
        <v>3256445.28</v>
      </c>
      <c r="X131" s="83"/>
      <c r="Y131" s="83"/>
      <c r="Z131" s="83"/>
      <c r="AA131" s="83"/>
      <c r="AB131" s="83">
        <v>180181</v>
      </c>
      <c r="AC131" s="83">
        <v>124512.55999999998</v>
      </c>
      <c r="AD131" s="83">
        <v>328404.89999999991</v>
      </c>
      <c r="AE131" s="83">
        <v>628601.2699999999</v>
      </c>
      <c r="AF131" s="83">
        <v>9521020.5500000007</v>
      </c>
      <c r="AG131" s="83">
        <v>8190196.7999999998</v>
      </c>
      <c r="AH131" s="83"/>
      <c r="AI131" s="83">
        <v>25897.08</v>
      </c>
      <c r="AJ131" s="84">
        <v>4894646.0500000007</v>
      </c>
      <c r="AK131" s="84">
        <v>883786.89999999991</v>
      </c>
      <c r="AL131" s="83">
        <v>2007417.28</v>
      </c>
      <c r="AM131" s="83">
        <v>228469.84999999998</v>
      </c>
      <c r="AN131" s="83">
        <v>826667.73</v>
      </c>
      <c r="AO131" s="84">
        <v>71273.62</v>
      </c>
      <c r="AP131" s="83">
        <v>371962.73</v>
      </c>
      <c r="AQ131" s="84">
        <v>1289210.5499999998</v>
      </c>
      <c r="AR131" s="83"/>
      <c r="AS131" s="83">
        <v>2304521.2600000002</v>
      </c>
      <c r="AT131" s="84">
        <v>768464.9</v>
      </c>
      <c r="AU131" s="84">
        <v>1082382.53</v>
      </c>
      <c r="AV131" s="83">
        <v>85022.35</v>
      </c>
      <c r="AW131" s="83">
        <v>66281.149999999994</v>
      </c>
      <c r="AX131" s="83"/>
      <c r="AY131" s="83">
        <v>245169.19</v>
      </c>
      <c r="AZ131" s="83">
        <v>217417.51</v>
      </c>
      <c r="BA131" s="83">
        <v>102107.13</v>
      </c>
      <c r="BB131" s="83">
        <v>552506.13</v>
      </c>
      <c r="BC131" s="83">
        <v>303327.99</v>
      </c>
      <c r="BD131" s="84">
        <v>989845.84999999986</v>
      </c>
      <c r="BE131" s="83">
        <v>634279.41999999993</v>
      </c>
      <c r="BF131" s="83">
        <v>18670.54</v>
      </c>
      <c r="BG131" s="83">
        <v>51475.47</v>
      </c>
      <c r="BH131" s="83">
        <v>12060.539999999999</v>
      </c>
      <c r="BI131" s="83">
        <v>543819.12</v>
      </c>
      <c r="BJ131" s="83"/>
      <c r="BK131" s="83">
        <v>122562.93</v>
      </c>
      <c r="BL131" s="83">
        <v>151907.72</v>
      </c>
      <c r="BM131" s="83">
        <v>1089406</v>
      </c>
      <c r="BN131" s="83">
        <v>498311.66000000003</v>
      </c>
      <c r="BO131" s="83">
        <v>5482.22</v>
      </c>
      <c r="BP131" s="83">
        <v>37201.950000000004</v>
      </c>
      <c r="BQ131" s="83">
        <v>2170618.66</v>
      </c>
      <c r="BR131" s="83"/>
      <c r="BS131" s="83"/>
      <c r="BT131" s="83">
        <v>364516.02</v>
      </c>
      <c r="BU131" s="83">
        <v>364516.02</v>
      </c>
      <c r="BV131" s="83">
        <v>745469.07</v>
      </c>
      <c r="BW131" s="83"/>
      <c r="BX131" s="83">
        <v>169107.08000000002</v>
      </c>
      <c r="BY131" s="83">
        <v>1987988.9000000001</v>
      </c>
      <c r="BZ131" s="83"/>
      <c r="CA131" s="83">
        <v>56640.68</v>
      </c>
      <c r="CB131" s="83">
        <v>3842.5</v>
      </c>
      <c r="CC131" s="83">
        <v>152372.16</v>
      </c>
      <c r="CD131" s="83"/>
      <c r="CE131" s="83">
        <v>196892.94</v>
      </c>
      <c r="CF131" s="83"/>
      <c r="CG131" s="83"/>
      <c r="CH131" s="83">
        <v>26340.36</v>
      </c>
      <c r="CI131" s="83"/>
      <c r="CJ131" s="83"/>
      <c r="CK131" s="83">
        <v>453039.75</v>
      </c>
      <c r="CL131" s="83">
        <v>453039.75</v>
      </c>
      <c r="CM131" s="83"/>
      <c r="CN131" s="83"/>
      <c r="CO131" s="84">
        <v>21121.33</v>
      </c>
      <c r="CP131" s="83">
        <v>167364.88</v>
      </c>
      <c r="CQ131" s="83">
        <v>8824.16</v>
      </c>
      <c r="CR131" s="83">
        <v>3011.18</v>
      </c>
      <c r="CS131" s="83"/>
      <c r="CT131" s="83">
        <v>13005.95</v>
      </c>
      <c r="CU131" s="83"/>
      <c r="CV131" s="83"/>
    </row>
    <row r="132" spans="2:100" x14ac:dyDescent="0.25">
      <c r="B132" s="85" t="s">
        <v>258</v>
      </c>
      <c r="C132" s="85" t="s">
        <v>259</v>
      </c>
      <c r="D132" s="84">
        <v>8000926.4500000011</v>
      </c>
      <c r="E132" s="84">
        <v>2526800.08</v>
      </c>
      <c r="F132" s="84">
        <v>-445.87</v>
      </c>
      <c r="G132" s="83">
        <v>16823.559999999998</v>
      </c>
      <c r="H132" s="83"/>
      <c r="I132" s="83">
        <v>360</v>
      </c>
      <c r="J132" s="83"/>
      <c r="K132" s="83"/>
      <c r="L132" s="84">
        <v>1415666.93</v>
      </c>
      <c r="M132" s="84"/>
      <c r="N132" s="83">
        <v>34714.9</v>
      </c>
      <c r="O132" s="83"/>
      <c r="P132" s="83"/>
      <c r="Q132" s="83"/>
      <c r="R132" s="84"/>
      <c r="S132" s="84"/>
      <c r="T132" s="84">
        <v>189639.74</v>
      </c>
      <c r="U132" s="84">
        <v>29924.260000000002</v>
      </c>
      <c r="V132" s="84">
        <v>251659.53999999998</v>
      </c>
      <c r="W132" s="84">
        <v>156374.39999999999</v>
      </c>
      <c r="X132" s="83"/>
      <c r="Y132" s="83"/>
      <c r="Z132" s="83"/>
      <c r="AA132" s="83"/>
      <c r="AB132" s="83">
        <v>11974.53</v>
      </c>
      <c r="AC132" s="84">
        <v>7366.82</v>
      </c>
      <c r="AD132" s="84">
        <v>11548.759999999998</v>
      </c>
      <c r="AE132" s="84">
        <v>11545.39</v>
      </c>
      <c r="AF132" s="83">
        <v>491971.76</v>
      </c>
      <c r="AG132" s="83">
        <v>345478.25</v>
      </c>
      <c r="AH132" s="84"/>
      <c r="AI132" s="84"/>
      <c r="AJ132" s="84">
        <v>236088.12</v>
      </c>
      <c r="AK132" s="83">
        <v>27558.9</v>
      </c>
      <c r="AL132" s="83">
        <v>262900.44</v>
      </c>
      <c r="AM132" s="84">
        <v>9205.0499999999993</v>
      </c>
      <c r="AN132" s="84">
        <v>182337</v>
      </c>
      <c r="AO132" s="84">
        <v>203240.56</v>
      </c>
      <c r="AP132" s="83"/>
      <c r="AQ132" s="84">
        <v>45010.04</v>
      </c>
      <c r="AR132" s="83"/>
      <c r="AS132" s="83"/>
      <c r="AT132" s="83">
        <v>18111.72</v>
      </c>
      <c r="AU132" s="84">
        <v>83552.320000000007</v>
      </c>
      <c r="AV132" s="83">
        <v>12491.55</v>
      </c>
      <c r="AW132" s="83">
        <v>20565.05</v>
      </c>
      <c r="AX132" s="83"/>
      <c r="AY132" s="84">
        <v>1292.53</v>
      </c>
      <c r="AZ132" s="83"/>
      <c r="BA132" s="83"/>
      <c r="BB132" s="84">
        <v>13550.02</v>
      </c>
      <c r="BC132" s="84">
        <v>171337.08000000002</v>
      </c>
      <c r="BD132" s="84">
        <v>43935.909999999996</v>
      </c>
      <c r="BE132" s="84">
        <v>27274.239999999998</v>
      </c>
      <c r="BF132" s="83">
        <v>30085.5</v>
      </c>
      <c r="BG132" s="84">
        <v>1960.1</v>
      </c>
      <c r="BH132" s="83"/>
      <c r="BI132" s="84">
        <v>4132.2</v>
      </c>
      <c r="BJ132" s="84"/>
      <c r="BK132" s="84"/>
      <c r="BL132" s="84">
        <v>29519.87</v>
      </c>
      <c r="BM132" s="84">
        <v>56741.22</v>
      </c>
      <c r="BN132" s="84">
        <v>50366.649999999994</v>
      </c>
      <c r="BO132" s="84">
        <v>6413.46</v>
      </c>
      <c r="BP132" s="83">
        <v>13180.54</v>
      </c>
      <c r="BQ132" s="83"/>
      <c r="BR132" s="83"/>
      <c r="BS132" s="84"/>
      <c r="BT132" s="84">
        <v>3847.7</v>
      </c>
      <c r="BU132" s="83">
        <v>3847.7</v>
      </c>
      <c r="BV132" s="83">
        <v>284565.83999999997</v>
      </c>
      <c r="BW132" s="83"/>
      <c r="BX132" s="84"/>
      <c r="BY132" s="84">
        <v>32533.53</v>
      </c>
      <c r="BZ132" s="83"/>
      <c r="CA132" s="83"/>
      <c r="CB132" s="84"/>
      <c r="CC132" s="83">
        <v>3758.69</v>
      </c>
      <c r="CD132" s="83"/>
      <c r="CE132" s="83">
        <v>563587.91</v>
      </c>
      <c r="CF132" s="83"/>
      <c r="CG132" s="83"/>
      <c r="CH132" s="83">
        <v>44478.77</v>
      </c>
      <c r="CI132" s="83"/>
      <c r="CJ132" s="84"/>
      <c r="CK132" s="84">
        <v>5689.5999999999995</v>
      </c>
      <c r="CL132" s="83">
        <v>5689.5999999999995</v>
      </c>
      <c r="CM132" s="83"/>
      <c r="CN132" s="83"/>
      <c r="CO132" s="83">
        <v>10211.290000000001</v>
      </c>
      <c r="CP132" s="84"/>
      <c r="CQ132" s="83"/>
      <c r="CR132" s="83"/>
      <c r="CS132" s="84"/>
      <c r="CT132" s="83"/>
      <c r="CU132" s="83"/>
      <c r="CV132" s="83"/>
    </row>
    <row r="133" spans="2:100" x14ac:dyDescent="0.25">
      <c r="B133" s="85" t="s">
        <v>740</v>
      </c>
      <c r="C133" s="85" t="s">
        <v>852</v>
      </c>
      <c r="D133" s="84">
        <v>2868030.94</v>
      </c>
      <c r="E133" s="84">
        <v>1330186.83</v>
      </c>
      <c r="F133" s="84">
        <v>25818.59</v>
      </c>
      <c r="G133" s="84"/>
      <c r="H133" s="83"/>
      <c r="I133" s="84"/>
      <c r="J133" s="84"/>
      <c r="K133" s="83"/>
      <c r="L133" s="84">
        <v>459692.80000000005</v>
      </c>
      <c r="M133" s="84"/>
      <c r="N133" s="84"/>
      <c r="O133" s="83"/>
      <c r="P133" s="84"/>
      <c r="Q133" s="84"/>
      <c r="R133" s="83">
        <v>273003.20999999996</v>
      </c>
      <c r="S133" s="83">
        <v>109298.07999999999</v>
      </c>
      <c r="T133" s="84">
        <v>115492.45</v>
      </c>
      <c r="U133" s="84">
        <v>52110.87</v>
      </c>
      <c r="V133" s="84">
        <v>50155.93</v>
      </c>
      <c r="W133" s="84">
        <v>16638.23</v>
      </c>
      <c r="X133" s="83"/>
      <c r="Y133" s="83"/>
      <c r="Z133" s="83"/>
      <c r="AA133" s="83"/>
      <c r="AB133" s="84"/>
      <c r="AC133" s="83"/>
      <c r="AD133" s="84"/>
      <c r="AE133" s="84"/>
      <c r="AF133" s="84"/>
      <c r="AG133" s="84"/>
      <c r="AH133" s="83"/>
      <c r="AI133" s="83"/>
      <c r="AJ133" s="84">
        <v>79619.290000000008</v>
      </c>
      <c r="AK133" s="84">
        <v>3093.94</v>
      </c>
      <c r="AL133" s="84"/>
      <c r="AM133" s="84"/>
      <c r="AN133" s="84"/>
      <c r="AO133" s="84">
        <v>243712.91999999998</v>
      </c>
      <c r="AP133" s="83"/>
      <c r="AQ133" s="84"/>
      <c r="AR133" s="83"/>
      <c r="AS133" s="83">
        <v>74994.84</v>
      </c>
      <c r="AT133" s="84">
        <v>21821.74</v>
      </c>
      <c r="AU133" s="84"/>
      <c r="AV133" s="84"/>
      <c r="AW133" s="84"/>
      <c r="AX133" s="84"/>
      <c r="AY133" s="84"/>
      <c r="AZ133" s="84"/>
      <c r="BA133" s="84"/>
      <c r="BB133" s="84"/>
      <c r="BC133" s="84"/>
      <c r="BD133" s="84"/>
      <c r="BE133" s="84"/>
      <c r="BF133" s="83"/>
      <c r="BG133" s="84"/>
      <c r="BH133" s="84"/>
      <c r="BI133" s="83"/>
      <c r="BJ133" s="84"/>
      <c r="BK133" s="83"/>
      <c r="BL133" s="84"/>
      <c r="BM133" s="84"/>
      <c r="BN133" s="84"/>
      <c r="BO133" s="83"/>
      <c r="BP133" s="84"/>
      <c r="BQ133" s="83"/>
      <c r="BR133" s="83"/>
      <c r="BS133" s="84"/>
      <c r="BT133" s="84"/>
      <c r="BU133" s="84"/>
      <c r="BV133" s="83"/>
      <c r="BW133" s="83"/>
      <c r="BX133" s="84"/>
      <c r="BY133" s="83"/>
      <c r="BZ133" s="83"/>
      <c r="CA133" s="83"/>
      <c r="CB133" s="84"/>
      <c r="CC133" s="83"/>
      <c r="CD133" s="84"/>
      <c r="CE133" s="84"/>
      <c r="CF133" s="83"/>
      <c r="CG133" s="83"/>
      <c r="CH133" s="83"/>
      <c r="CI133" s="83"/>
      <c r="CJ133" s="84"/>
      <c r="CK133" s="84"/>
      <c r="CL133" s="83"/>
      <c r="CM133" s="83"/>
      <c r="CN133" s="83"/>
      <c r="CO133" s="83"/>
      <c r="CP133" s="83">
        <v>12391.22</v>
      </c>
      <c r="CQ133" s="83"/>
      <c r="CR133" s="83"/>
      <c r="CS133" s="83"/>
      <c r="CT133" s="83"/>
      <c r="CU133" s="83"/>
      <c r="CV133" s="83"/>
    </row>
    <row r="134" spans="2:100" x14ac:dyDescent="0.25">
      <c r="B134" s="85" t="s">
        <v>314</v>
      </c>
      <c r="C134" s="85" t="s">
        <v>315</v>
      </c>
      <c r="D134" s="84">
        <v>887831.98</v>
      </c>
      <c r="E134" s="84">
        <v>274714.3</v>
      </c>
      <c r="F134" s="84">
        <v>1560</v>
      </c>
      <c r="G134" s="84"/>
      <c r="H134" s="83"/>
      <c r="I134" s="84"/>
      <c r="J134" s="84"/>
      <c r="K134" s="83"/>
      <c r="L134" s="84">
        <v>106438.21</v>
      </c>
      <c r="M134" s="84">
        <v>2013.67</v>
      </c>
      <c r="N134" s="84"/>
      <c r="O134" s="83"/>
      <c r="P134" s="84"/>
      <c r="Q134" s="83"/>
      <c r="R134" s="83">
        <v>60510</v>
      </c>
      <c r="S134" s="83">
        <v>42191</v>
      </c>
      <c r="T134" s="84">
        <v>20894.330000000002</v>
      </c>
      <c r="U134" s="84">
        <v>7856.82</v>
      </c>
      <c r="V134" s="84">
        <v>26171.41</v>
      </c>
      <c r="W134" s="84">
        <v>6888.57</v>
      </c>
      <c r="X134" s="83"/>
      <c r="Y134" s="83"/>
      <c r="Z134" s="83"/>
      <c r="AA134" s="83"/>
      <c r="AB134" s="84"/>
      <c r="AC134" s="84">
        <v>3554.24</v>
      </c>
      <c r="AD134" s="84">
        <v>1743.99</v>
      </c>
      <c r="AE134" s="84">
        <v>1528.25</v>
      </c>
      <c r="AF134" s="84"/>
      <c r="AG134" s="84"/>
      <c r="AH134" s="84">
        <v>1423.98</v>
      </c>
      <c r="AI134" s="84">
        <v>616.25</v>
      </c>
      <c r="AJ134" s="84">
        <v>15005.08</v>
      </c>
      <c r="AK134" s="84">
        <v>11.05</v>
      </c>
      <c r="AL134" s="84"/>
      <c r="AM134" s="84">
        <v>1625.91</v>
      </c>
      <c r="AN134" s="83">
        <v>237.53</v>
      </c>
      <c r="AO134" s="83">
        <v>2078.9</v>
      </c>
      <c r="AP134" s="84">
        <v>550.14</v>
      </c>
      <c r="AQ134" s="84">
        <v>41450.6</v>
      </c>
      <c r="AR134" s="84"/>
      <c r="AS134" s="83"/>
      <c r="AT134" s="84">
        <v>2895</v>
      </c>
      <c r="AU134" s="84">
        <v>19599.8</v>
      </c>
      <c r="AV134" s="84">
        <v>900</v>
      </c>
      <c r="AW134" s="83">
        <v>2562</v>
      </c>
      <c r="AX134" s="83"/>
      <c r="AY134" s="84">
        <v>17615.66</v>
      </c>
      <c r="AZ134" s="84"/>
      <c r="BA134" s="83"/>
      <c r="BB134" s="84">
        <v>42</v>
      </c>
      <c r="BC134" s="84">
        <v>36158.030000000006</v>
      </c>
      <c r="BD134" s="84">
        <v>5219.34</v>
      </c>
      <c r="BE134" s="83">
        <v>1851.85</v>
      </c>
      <c r="BF134" s="83"/>
      <c r="BG134" s="83">
        <v>1504.85</v>
      </c>
      <c r="BH134" s="83"/>
      <c r="BI134" s="84">
        <v>9392.68</v>
      </c>
      <c r="BJ134" s="84">
        <v>156.75</v>
      </c>
      <c r="BK134" s="83">
        <v>1472.81</v>
      </c>
      <c r="BL134" s="84"/>
      <c r="BM134" s="84">
        <v>13849.25</v>
      </c>
      <c r="BN134" s="84">
        <v>3532.54</v>
      </c>
      <c r="BO134" s="83">
        <v>182.56</v>
      </c>
      <c r="BP134" s="84">
        <v>297.44</v>
      </c>
      <c r="BQ134" s="84"/>
      <c r="BR134" s="84"/>
      <c r="BS134" s="83"/>
      <c r="BT134" s="83">
        <v>3498.24</v>
      </c>
      <c r="BU134" s="83">
        <v>3498.24</v>
      </c>
      <c r="BV134" s="83"/>
      <c r="BW134" s="84"/>
      <c r="BX134" s="84"/>
      <c r="BY134" s="83">
        <v>11099.95</v>
      </c>
      <c r="BZ134" s="83">
        <v>97.29</v>
      </c>
      <c r="CA134" s="83"/>
      <c r="CB134" s="84"/>
      <c r="CC134" s="83">
        <v>1669.6599999999999</v>
      </c>
      <c r="CD134" s="83"/>
      <c r="CE134" s="83"/>
      <c r="CF134" s="83"/>
      <c r="CG134" s="83"/>
      <c r="CH134" s="84"/>
      <c r="CI134" s="83"/>
      <c r="CJ134" s="84"/>
      <c r="CK134" s="84">
        <v>3397.98</v>
      </c>
      <c r="CL134" s="83">
        <v>3397.98</v>
      </c>
      <c r="CM134" s="83">
        <v>125070.29</v>
      </c>
      <c r="CN134" s="84"/>
      <c r="CO134" s="83"/>
      <c r="CP134" s="84"/>
      <c r="CQ134" s="83">
        <v>97.46</v>
      </c>
      <c r="CR134" s="83">
        <v>1722.04</v>
      </c>
      <c r="CS134" s="84"/>
      <c r="CT134" s="83">
        <v>4882.28</v>
      </c>
      <c r="CU134" s="83"/>
      <c r="CV134" s="83"/>
    </row>
    <row r="135" spans="2:100" x14ac:dyDescent="0.25">
      <c r="B135" s="85" t="s">
        <v>334</v>
      </c>
      <c r="C135" s="85" t="s">
        <v>335</v>
      </c>
      <c r="D135" s="84">
        <v>2952349.09</v>
      </c>
      <c r="E135" s="84">
        <v>894026.63000000012</v>
      </c>
      <c r="F135" s="84">
        <v>21614.809999999998</v>
      </c>
      <c r="G135" s="84">
        <v>14850.56</v>
      </c>
      <c r="H135" s="83"/>
      <c r="I135" s="84">
        <v>42145.3</v>
      </c>
      <c r="J135" s="84">
        <v>2237.1099999999997</v>
      </c>
      <c r="K135" s="84"/>
      <c r="L135" s="84">
        <v>468789.70999999996</v>
      </c>
      <c r="M135" s="84">
        <v>14614.11</v>
      </c>
      <c r="N135" s="84">
        <v>9722.9499999999989</v>
      </c>
      <c r="O135" s="83"/>
      <c r="P135" s="84">
        <v>60103.32</v>
      </c>
      <c r="Q135" s="84">
        <v>9447.31</v>
      </c>
      <c r="R135" s="83"/>
      <c r="S135" s="83"/>
      <c r="T135" s="84">
        <v>73231.010000000009</v>
      </c>
      <c r="U135" s="84">
        <v>41799.58</v>
      </c>
      <c r="V135" s="84">
        <v>91207.63</v>
      </c>
      <c r="W135" s="84">
        <v>52882.879999999997</v>
      </c>
      <c r="X135" s="84"/>
      <c r="Y135" s="83"/>
      <c r="Z135" s="83"/>
      <c r="AA135" s="84"/>
      <c r="AB135" s="84">
        <v>821.44</v>
      </c>
      <c r="AC135" s="84">
        <v>518.26</v>
      </c>
      <c r="AD135" s="84">
        <v>6457.0399999999991</v>
      </c>
      <c r="AE135" s="84">
        <v>5321.61</v>
      </c>
      <c r="AF135" s="84">
        <v>150690.95000000001</v>
      </c>
      <c r="AG135" s="84">
        <v>116369.05</v>
      </c>
      <c r="AH135" s="84"/>
      <c r="AI135" s="84"/>
      <c r="AJ135" s="84">
        <v>114943.49</v>
      </c>
      <c r="AK135" s="84">
        <v>14016.84</v>
      </c>
      <c r="AL135" s="84">
        <v>35291.81</v>
      </c>
      <c r="AM135" s="84">
        <v>6766.6900000000005</v>
      </c>
      <c r="AN135" s="84">
        <v>74104.23</v>
      </c>
      <c r="AO135" s="84"/>
      <c r="AP135" s="83">
        <v>801.68</v>
      </c>
      <c r="AQ135" s="84"/>
      <c r="AR135" s="83"/>
      <c r="AS135" s="83"/>
      <c r="AT135" s="84">
        <v>20487.14</v>
      </c>
      <c r="AU135" s="84">
        <v>94258.78</v>
      </c>
      <c r="AV135" s="84">
        <v>65.5</v>
      </c>
      <c r="AW135" s="84">
        <v>8792.35</v>
      </c>
      <c r="AX135" s="84">
        <v>712.97</v>
      </c>
      <c r="AY135" s="84">
        <v>1336.55</v>
      </c>
      <c r="AZ135" s="84">
        <v>699.04</v>
      </c>
      <c r="BA135" s="83">
        <v>4738.3599999999997</v>
      </c>
      <c r="BB135" s="84">
        <v>55982.95</v>
      </c>
      <c r="BC135" s="84">
        <v>12566.99</v>
      </c>
      <c r="BD135" s="84">
        <v>49229.740000000005</v>
      </c>
      <c r="BE135" s="84">
        <v>17652.439999999999</v>
      </c>
      <c r="BF135" s="84">
        <v>2641</v>
      </c>
      <c r="BG135" s="84"/>
      <c r="BH135" s="83">
        <v>3702.15</v>
      </c>
      <c r="BI135" s="83"/>
      <c r="BJ135" s="83"/>
      <c r="BK135" s="83"/>
      <c r="BL135" s="84"/>
      <c r="BM135" s="84">
        <v>82069.430000000008</v>
      </c>
      <c r="BN135" s="84">
        <v>23248.019999999997</v>
      </c>
      <c r="BO135" s="84">
        <v>1605.65</v>
      </c>
      <c r="BP135" s="84"/>
      <c r="BQ135" s="84">
        <v>8127.13</v>
      </c>
      <c r="BR135" s="83"/>
      <c r="BS135" s="84"/>
      <c r="BT135" s="84">
        <v>5865.53</v>
      </c>
      <c r="BU135" s="84">
        <v>5865.53</v>
      </c>
      <c r="BV135" s="83">
        <v>155652.47</v>
      </c>
      <c r="BW135" s="84"/>
      <c r="BX135" s="84"/>
      <c r="BY135" s="83">
        <v>36283.29</v>
      </c>
      <c r="BZ135" s="83"/>
      <c r="CA135" s="83"/>
      <c r="CB135" s="84"/>
      <c r="CC135" s="84">
        <v>15142.999999999998</v>
      </c>
      <c r="CD135" s="84"/>
      <c r="CE135" s="83">
        <v>4466.76</v>
      </c>
      <c r="CF135" s="83">
        <v>614.76</v>
      </c>
      <c r="CG135" s="84"/>
      <c r="CH135" s="84"/>
      <c r="CI135" s="83"/>
      <c r="CJ135" s="84"/>
      <c r="CK135" s="84">
        <v>1494.4499999999998</v>
      </c>
      <c r="CL135" s="83">
        <v>1494.4499999999998</v>
      </c>
      <c r="CM135" s="83"/>
      <c r="CN135" s="83"/>
      <c r="CO135" s="84"/>
      <c r="CP135" s="83"/>
      <c r="CQ135" s="84"/>
      <c r="CR135" s="83">
        <v>22136.639999999999</v>
      </c>
      <c r="CS135" s="84"/>
      <c r="CT135" s="83"/>
      <c r="CU135" s="83"/>
      <c r="CV135" s="83"/>
    </row>
    <row r="136" spans="2:100" x14ac:dyDescent="0.25">
      <c r="B136" s="85" t="s">
        <v>752</v>
      </c>
      <c r="C136" s="85" t="s">
        <v>753</v>
      </c>
      <c r="D136" s="84">
        <v>5787288.0600000005</v>
      </c>
      <c r="E136" s="84">
        <v>2108629.83</v>
      </c>
      <c r="F136" s="84">
        <v>77014.600000000006</v>
      </c>
      <c r="G136" s="84">
        <v>35145.93</v>
      </c>
      <c r="H136" s="83"/>
      <c r="I136" s="84">
        <v>140707.12</v>
      </c>
      <c r="J136" s="84">
        <v>13631.84</v>
      </c>
      <c r="K136" s="83"/>
      <c r="L136" s="84">
        <v>1108030.4100000001</v>
      </c>
      <c r="M136" s="84">
        <v>53077.369999999995</v>
      </c>
      <c r="N136" s="84">
        <v>19929.73</v>
      </c>
      <c r="O136" s="83"/>
      <c r="P136" s="84">
        <v>20299.25</v>
      </c>
      <c r="Q136" s="84">
        <v>2413.79</v>
      </c>
      <c r="R136" s="83"/>
      <c r="S136" s="83"/>
      <c r="T136" s="84">
        <v>171801.83000000002</v>
      </c>
      <c r="U136" s="84">
        <v>88841.3</v>
      </c>
      <c r="V136" s="84">
        <v>214312.04000000004</v>
      </c>
      <c r="W136" s="84">
        <v>108510.76000000001</v>
      </c>
      <c r="X136" s="83"/>
      <c r="Y136" s="83"/>
      <c r="Z136" s="83"/>
      <c r="AA136" s="83"/>
      <c r="AB136" s="84">
        <v>6534.16</v>
      </c>
      <c r="AC136" s="84">
        <v>3231.21</v>
      </c>
      <c r="AD136" s="84">
        <v>14277.300000000001</v>
      </c>
      <c r="AE136" s="84">
        <v>14935.05</v>
      </c>
      <c r="AF136" s="84">
        <v>308422.90000000002</v>
      </c>
      <c r="AG136" s="84">
        <v>326193.09999999998</v>
      </c>
      <c r="AH136" s="83">
        <v>8640</v>
      </c>
      <c r="AI136" s="84">
        <v>80</v>
      </c>
      <c r="AJ136" s="84">
        <v>147020.59</v>
      </c>
      <c r="AK136" s="84">
        <v>30906.41</v>
      </c>
      <c r="AL136" s="84">
        <v>86201.06</v>
      </c>
      <c r="AM136" s="84">
        <v>76866.720000000001</v>
      </c>
      <c r="AN136" s="84"/>
      <c r="AO136" s="84"/>
      <c r="AP136" s="83"/>
      <c r="AQ136" s="84">
        <v>14279.34</v>
      </c>
      <c r="AR136" s="83"/>
      <c r="AS136" s="83"/>
      <c r="AT136" s="84">
        <v>43563.97</v>
      </c>
      <c r="AU136" s="84">
        <v>107475.53</v>
      </c>
      <c r="AV136" s="84">
        <v>3398</v>
      </c>
      <c r="AW136" s="83">
        <v>1281</v>
      </c>
      <c r="AX136" s="83"/>
      <c r="AY136" s="84">
        <v>2565.48</v>
      </c>
      <c r="AZ136" s="84">
        <v>13342.44</v>
      </c>
      <c r="BA136" s="84"/>
      <c r="BB136" s="84">
        <v>4684.6899999999996</v>
      </c>
      <c r="BC136" s="84">
        <v>9608.4699999999993</v>
      </c>
      <c r="BD136" s="84">
        <v>62509.020000000004</v>
      </c>
      <c r="BE136" s="84"/>
      <c r="BF136" s="83"/>
      <c r="BG136" s="84">
        <v>2140.38</v>
      </c>
      <c r="BH136" s="83"/>
      <c r="BI136" s="84">
        <v>7684.4</v>
      </c>
      <c r="BJ136" s="83">
        <v>6018.44</v>
      </c>
      <c r="BK136" s="83"/>
      <c r="BL136" s="84"/>
      <c r="BM136" s="84">
        <v>81590</v>
      </c>
      <c r="BN136" s="84">
        <v>24668.28</v>
      </c>
      <c r="BO136" s="83">
        <v>5384.13</v>
      </c>
      <c r="BP136" s="84"/>
      <c r="BQ136" s="83">
        <v>30786.35</v>
      </c>
      <c r="BR136" s="83">
        <v>3555.4</v>
      </c>
      <c r="BS136" s="84"/>
      <c r="BT136" s="84"/>
      <c r="BU136" s="84"/>
      <c r="BV136" s="83"/>
      <c r="BW136" s="84"/>
      <c r="BX136" s="84">
        <v>17412.689999999999</v>
      </c>
      <c r="BY136" s="83">
        <v>54493.599999999999</v>
      </c>
      <c r="BZ136" s="83"/>
      <c r="CA136" s="83"/>
      <c r="CB136" s="84"/>
      <c r="CC136" s="84">
        <v>4738.1000000000004</v>
      </c>
      <c r="CD136" s="83"/>
      <c r="CE136" s="83"/>
      <c r="CF136" s="83"/>
      <c r="CG136" s="83"/>
      <c r="CH136" s="83"/>
      <c r="CI136" s="83">
        <v>6988</v>
      </c>
      <c r="CJ136" s="84"/>
      <c r="CK136" s="84">
        <v>31041.51</v>
      </c>
      <c r="CL136" s="83">
        <v>31041.51</v>
      </c>
      <c r="CM136" s="83">
        <v>26451.07</v>
      </c>
      <c r="CN136" s="83"/>
      <c r="CO136" s="83">
        <v>20235.43</v>
      </c>
      <c r="CP136" s="83"/>
      <c r="CQ136" s="83">
        <v>2142.3199999999997</v>
      </c>
      <c r="CR136" s="83"/>
      <c r="CS136" s="83"/>
      <c r="CT136" s="83">
        <v>13595.720000000001</v>
      </c>
      <c r="CU136" s="83"/>
      <c r="CV136" s="83"/>
    </row>
    <row r="137" spans="2:100" x14ac:dyDescent="0.25">
      <c r="B137" s="85" t="s">
        <v>340</v>
      </c>
      <c r="C137" s="85" t="s">
        <v>341</v>
      </c>
      <c r="D137" s="84">
        <v>55562907.060000025</v>
      </c>
      <c r="E137" s="84">
        <v>21521379.550000001</v>
      </c>
      <c r="F137" s="84">
        <v>740471.13</v>
      </c>
      <c r="G137" s="84">
        <v>611.54999999999995</v>
      </c>
      <c r="H137" s="83"/>
      <c r="I137" s="84">
        <v>1536124.22</v>
      </c>
      <c r="J137" s="84">
        <v>83500</v>
      </c>
      <c r="K137" s="84">
        <v>103019.6</v>
      </c>
      <c r="L137" s="84">
        <v>7254298.4400000013</v>
      </c>
      <c r="M137" s="84">
        <v>448890.32000000007</v>
      </c>
      <c r="N137" s="84">
        <v>189153.75</v>
      </c>
      <c r="O137" s="83"/>
      <c r="P137" s="84">
        <v>460284.37</v>
      </c>
      <c r="Q137" s="84">
        <v>2005.13</v>
      </c>
      <c r="R137" s="83"/>
      <c r="S137" s="83">
        <v>266.74</v>
      </c>
      <c r="T137" s="84">
        <v>1794054.83</v>
      </c>
      <c r="U137" s="84">
        <v>620117.83000000007</v>
      </c>
      <c r="V137" s="84">
        <v>2261458.8999999994</v>
      </c>
      <c r="W137" s="84">
        <v>798672.53000000026</v>
      </c>
      <c r="X137" s="83"/>
      <c r="Y137" s="83"/>
      <c r="Z137" s="83"/>
      <c r="AA137" s="83">
        <v>7.72</v>
      </c>
      <c r="AB137" s="84">
        <v>82084.53</v>
      </c>
      <c r="AC137" s="84">
        <v>17925.14</v>
      </c>
      <c r="AD137" s="84">
        <v>127329.17999999998</v>
      </c>
      <c r="AE137" s="84">
        <v>104983.39000000003</v>
      </c>
      <c r="AF137" s="84">
        <v>3154813.29</v>
      </c>
      <c r="AG137" s="84">
        <v>2861149.0799999996</v>
      </c>
      <c r="AH137" s="83">
        <v>37937.399999999994</v>
      </c>
      <c r="AI137" s="83">
        <v>1812.6</v>
      </c>
      <c r="AJ137" s="84">
        <v>1435909.75</v>
      </c>
      <c r="AK137" s="84">
        <v>210892.18</v>
      </c>
      <c r="AL137" s="84">
        <v>794431.71</v>
      </c>
      <c r="AM137" s="84">
        <v>321278.19999999995</v>
      </c>
      <c r="AN137" s="84">
        <v>1418898.48</v>
      </c>
      <c r="AO137" s="84">
        <v>2548.1499999999996</v>
      </c>
      <c r="AP137" s="83">
        <v>12710.85</v>
      </c>
      <c r="AQ137" s="84">
        <v>468653.23</v>
      </c>
      <c r="AR137" s="83">
        <v>110</v>
      </c>
      <c r="AS137" s="84"/>
      <c r="AT137" s="84">
        <v>92579.65</v>
      </c>
      <c r="AU137" s="84">
        <v>1283257.5899999999</v>
      </c>
      <c r="AV137" s="84">
        <v>111391.74</v>
      </c>
      <c r="AW137" s="84">
        <v>23404.68</v>
      </c>
      <c r="AX137" s="84"/>
      <c r="AY137" s="83">
        <v>223539.25</v>
      </c>
      <c r="AZ137" s="84">
        <v>9770.3900000000012</v>
      </c>
      <c r="BA137" s="84"/>
      <c r="BB137" s="84">
        <v>176539.63</v>
      </c>
      <c r="BC137" s="84">
        <v>180467.03999999998</v>
      </c>
      <c r="BD137" s="84">
        <v>475730.67</v>
      </c>
      <c r="BE137" s="84">
        <v>40485.22</v>
      </c>
      <c r="BF137" s="83">
        <v>29541</v>
      </c>
      <c r="BG137" s="84">
        <v>6956.83</v>
      </c>
      <c r="BH137" s="84"/>
      <c r="BI137" s="83"/>
      <c r="BJ137" s="83"/>
      <c r="BK137" s="83"/>
      <c r="BL137" s="84">
        <v>59</v>
      </c>
      <c r="BM137" s="84">
        <v>780352.90999999992</v>
      </c>
      <c r="BN137" s="84">
        <v>290637.94000000006</v>
      </c>
      <c r="BO137" s="83">
        <v>866</v>
      </c>
      <c r="BP137" s="84">
        <v>36111.180000000008</v>
      </c>
      <c r="BQ137" s="84">
        <v>989774.46</v>
      </c>
      <c r="BR137" s="83">
        <v>8900</v>
      </c>
      <c r="BS137" s="84"/>
      <c r="BT137" s="84">
        <v>48620.090000000004</v>
      </c>
      <c r="BU137" s="83">
        <v>48620.090000000004</v>
      </c>
      <c r="BV137" s="83">
        <v>582479.43999999994</v>
      </c>
      <c r="BW137" s="84"/>
      <c r="BX137" s="84">
        <v>262159.78000000003</v>
      </c>
      <c r="BY137" s="83">
        <v>520467.13</v>
      </c>
      <c r="BZ137" s="83"/>
      <c r="CA137" s="83"/>
      <c r="CB137" s="84"/>
      <c r="CC137" s="83">
        <v>63448.439999999995</v>
      </c>
      <c r="CD137" s="83">
        <v>7151.27</v>
      </c>
      <c r="CE137" s="83">
        <v>23136.51</v>
      </c>
      <c r="CF137" s="83"/>
      <c r="CG137" s="83"/>
      <c r="CH137" s="83">
        <v>1123.8900000000001</v>
      </c>
      <c r="CI137" s="83"/>
      <c r="CJ137" s="84"/>
      <c r="CK137" s="84">
        <v>83023.58</v>
      </c>
      <c r="CL137" s="83">
        <v>83023.58</v>
      </c>
      <c r="CM137" s="83"/>
      <c r="CN137" s="84"/>
      <c r="CO137" s="83">
        <v>189343.47999999998</v>
      </c>
      <c r="CP137" s="83"/>
      <c r="CQ137" s="84"/>
      <c r="CR137" s="83"/>
      <c r="CS137" s="84"/>
      <c r="CT137" s="83">
        <v>153804.5</v>
      </c>
      <c r="CU137" s="83"/>
      <c r="CV137" s="83"/>
    </row>
    <row r="138" spans="2:100" x14ac:dyDescent="0.25">
      <c r="B138" s="85" t="s">
        <v>436</v>
      </c>
      <c r="C138" s="85" t="s">
        <v>437</v>
      </c>
      <c r="D138" s="84">
        <v>10849381.460000001</v>
      </c>
      <c r="E138" s="84">
        <v>3241477.1900000004</v>
      </c>
      <c r="F138" s="84">
        <v>142414.21000000002</v>
      </c>
      <c r="G138" s="84">
        <v>133050.1</v>
      </c>
      <c r="H138" s="83"/>
      <c r="I138" s="84">
        <v>119783.36</v>
      </c>
      <c r="J138" s="84">
        <v>22621.07</v>
      </c>
      <c r="K138" s="83"/>
      <c r="L138" s="84">
        <v>1436294.8900000004</v>
      </c>
      <c r="M138" s="84">
        <v>77321.320000000007</v>
      </c>
      <c r="N138" s="84">
        <v>79189.02</v>
      </c>
      <c r="O138" s="83"/>
      <c r="P138" s="84">
        <v>201876.78</v>
      </c>
      <c r="Q138" s="83">
        <v>41530.07</v>
      </c>
      <c r="R138" s="83"/>
      <c r="S138" s="83"/>
      <c r="T138" s="84">
        <v>274153.39999999997</v>
      </c>
      <c r="U138" s="84">
        <v>135554.1</v>
      </c>
      <c r="V138" s="84">
        <v>338061.16000000003</v>
      </c>
      <c r="W138" s="84">
        <v>175245.99</v>
      </c>
      <c r="X138" s="83"/>
      <c r="Y138" s="83"/>
      <c r="Z138" s="83"/>
      <c r="AA138" s="83"/>
      <c r="AB138" s="84">
        <v>25380.14</v>
      </c>
      <c r="AC138" s="84">
        <v>13762.32</v>
      </c>
      <c r="AD138" s="84">
        <v>20725.96</v>
      </c>
      <c r="AE138" s="84">
        <v>21322.35</v>
      </c>
      <c r="AF138" s="84">
        <v>560796.5</v>
      </c>
      <c r="AG138" s="84">
        <v>518737.50000000006</v>
      </c>
      <c r="AH138" s="83"/>
      <c r="AI138" s="83"/>
      <c r="AJ138" s="84">
        <v>292501.78999999998</v>
      </c>
      <c r="AK138" s="84">
        <v>59102.19</v>
      </c>
      <c r="AL138" s="84">
        <v>157974.32</v>
      </c>
      <c r="AM138" s="84">
        <v>15669.23</v>
      </c>
      <c r="AN138" s="84">
        <v>103901.70999999999</v>
      </c>
      <c r="AO138" s="84">
        <v>17209.14</v>
      </c>
      <c r="AP138" s="83"/>
      <c r="AQ138" s="84">
        <v>54314.48</v>
      </c>
      <c r="AR138" s="83"/>
      <c r="AS138" s="83"/>
      <c r="AT138" s="84">
        <v>101144.83</v>
      </c>
      <c r="AU138" s="84">
        <v>464044.14</v>
      </c>
      <c r="AV138" s="84">
        <v>75757.899999999994</v>
      </c>
      <c r="AW138" s="83">
        <v>37712.28</v>
      </c>
      <c r="AX138" s="83"/>
      <c r="AY138" s="84">
        <v>22158.7</v>
      </c>
      <c r="AZ138" s="83">
        <v>32144.85</v>
      </c>
      <c r="BA138" s="84">
        <v>5499.07</v>
      </c>
      <c r="BB138" s="84">
        <v>26834.82</v>
      </c>
      <c r="BC138" s="83">
        <v>24952</v>
      </c>
      <c r="BD138" s="84">
        <v>819545.47000000009</v>
      </c>
      <c r="BE138" s="84">
        <v>334.03</v>
      </c>
      <c r="BF138" s="83">
        <v>1089.6400000000001</v>
      </c>
      <c r="BG138" s="84">
        <v>20697.96</v>
      </c>
      <c r="BH138" s="83"/>
      <c r="BI138" s="83">
        <v>544.82000000000005</v>
      </c>
      <c r="BJ138" s="83"/>
      <c r="BK138" s="83"/>
      <c r="BL138" s="84"/>
      <c r="BM138" s="84">
        <v>198758.93</v>
      </c>
      <c r="BN138" s="84">
        <v>140590.24</v>
      </c>
      <c r="BO138" s="84">
        <v>220.73</v>
      </c>
      <c r="BP138" s="84"/>
      <c r="BQ138" s="84">
        <v>149465.67000000001</v>
      </c>
      <c r="BR138" s="83"/>
      <c r="BS138" s="84"/>
      <c r="BT138" s="84">
        <v>24713.93</v>
      </c>
      <c r="BU138" s="84">
        <v>24713.93</v>
      </c>
      <c r="BV138" s="83"/>
      <c r="BW138" s="84"/>
      <c r="BX138" s="84">
        <v>68524.45</v>
      </c>
      <c r="BY138" s="83">
        <v>181222.75</v>
      </c>
      <c r="BZ138" s="83"/>
      <c r="CA138" s="83"/>
      <c r="CB138" s="84"/>
      <c r="CC138" s="83">
        <v>21296.11</v>
      </c>
      <c r="CD138" s="84"/>
      <c r="CE138" s="83"/>
      <c r="CF138" s="83"/>
      <c r="CG138" s="83"/>
      <c r="CH138" s="83"/>
      <c r="CI138" s="83"/>
      <c r="CJ138" s="84"/>
      <c r="CK138" s="84">
        <v>47803.28</v>
      </c>
      <c r="CL138" s="83">
        <v>47803.28</v>
      </c>
      <c r="CM138" s="83"/>
      <c r="CN138" s="83"/>
      <c r="CO138" s="83"/>
      <c r="CP138" s="84"/>
      <c r="CQ138" s="83"/>
      <c r="CR138" s="83"/>
      <c r="CS138" s="84"/>
      <c r="CT138" s="83">
        <v>104354.57</v>
      </c>
      <c r="CU138" s="83"/>
      <c r="CV138" s="83"/>
    </row>
    <row r="139" spans="2:100" x14ac:dyDescent="0.25">
      <c r="B139" s="85" t="s">
        <v>280</v>
      </c>
      <c r="C139" s="85" t="s">
        <v>281</v>
      </c>
      <c r="D139" s="84">
        <v>17404202.809999995</v>
      </c>
      <c r="E139" s="84">
        <v>6147594.1100000003</v>
      </c>
      <c r="F139" s="84">
        <v>170794.39</v>
      </c>
      <c r="G139" s="83">
        <v>160395.70000000001</v>
      </c>
      <c r="H139" s="83"/>
      <c r="I139" s="84">
        <v>204664.69</v>
      </c>
      <c r="J139" s="84">
        <v>67048.5</v>
      </c>
      <c r="K139" s="83">
        <v>12412</v>
      </c>
      <c r="L139" s="84">
        <v>2733284.5500000003</v>
      </c>
      <c r="M139" s="84">
        <v>157192.81</v>
      </c>
      <c r="N139" s="83">
        <v>135957.85</v>
      </c>
      <c r="O139" s="83"/>
      <c r="P139" s="84">
        <v>183214.86</v>
      </c>
      <c r="Q139" s="84">
        <v>28746.260000000002</v>
      </c>
      <c r="R139" s="83"/>
      <c r="S139" s="83"/>
      <c r="T139" s="84">
        <v>505891.46</v>
      </c>
      <c r="U139" s="84">
        <v>238315.47999999998</v>
      </c>
      <c r="V139" s="84">
        <v>632291.04</v>
      </c>
      <c r="W139" s="84">
        <v>315652.47000000003</v>
      </c>
      <c r="X139" s="83"/>
      <c r="Y139" s="83"/>
      <c r="Z139" s="83"/>
      <c r="AA139" s="83"/>
      <c r="AB139" s="83">
        <v>14377.66</v>
      </c>
      <c r="AC139" s="83">
        <v>6912.37</v>
      </c>
      <c r="AD139" s="84">
        <v>42417.14</v>
      </c>
      <c r="AE139" s="84">
        <v>39186.709999999992</v>
      </c>
      <c r="AF139" s="84">
        <v>994356.8899999999</v>
      </c>
      <c r="AG139" s="84">
        <v>903248.11000000022</v>
      </c>
      <c r="AH139" s="84"/>
      <c r="AI139" s="84"/>
      <c r="AJ139" s="84">
        <v>840845.74</v>
      </c>
      <c r="AK139" s="84">
        <v>80498.33</v>
      </c>
      <c r="AL139" s="83">
        <v>85897.85</v>
      </c>
      <c r="AM139" s="84">
        <v>352092.22</v>
      </c>
      <c r="AN139" s="84">
        <v>69061.67</v>
      </c>
      <c r="AO139" s="83">
        <v>35118.089999999997</v>
      </c>
      <c r="AP139" s="84">
        <v>5669.85</v>
      </c>
      <c r="AQ139" s="84">
        <v>100</v>
      </c>
      <c r="AR139" s="83"/>
      <c r="AS139" s="83">
        <v>123252.18</v>
      </c>
      <c r="AT139" s="83">
        <v>85595.51</v>
      </c>
      <c r="AU139" s="84">
        <v>518263.47000000003</v>
      </c>
      <c r="AV139" s="83">
        <v>10458</v>
      </c>
      <c r="AW139" s="83">
        <v>18094.86</v>
      </c>
      <c r="AX139" s="83">
        <v>4112.05</v>
      </c>
      <c r="AY139" s="83"/>
      <c r="AZ139" s="84">
        <v>37994.11</v>
      </c>
      <c r="BA139" s="83">
        <v>10843.35</v>
      </c>
      <c r="BB139" s="84">
        <v>70422.38</v>
      </c>
      <c r="BC139" s="84">
        <v>4582.51</v>
      </c>
      <c r="BD139" s="84">
        <v>13014.24</v>
      </c>
      <c r="BE139" s="84">
        <v>13665.06</v>
      </c>
      <c r="BF139" s="84"/>
      <c r="BG139" s="83">
        <v>2636.82</v>
      </c>
      <c r="BH139" s="83">
        <v>11271.8</v>
      </c>
      <c r="BI139" s="84">
        <v>23891.13</v>
      </c>
      <c r="BJ139" s="83"/>
      <c r="BK139" s="83"/>
      <c r="BL139" s="84"/>
      <c r="BM139" s="84">
        <v>247154</v>
      </c>
      <c r="BN139" s="84">
        <v>259276.4</v>
      </c>
      <c r="BO139" s="84">
        <v>17113.759999999998</v>
      </c>
      <c r="BP139" s="84">
        <v>29.06</v>
      </c>
      <c r="BQ139" s="83">
        <v>168883.07</v>
      </c>
      <c r="BR139" s="83">
        <v>75599.16</v>
      </c>
      <c r="BS139" s="84"/>
      <c r="BT139" s="84">
        <v>45201.99</v>
      </c>
      <c r="BU139" s="84">
        <v>45201.99</v>
      </c>
      <c r="BV139" s="83"/>
      <c r="BW139" s="83"/>
      <c r="BX139" s="84">
        <v>48607.44</v>
      </c>
      <c r="BY139" s="84">
        <v>143037.04999999999</v>
      </c>
      <c r="BZ139" s="83"/>
      <c r="CA139" s="83"/>
      <c r="CB139" s="84"/>
      <c r="CC139" s="83">
        <v>77798.850000000006</v>
      </c>
      <c r="CD139" s="83"/>
      <c r="CE139" s="83"/>
      <c r="CF139" s="83"/>
      <c r="CG139" s="83"/>
      <c r="CH139" s="83"/>
      <c r="CI139" s="83">
        <v>14362.45</v>
      </c>
      <c r="CJ139" s="84"/>
      <c r="CK139" s="84">
        <v>75718.37</v>
      </c>
      <c r="CL139" s="83">
        <v>75718.37</v>
      </c>
      <c r="CM139" s="83"/>
      <c r="CN139" s="83"/>
      <c r="CO139" s="83"/>
      <c r="CP139" s="83">
        <v>85822.62</v>
      </c>
      <c r="CQ139" s="83"/>
      <c r="CR139" s="83">
        <v>33987.86</v>
      </c>
      <c r="CS139" s="84"/>
      <c r="CT139" s="83">
        <v>274.45999999999998</v>
      </c>
      <c r="CU139" s="83"/>
      <c r="CV139" s="83"/>
    </row>
    <row r="140" spans="2:100" x14ac:dyDescent="0.25">
      <c r="B140" s="85" t="s">
        <v>828</v>
      </c>
      <c r="C140" s="85" t="s">
        <v>829</v>
      </c>
      <c r="D140" s="84">
        <v>2682093.98</v>
      </c>
      <c r="E140" s="84">
        <v>846688.72000000009</v>
      </c>
      <c r="F140" s="84">
        <v>40840.559999999998</v>
      </c>
      <c r="G140" s="84">
        <v>18559.28</v>
      </c>
      <c r="H140" s="83"/>
      <c r="I140" s="84">
        <v>35547.410000000003</v>
      </c>
      <c r="J140" s="83"/>
      <c r="K140" s="83"/>
      <c r="L140" s="84">
        <v>525028.82999999996</v>
      </c>
      <c r="M140" s="84">
        <v>29719.820000000003</v>
      </c>
      <c r="N140" s="84">
        <v>26168.23</v>
      </c>
      <c r="O140" s="83"/>
      <c r="P140" s="84">
        <v>11834.22</v>
      </c>
      <c r="Q140" s="83"/>
      <c r="R140" s="83"/>
      <c r="S140" s="83"/>
      <c r="T140" s="84">
        <v>69487.859999999986</v>
      </c>
      <c r="U140" s="84">
        <v>44892.270000000004</v>
      </c>
      <c r="V140" s="84">
        <v>73193.05</v>
      </c>
      <c r="W140" s="84">
        <v>54750.96</v>
      </c>
      <c r="X140" s="83"/>
      <c r="Y140" s="83"/>
      <c r="Z140" s="83"/>
      <c r="AA140" s="83"/>
      <c r="AB140" s="84">
        <v>1803.0900000000001</v>
      </c>
      <c r="AC140" s="84">
        <v>1151.5199999999998</v>
      </c>
      <c r="AD140" s="84">
        <v>5146.32</v>
      </c>
      <c r="AE140" s="84">
        <v>17754.729999999996</v>
      </c>
      <c r="AF140" s="84">
        <v>131852</v>
      </c>
      <c r="AG140" s="84">
        <v>143177</v>
      </c>
      <c r="AH140" s="83"/>
      <c r="AI140" s="83"/>
      <c r="AJ140" s="84">
        <v>76512.08</v>
      </c>
      <c r="AK140" s="84">
        <v>14780.15</v>
      </c>
      <c r="AL140" s="84">
        <v>39177.040000000001</v>
      </c>
      <c r="AM140" s="84">
        <v>5707.32</v>
      </c>
      <c r="AN140" s="84">
        <v>8056.869999999999</v>
      </c>
      <c r="AO140" s="84"/>
      <c r="AP140" s="84">
        <v>2629.65</v>
      </c>
      <c r="AQ140" s="84">
        <v>229110.06999999998</v>
      </c>
      <c r="AR140" s="83"/>
      <c r="AS140" s="83"/>
      <c r="AT140" s="84">
        <v>18117.18</v>
      </c>
      <c r="AU140" s="84">
        <v>32982.26</v>
      </c>
      <c r="AV140" s="84">
        <v>3173</v>
      </c>
      <c r="AW140" s="84"/>
      <c r="AX140" s="83"/>
      <c r="AY140" s="83">
        <v>5383</v>
      </c>
      <c r="AZ140" s="83"/>
      <c r="BA140" s="84">
        <v>5806.29</v>
      </c>
      <c r="BB140" s="83">
        <v>2617.39</v>
      </c>
      <c r="BC140" s="84"/>
      <c r="BD140" s="84">
        <v>7453.79</v>
      </c>
      <c r="BE140" s="84">
        <v>606</v>
      </c>
      <c r="BF140" s="83"/>
      <c r="BG140" s="84"/>
      <c r="BH140" s="83"/>
      <c r="BI140" s="84"/>
      <c r="BJ140" s="83"/>
      <c r="BK140" s="83"/>
      <c r="BL140" s="84"/>
      <c r="BM140" s="84">
        <v>26253.07</v>
      </c>
      <c r="BN140" s="83">
        <v>10078.790000000001</v>
      </c>
      <c r="BO140" s="84">
        <v>450</v>
      </c>
      <c r="BP140" s="83">
        <v>1594.01</v>
      </c>
      <c r="BQ140" s="83">
        <v>129</v>
      </c>
      <c r="BR140" s="83">
        <v>12055</v>
      </c>
      <c r="BS140" s="84"/>
      <c r="BT140" s="84">
        <v>1263.95</v>
      </c>
      <c r="BU140" s="84">
        <v>1263.95</v>
      </c>
      <c r="BV140" s="83">
        <v>12743.98</v>
      </c>
      <c r="BW140" s="83"/>
      <c r="BX140" s="84">
        <v>2110.0700000000002</v>
      </c>
      <c r="BY140" s="84">
        <v>36865.54</v>
      </c>
      <c r="BZ140" s="83"/>
      <c r="CA140" s="83"/>
      <c r="CB140" s="84"/>
      <c r="CC140" s="83">
        <v>40016.04</v>
      </c>
      <c r="CD140" s="84"/>
      <c r="CE140" s="83">
        <v>2457.64</v>
      </c>
      <c r="CF140" s="83"/>
      <c r="CG140" s="83"/>
      <c r="CH140" s="83"/>
      <c r="CI140" s="83"/>
      <c r="CJ140" s="84"/>
      <c r="CK140" s="84">
        <v>6368.93</v>
      </c>
      <c r="CL140" s="83">
        <v>6368.93</v>
      </c>
      <c r="CM140" s="83"/>
      <c r="CN140" s="83"/>
      <c r="CO140" s="83"/>
      <c r="CP140" s="83"/>
      <c r="CQ140" s="83"/>
      <c r="CR140" s="83"/>
      <c r="CS140" s="83"/>
      <c r="CT140" s="83"/>
      <c r="CU140" s="83"/>
      <c r="CV140" s="83"/>
    </row>
    <row r="141" spans="2:100" x14ac:dyDescent="0.25">
      <c r="B141" s="85" t="s">
        <v>230</v>
      </c>
      <c r="C141" s="85" t="s">
        <v>231</v>
      </c>
      <c r="D141" s="84">
        <v>2979284.0400000014</v>
      </c>
      <c r="E141" s="84">
        <v>1301165.3099999998</v>
      </c>
      <c r="F141" s="84">
        <v>7876</v>
      </c>
      <c r="G141" s="84"/>
      <c r="H141" s="83"/>
      <c r="I141" s="84">
        <v>16008</v>
      </c>
      <c r="J141" s="84">
        <v>73539.430000000008</v>
      </c>
      <c r="K141" s="84"/>
      <c r="L141" s="84">
        <v>275048.89</v>
      </c>
      <c r="M141" s="84">
        <v>6039</v>
      </c>
      <c r="N141" s="84"/>
      <c r="O141" s="83"/>
      <c r="P141" s="84">
        <v>21418</v>
      </c>
      <c r="Q141" s="83"/>
      <c r="R141" s="83"/>
      <c r="S141" s="83"/>
      <c r="T141" s="84">
        <v>107036.72</v>
      </c>
      <c r="U141" s="84">
        <v>23061.95</v>
      </c>
      <c r="V141" s="84">
        <v>132378.74</v>
      </c>
      <c r="W141" s="84">
        <v>26658.870000000003</v>
      </c>
      <c r="X141" s="83"/>
      <c r="Y141" s="83"/>
      <c r="Z141" s="83"/>
      <c r="AA141" s="83"/>
      <c r="AB141" s="84"/>
      <c r="AC141" s="84"/>
      <c r="AD141" s="84">
        <v>8534.23</v>
      </c>
      <c r="AE141" s="84">
        <v>4216.09</v>
      </c>
      <c r="AF141" s="84">
        <v>211810.3</v>
      </c>
      <c r="AG141" s="84">
        <v>74118.7</v>
      </c>
      <c r="AH141" s="83"/>
      <c r="AI141" s="83"/>
      <c r="AJ141" s="84">
        <v>63764.159999999996</v>
      </c>
      <c r="AK141" s="84">
        <v>35705.230000000003</v>
      </c>
      <c r="AL141" s="84"/>
      <c r="AM141" s="84">
        <v>759.65</v>
      </c>
      <c r="AN141" s="84">
        <v>21676.95</v>
      </c>
      <c r="AO141" s="84"/>
      <c r="AP141" s="83">
        <v>9137.2800000000007</v>
      </c>
      <c r="AQ141" s="84">
        <v>17357.38</v>
      </c>
      <c r="AR141" s="84"/>
      <c r="AS141" s="83"/>
      <c r="AT141" s="84">
        <v>125</v>
      </c>
      <c r="AU141" s="84">
        <v>15960.029999999999</v>
      </c>
      <c r="AV141" s="84"/>
      <c r="AW141" s="84">
        <v>2659.19</v>
      </c>
      <c r="AX141" s="83"/>
      <c r="AY141" s="84"/>
      <c r="AZ141" s="84">
        <v>15331.49</v>
      </c>
      <c r="BA141" s="83"/>
      <c r="BB141" s="84">
        <v>2536.23</v>
      </c>
      <c r="BC141" s="84">
        <v>2734.17</v>
      </c>
      <c r="BD141" s="84">
        <v>82217.670000000013</v>
      </c>
      <c r="BE141" s="83">
        <v>2365.7199999999998</v>
      </c>
      <c r="BF141" s="83">
        <v>2144.2800000000002</v>
      </c>
      <c r="BG141" s="84">
        <v>390</v>
      </c>
      <c r="BH141" s="84"/>
      <c r="BI141" s="83">
        <v>1591</v>
      </c>
      <c r="BJ141" s="83"/>
      <c r="BK141" s="83"/>
      <c r="BL141" s="84"/>
      <c r="BM141" s="84">
        <v>47406.85</v>
      </c>
      <c r="BN141" s="84">
        <v>35111.119999999995</v>
      </c>
      <c r="BO141" s="84">
        <v>330.1</v>
      </c>
      <c r="BP141" s="84">
        <v>5037.03</v>
      </c>
      <c r="BQ141" s="84">
        <v>981.82</v>
      </c>
      <c r="BR141" s="83"/>
      <c r="BS141" s="84"/>
      <c r="BT141" s="84">
        <v>4249.24</v>
      </c>
      <c r="BU141" s="84">
        <v>4249.24</v>
      </c>
      <c r="BV141" s="83">
        <v>193785.88000000003</v>
      </c>
      <c r="BW141" s="83"/>
      <c r="BX141" s="84"/>
      <c r="BY141" s="83">
        <v>56861.07</v>
      </c>
      <c r="BZ141" s="83">
        <v>40500.230000000003</v>
      </c>
      <c r="CA141" s="83"/>
      <c r="CB141" s="84"/>
      <c r="CC141" s="83">
        <v>9623.1500000000015</v>
      </c>
      <c r="CD141" s="84"/>
      <c r="CE141" s="83"/>
      <c r="CF141" s="83"/>
      <c r="CG141" s="83"/>
      <c r="CH141" s="83"/>
      <c r="CI141" s="83"/>
      <c r="CJ141" s="84"/>
      <c r="CK141" s="84">
        <v>5573.1399999999994</v>
      </c>
      <c r="CL141" s="83">
        <v>5573.1399999999994</v>
      </c>
      <c r="CM141" s="83"/>
      <c r="CN141" s="83"/>
      <c r="CO141" s="83"/>
      <c r="CP141" s="83"/>
      <c r="CQ141" s="83"/>
      <c r="CR141" s="83"/>
      <c r="CS141" s="84"/>
      <c r="CT141" s="83">
        <v>14458.75</v>
      </c>
      <c r="CU141" s="83"/>
      <c r="CV141" s="83"/>
    </row>
    <row r="142" spans="2:100" x14ac:dyDescent="0.25">
      <c r="B142" s="85" t="s">
        <v>260</v>
      </c>
      <c r="C142" s="85" t="s">
        <v>261</v>
      </c>
      <c r="D142" s="84">
        <v>1840770.36</v>
      </c>
      <c r="E142" s="84">
        <v>553507.51</v>
      </c>
      <c r="F142" s="84">
        <v>12093.75</v>
      </c>
      <c r="G142" s="83">
        <v>4806.76</v>
      </c>
      <c r="H142" s="83"/>
      <c r="I142" s="84">
        <v>20971.84</v>
      </c>
      <c r="J142" s="84">
        <v>41152.730000000003</v>
      </c>
      <c r="K142" s="83"/>
      <c r="L142" s="84">
        <v>256757.28</v>
      </c>
      <c r="M142" s="84">
        <v>41350.75</v>
      </c>
      <c r="N142" s="83">
        <v>11609.54</v>
      </c>
      <c r="O142" s="83"/>
      <c r="P142" s="84">
        <v>23645.68</v>
      </c>
      <c r="Q142" s="84">
        <v>9063.43</v>
      </c>
      <c r="R142" s="83"/>
      <c r="S142" s="83"/>
      <c r="T142" s="84">
        <v>43899.59</v>
      </c>
      <c r="U142" s="84">
        <v>24261.99</v>
      </c>
      <c r="V142" s="84">
        <v>51570.33</v>
      </c>
      <c r="W142" s="84">
        <v>33747.599999999999</v>
      </c>
      <c r="X142" s="83"/>
      <c r="Y142" s="83"/>
      <c r="Z142" s="83"/>
      <c r="AA142" s="83"/>
      <c r="AB142" s="84">
        <v>1136.67</v>
      </c>
      <c r="AC142" s="84">
        <v>648.82000000000005</v>
      </c>
      <c r="AD142" s="84">
        <v>3578.64</v>
      </c>
      <c r="AE142" s="84">
        <v>15137.63</v>
      </c>
      <c r="AF142" s="84">
        <v>79200</v>
      </c>
      <c r="AG142" s="84">
        <v>126500</v>
      </c>
      <c r="AH142" s="84"/>
      <c r="AI142" s="83"/>
      <c r="AJ142" s="84">
        <v>65769.930000000008</v>
      </c>
      <c r="AK142" s="84">
        <v>21332.76</v>
      </c>
      <c r="AL142" s="84">
        <v>25148.91</v>
      </c>
      <c r="AM142" s="84">
        <v>519.77</v>
      </c>
      <c r="AN142" s="84">
        <v>15981.93</v>
      </c>
      <c r="AO142" s="84">
        <v>1288.1099999999999</v>
      </c>
      <c r="AP142" s="84">
        <v>3880.96</v>
      </c>
      <c r="AQ142" s="84">
        <v>39617.54</v>
      </c>
      <c r="AR142" s="83"/>
      <c r="AS142" s="83"/>
      <c r="AT142" s="84">
        <v>980.59</v>
      </c>
      <c r="AU142" s="84">
        <v>6740.6900000000005</v>
      </c>
      <c r="AV142" s="84">
        <v>91.16</v>
      </c>
      <c r="AW142" s="84">
        <v>1251.9000000000001</v>
      </c>
      <c r="AX142" s="83"/>
      <c r="AY142" s="84"/>
      <c r="AZ142" s="84"/>
      <c r="BA142" s="84">
        <v>1708.1799999999998</v>
      </c>
      <c r="BB142" s="84"/>
      <c r="BC142" s="84">
        <v>10866.34</v>
      </c>
      <c r="BD142" s="84">
        <v>15240.39</v>
      </c>
      <c r="BE142" s="84">
        <v>12872.23</v>
      </c>
      <c r="BF142" s="83"/>
      <c r="BG142" s="83">
        <v>535.66</v>
      </c>
      <c r="BH142" s="84"/>
      <c r="BI142" s="84">
        <v>275.75</v>
      </c>
      <c r="BJ142" s="83"/>
      <c r="BK142" s="83"/>
      <c r="BL142" s="84"/>
      <c r="BM142" s="84">
        <v>20347</v>
      </c>
      <c r="BN142" s="84">
        <v>14741.45</v>
      </c>
      <c r="BO142" s="84"/>
      <c r="BP142" s="84">
        <v>5892.9</v>
      </c>
      <c r="BQ142" s="84"/>
      <c r="BR142" s="83"/>
      <c r="BS142" s="84"/>
      <c r="BT142" s="84">
        <v>8368.119999999999</v>
      </c>
      <c r="BU142" s="84">
        <v>8368.119999999999</v>
      </c>
      <c r="BV142" s="83">
        <v>167841.35</v>
      </c>
      <c r="BW142" s="83"/>
      <c r="BX142" s="84"/>
      <c r="BY142" s="84">
        <v>11229.38</v>
      </c>
      <c r="BZ142" s="83">
        <v>25107.97</v>
      </c>
      <c r="CA142" s="83"/>
      <c r="CB142" s="84"/>
      <c r="CC142" s="83">
        <v>3122</v>
      </c>
      <c r="CD142" s="84"/>
      <c r="CE142" s="83">
        <v>1754.26</v>
      </c>
      <c r="CF142" s="83"/>
      <c r="CG142" s="83"/>
      <c r="CH142" s="83"/>
      <c r="CI142" s="83"/>
      <c r="CJ142" s="84"/>
      <c r="CK142" s="84">
        <v>3622.59</v>
      </c>
      <c r="CL142" s="83">
        <v>3622.59</v>
      </c>
      <c r="CM142" s="83"/>
      <c r="CN142" s="83"/>
      <c r="CO142" s="83"/>
      <c r="CP142" s="84"/>
      <c r="CQ142" s="84"/>
      <c r="CR142" s="83"/>
      <c r="CS142" s="84"/>
      <c r="CT142" s="83"/>
      <c r="CU142" s="83"/>
      <c r="CV142" s="83"/>
    </row>
    <row r="143" spans="2:100" x14ac:dyDescent="0.25">
      <c r="B143" s="85" t="s">
        <v>764</v>
      </c>
      <c r="C143" s="85" t="s">
        <v>765</v>
      </c>
      <c r="D143" s="84">
        <v>4285534.4300000006</v>
      </c>
      <c r="E143" s="84">
        <v>1591253.29</v>
      </c>
      <c r="F143" s="84">
        <v>35711.050000000003</v>
      </c>
      <c r="G143" s="84">
        <v>36720.54</v>
      </c>
      <c r="H143" s="83"/>
      <c r="I143" s="84">
        <v>42099.53</v>
      </c>
      <c r="J143" s="84">
        <v>463.36</v>
      </c>
      <c r="K143" s="83"/>
      <c r="L143" s="84">
        <v>478292.8</v>
      </c>
      <c r="M143" s="84">
        <v>79002.450000000012</v>
      </c>
      <c r="N143" s="84">
        <v>27291.43</v>
      </c>
      <c r="O143" s="83"/>
      <c r="P143" s="84">
        <v>54850</v>
      </c>
      <c r="Q143" s="83"/>
      <c r="R143" s="83"/>
      <c r="S143" s="83"/>
      <c r="T143" s="84">
        <v>127928.46</v>
      </c>
      <c r="U143" s="84">
        <v>47615.02</v>
      </c>
      <c r="V143" s="84">
        <v>145839.41</v>
      </c>
      <c r="W143" s="84">
        <v>58286.060000000005</v>
      </c>
      <c r="X143" s="83"/>
      <c r="Y143" s="83"/>
      <c r="Z143" s="83"/>
      <c r="AA143" s="83"/>
      <c r="AB143" s="84">
        <v>10973.220000000001</v>
      </c>
      <c r="AC143" s="84">
        <v>2694.21</v>
      </c>
      <c r="AD143" s="84">
        <v>7968.83</v>
      </c>
      <c r="AE143" s="84">
        <v>17578.07</v>
      </c>
      <c r="AF143" s="84">
        <v>238672.41</v>
      </c>
      <c r="AG143" s="84">
        <v>164513.59</v>
      </c>
      <c r="AH143" s="83"/>
      <c r="AI143" s="83"/>
      <c r="AJ143" s="84">
        <v>136326.76</v>
      </c>
      <c r="AK143" s="84">
        <v>24001.040000000001</v>
      </c>
      <c r="AL143" s="84">
        <v>45785.38</v>
      </c>
      <c r="AM143" s="84">
        <v>26621.77</v>
      </c>
      <c r="AN143" s="84">
        <v>9967.77</v>
      </c>
      <c r="AO143" s="84">
        <v>7.06</v>
      </c>
      <c r="AP143" s="84">
        <v>4749.3500000000004</v>
      </c>
      <c r="AQ143" s="84">
        <v>6436.45</v>
      </c>
      <c r="AR143" s="84">
        <v>27119.95</v>
      </c>
      <c r="AS143" s="84"/>
      <c r="AT143" s="84">
        <v>4323.4799999999996</v>
      </c>
      <c r="AU143" s="84">
        <v>33372.240000000005</v>
      </c>
      <c r="AV143" s="83">
        <v>8295</v>
      </c>
      <c r="AW143" s="83"/>
      <c r="AX143" s="83"/>
      <c r="AY143" s="84"/>
      <c r="AZ143" s="84">
        <v>9768.4699999999993</v>
      </c>
      <c r="BA143" s="84"/>
      <c r="BB143" s="84">
        <v>16349</v>
      </c>
      <c r="BC143" s="84">
        <v>9915.93</v>
      </c>
      <c r="BD143" s="84">
        <v>93624.84</v>
      </c>
      <c r="BE143" s="84"/>
      <c r="BF143" s="83"/>
      <c r="BG143" s="83"/>
      <c r="BH143" s="83">
        <v>1302.5999999999999</v>
      </c>
      <c r="BI143" s="84"/>
      <c r="BJ143" s="83"/>
      <c r="BK143" s="84"/>
      <c r="BL143" s="84"/>
      <c r="BM143" s="84">
        <v>55615</v>
      </c>
      <c r="BN143" s="84">
        <v>27586.34</v>
      </c>
      <c r="BO143" s="84">
        <v>306</v>
      </c>
      <c r="BP143" s="84">
        <v>2052.1799999999998</v>
      </c>
      <c r="BQ143" s="83">
        <v>28156.46</v>
      </c>
      <c r="BR143" s="83">
        <v>7478.64</v>
      </c>
      <c r="BS143" s="84"/>
      <c r="BT143" s="84">
        <v>1895</v>
      </c>
      <c r="BU143" s="84">
        <v>1895</v>
      </c>
      <c r="BV143" s="83">
        <v>371350.17</v>
      </c>
      <c r="BW143" s="84"/>
      <c r="BX143" s="84"/>
      <c r="BY143" s="83">
        <v>56513.7</v>
      </c>
      <c r="BZ143" s="83"/>
      <c r="CA143" s="83"/>
      <c r="CB143" s="84"/>
      <c r="CC143" s="83">
        <v>34034.83</v>
      </c>
      <c r="CD143" s="84"/>
      <c r="CE143" s="83">
        <v>21011.919999999998</v>
      </c>
      <c r="CF143" s="83"/>
      <c r="CG143" s="83"/>
      <c r="CH143" s="83"/>
      <c r="CI143" s="83"/>
      <c r="CJ143" s="84"/>
      <c r="CK143" s="84">
        <v>33598.370000000003</v>
      </c>
      <c r="CL143" s="83">
        <v>33598.370000000003</v>
      </c>
      <c r="CM143" s="83"/>
      <c r="CN143" s="83"/>
      <c r="CO143" s="84"/>
      <c r="CP143" s="83"/>
      <c r="CQ143" s="83"/>
      <c r="CR143" s="84">
        <v>20215</v>
      </c>
      <c r="CS143" s="83"/>
      <c r="CT143" s="83"/>
      <c r="CU143" s="83"/>
      <c r="CV143" s="83"/>
    </row>
    <row r="144" spans="2:100" x14ac:dyDescent="0.25">
      <c r="B144" s="85" t="s">
        <v>374</v>
      </c>
      <c r="C144" s="85" t="s">
        <v>375</v>
      </c>
      <c r="D144" s="84">
        <v>2895825.16</v>
      </c>
      <c r="E144" s="84">
        <v>1053292.49</v>
      </c>
      <c r="F144" s="84">
        <v>27186.62</v>
      </c>
      <c r="G144" s="84"/>
      <c r="H144" s="83"/>
      <c r="I144" s="84">
        <v>17712.66</v>
      </c>
      <c r="J144" s="83">
        <v>32084.32</v>
      </c>
      <c r="K144" s="83"/>
      <c r="L144" s="84">
        <v>446615.49999999994</v>
      </c>
      <c r="M144" s="84">
        <v>17065.579999999998</v>
      </c>
      <c r="N144" s="84">
        <v>963.29</v>
      </c>
      <c r="O144" s="83"/>
      <c r="P144" s="83">
        <v>24802.629999999997</v>
      </c>
      <c r="Q144" s="83"/>
      <c r="R144" s="83"/>
      <c r="S144" s="83"/>
      <c r="T144" s="84">
        <v>85299.19</v>
      </c>
      <c r="U144" s="84">
        <v>36485.5</v>
      </c>
      <c r="V144" s="84">
        <v>105598.22</v>
      </c>
      <c r="W144" s="84">
        <v>48136.130000000005</v>
      </c>
      <c r="X144" s="83"/>
      <c r="Y144" s="83"/>
      <c r="Z144" s="83"/>
      <c r="AA144" s="83"/>
      <c r="AB144" s="84">
        <v>2141.0300000000002</v>
      </c>
      <c r="AC144" s="84">
        <v>951.53</v>
      </c>
      <c r="AD144" s="84">
        <v>10383.31</v>
      </c>
      <c r="AE144" s="84">
        <v>25729.14</v>
      </c>
      <c r="AF144" s="84">
        <v>148812.68</v>
      </c>
      <c r="AG144" s="84">
        <v>146442.35</v>
      </c>
      <c r="AH144" s="83">
        <v>4839.2999999999993</v>
      </c>
      <c r="AI144" s="83"/>
      <c r="AJ144" s="84">
        <v>77372.62</v>
      </c>
      <c r="AK144" s="84">
        <v>24509.759999999998</v>
      </c>
      <c r="AL144" s="84">
        <v>33010.9</v>
      </c>
      <c r="AM144" s="84">
        <v>7962.63</v>
      </c>
      <c r="AN144" s="84">
        <v>6478.26</v>
      </c>
      <c r="AO144" s="84">
        <v>15751.34</v>
      </c>
      <c r="AP144" s="83">
        <v>3446.22</v>
      </c>
      <c r="AQ144" s="84">
        <v>149034.31</v>
      </c>
      <c r="AR144" s="83"/>
      <c r="AS144" s="83"/>
      <c r="AT144" s="84">
        <v>66.95</v>
      </c>
      <c r="AU144" s="84">
        <v>21830.34</v>
      </c>
      <c r="AV144" s="83">
        <v>4036.52</v>
      </c>
      <c r="AW144" s="83">
        <v>1391</v>
      </c>
      <c r="AX144" s="83"/>
      <c r="AY144" s="83">
        <v>4339.26</v>
      </c>
      <c r="AZ144" s="83">
        <v>1205.25</v>
      </c>
      <c r="BA144" s="83">
        <v>1655.13</v>
      </c>
      <c r="BB144" s="84">
        <v>10886.06</v>
      </c>
      <c r="BC144" s="84">
        <v>4976</v>
      </c>
      <c r="BD144" s="84">
        <v>19253.46</v>
      </c>
      <c r="BE144" s="83">
        <v>93166.680000000008</v>
      </c>
      <c r="BF144" s="83"/>
      <c r="BG144" s="84"/>
      <c r="BH144" s="83"/>
      <c r="BI144" s="84">
        <v>1242.6099999999999</v>
      </c>
      <c r="BJ144" s="83"/>
      <c r="BK144" s="84"/>
      <c r="BL144" s="84"/>
      <c r="BM144" s="84">
        <v>22499</v>
      </c>
      <c r="BN144" s="83">
        <v>30088.739999999998</v>
      </c>
      <c r="BO144" s="83">
        <v>84.51</v>
      </c>
      <c r="BP144" s="83"/>
      <c r="BQ144" s="83"/>
      <c r="BR144" s="83">
        <v>1485</v>
      </c>
      <c r="BS144" s="84"/>
      <c r="BT144" s="84">
        <v>7128.76</v>
      </c>
      <c r="BU144" s="84">
        <v>7128.76</v>
      </c>
      <c r="BV144" s="83">
        <v>19329.560000000001</v>
      </c>
      <c r="BW144" s="83"/>
      <c r="BX144" s="84"/>
      <c r="BY144" s="83">
        <v>57725.32</v>
      </c>
      <c r="BZ144" s="83">
        <v>320.02</v>
      </c>
      <c r="CA144" s="83"/>
      <c r="CB144" s="83"/>
      <c r="CC144" s="83">
        <v>1413.97</v>
      </c>
      <c r="CD144" s="84"/>
      <c r="CE144" s="83">
        <v>10000</v>
      </c>
      <c r="CF144" s="83"/>
      <c r="CG144" s="83"/>
      <c r="CH144" s="83"/>
      <c r="CI144" s="83"/>
      <c r="CJ144" s="84"/>
      <c r="CK144" s="84">
        <v>13043.67</v>
      </c>
      <c r="CL144" s="83">
        <v>13043.67</v>
      </c>
      <c r="CM144" s="83"/>
      <c r="CN144" s="83"/>
      <c r="CO144" s="83"/>
      <c r="CP144" s="84"/>
      <c r="CQ144" s="83">
        <v>1210.28</v>
      </c>
      <c r="CR144" s="83">
        <v>12245.71</v>
      </c>
      <c r="CS144" s="84"/>
      <c r="CT144" s="83">
        <v>3093.85</v>
      </c>
      <c r="CU144" s="83"/>
      <c r="CV144" s="83"/>
    </row>
    <row r="145" spans="2:100" x14ac:dyDescent="0.25">
      <c r="B145" s="85" t="s">
        <v>438</v>
      </c>
      <c r="C145" s="85" t="s">
        <v>439</v>
      </c>
      <c r="D145" s="84">
        <v>3067112.4000000004</v>
      </c>
      <c r="E145" s="84">
        <v>941726.39999999991</v>
      </c>
      <c r="F145" s="84">
        <v>38700.910000000003</v>
      </c>
      <c r="G145" s="84">
        <v>164.52</v>
      </c>
      <c r="H145" s="83"/>
      <c r="I145" s="84">
        <v>31493.31</v>
      </c>
      <c r="J145" s="84"/>
      <c r="K145" s="84"/>
      <c r="L145" s="84">
        <v>390125.49</v>
      </c>
      <c r="M145" s="84">
        <v>14488.8</v>
      </c>
      <c r="N145" s="84">
        <v>38695.880000000005</v>
      </c>
      <c r="O145" s="83"/>
      <c r="P145" s="84">
        <v>18916.04</v>
      </c>
      <c r="Q145" s="84">
        <v>2746.88</v>
      </c>
      <c r="R145" s="83"/>
      <c r="S145" s="83"/>
      <c r="T145" s="84">
        <v>76252.87</v>
      </c>
      <c r="U145" s="84">
        <v>34221.39</v>
      </c>
      <c r="V145" s="84">
        <v>94493.68</v>
      </c>
      <c r="W145" s="84">
        <v>46056.31</v>
      </c>
      <c r="X145" s="83"/>
      <c r="Y145" s="83"/>
      <c r="Z145" s="83"/>
      <c r="AA145" s="83"/>
      <c r="AB145" s="84">
        <v>4786.13</v>
      </c>
      <c r="AC145" s="84">
        <v>717.94</v>
      </c>
      <c r="AD145" s="84">
        <v>5860.49</v>
      </c>
      <c r="AE145" s="84">
        <v>20889.41</v>
      </c>
      <c r="AF145" s="84">
        <v>145148.88</v>
      </c>
      <c r="AG145" s="84">
        <v>129800</v>
      </c>
      <c r="AH145" s="83"/>
      <c r="AI145" s="83"/>
      <c r="AJ145" s="84">
        <v>71543.38</v>
      </c>
      <c r="AK145" s="84">
        <v>4084.85</v>
      </c>
      <c r="AL145" s="84">
        <v>43531.41</v>
      </c>
      <c r="AM145" s="84">
        <v>7959.28</v>
      </c>
      <c r="AN145" s="84">
        <v>34440.39</v>
      </c>
      <c r="AO145" s="84">
        <v>49019.39</v>
      </c>
      <c r="AP145" s="83">
        <v>480</v>
      </c>
      <c r="AQ145" s="84">
        <v>20251.13</v>
      </c>
      <c r="AR145" s="83"/>
      <c r="AS145" s="83"/>
      <c r="AT145" s="84">
        <v>5535.09</v>
      </c>
      <c r="AU145" s="84">
        <v>139532.82999999999</v>
      </c>
      <c r="AV145" s="84"/>
      <c r="AW145" s="84">
        <v>2393.8000000000002</v>
      </c>
      <c r="AX145" s="83"/>
      <c r="AY145" s="84">
        <v>2683.5</v>
      </c>
      <c r="AZ145" s="84">
        <v>8503</v>
      </c>
      <c r="BA145" s="84">
        <v>2125.75</v>
      </c>
      <c r="BB145" s="84">
        <v>15804.630000000001</v>
      </c>
      <c r="BC145" s="84">
        <v>11583.8</v>
      </c>
      <c r="BD145" s="84">
        <v>76087.34</v>
      </c>
      <c r="BE145" s="84">
        <v>86375.58</v>
      </c>
      <c r="BF145" s="83"/>
      <c r="BG145" s="83"/>
      <c r="BH145" s="83"/>
      <c r="BI145" s="84">
        <v>28689.5</v>
      </c>
      <c r="BJ145" s="83"/>
      <c r="BK145" s="83">
        <v>217130.77</v>
      </c>
      <c r="BL145" s="84"/>
      <c r="BM145" s="84">
        <v>25773.5</v>
      </c>
      <c r="BN145" s="84">
        <v>15667.599999999999</v>
      </c>
      <c r="BO145" s="84">
        <v>762</v>
      </c>
      <c r="BP145" s="84">
        <v>177.76</v>
      </c>
      <c r="BQ145" s="83">
        <v>9098.1200000000008</v>
      </c>
      <c r="BR145" s="83"/>
      <c r="BS145" s="84"/>
      <c r="BT145" s="84">
        <v>7150</v>
      </c>
      <c r="BU145" s="84">
        <v>7150</v>
      </c>
      <c r="BV145" s="83">
        <v>63300.5</v>
      </c>
      <c r="BW145" s="84"/>
      <c r="BX145" s="84">
        <v>36017.18</v>
      </c>
      <c r="BY145" s="83">
        <v>21387.629999999997</v>
      </c>
      <c r="BZ145" s="83"/>
      <c r="CA145" s="83"/>
      <c r="CB145" s="84"/>
      <c r="CC145" s="83">
        <v>4728.47</v>
      </c>
      <c r="CD145" s="83"/>
      <c r="CE145" s="83">
        <v>7505</v>
      </c>
      <c r="CF145" s="83"/>
      <c r="CG145" s="83"/>
      <c r="CH145" s="83"/>
      <c r="CI145" s="83"/>
      <c r="CJ145" s="84"/>
      <c r="CK145" s="84">
        <v>12503.89</v>
      </c>
      <c r="CL145" s="84">
        <v>12503.89</v>
      </c>
      <c r="CM145" s="84"/>
      <c r="CN145" s="84"/>
      <c r="CO145" s="84"/>
      <c r="CP145" s="83"/>
      <c r="CQ145" s="84"/>
      <c r="CR145" s="84"/>
      <c r="CS145" s="84"/>
      <c r="CT145" s="83"/>
      <c r="CU145" s="83"/>
      <c r="CV145" s="83"/>
    </row>
    <row r="146" spans="2:100" x14ac:dyDescent="0.25">
      <c r="B146" s="85" t="s">
        <v>660</v>
      </c>
      <c r="C146" s="85" t="s">
        <v>661</v>
      </c>
      <c r="D146" s="84">
        <v>852178.56</v>
      </c>
      <c r="E146" s="84">
        <v>252968.57</v>
      </c>
      <c r="F146" s="84"/>
      <c r="G146" s="84">
        <v>18000</v>
      </c>
      <c r="H146" s="83"/>
      <c r="I146" s="84">
        <v>3312.34</v>
      </c>
      <c r="J146" s="84"/>
      <c r="K146" s="84"/>
      <c r="L146" s="84">
        <v>81530.33</v>
      </c>
      <c r="M146" s="84">
        <v>36723.300000000003</v>
      </c>
      <c r="N146" s="84"/>
      <c r="O146" s="83"/>
      <c r="P146" s="84">
        <v>7000</v>
      </c>
      <c r="Q146" s="84"/>
      <c r="R146" s="83"/>
      <c r="S146" s="83"/>
      <c r="T146" s="84">
        <v>20682.62</v>
      </c>
      <c r="U146" s="84">
        <v>9510.3799999999992</v>
      </c>
      <c r="V146" s="84">
        <v>28843.53</v>
      </c>
      <c r="W146" s="84">
        <v>11010.7</v>
      </c>
      <c r="X146" s="83"/>
      <c r="Y146" s="83"/>
      <c r="Z146" s="83"/>
      <c r="AA146" s="83"/>
      <c r="AB146" s="84">
        <v>-759.62</v>
      </c>
      <c r="AC146" s="84">
        <v>247.63</v>
      </c>
      <c r="AD146" s="84">
        <v>1777.96</v>
      </c>
      <c r="AE146" s="84">
        <v>3215.7900000000004</v>
      </c>
      <c r="AF146" s="84">
        <v>36772.479999999996</v>
      </c>
      <c r="AG146" s="84">
        <v>36998.559999999998</v>
      </c>
      <c r="AH146" s="84"/>
      <c r="AI146" s="83"/>
      <c r="AJ146" s="84">
        <v>19353.879999999997</v>
      </c>
      <c r="AK146" s="84">
        <v>11228.89</v>
      </c>
      <c r="AL146" s="84">
        <v>1275.69</v>
      </c>
      <c r="AM146" s="84">
        <v>2244.4300000000003</v>
      </c>
      <c r="AN146" s="84">
        <v>6211.09</v>
      </c>
      <c r="AO146" s="84">
        <v>-413.48</v>
      </c>
      <c r="AP146" s="84">
        <v>810.06</v>
      </c>
      <c r="AQ146" s="84">
        <v>53275.729999999996</v>
      </c>
      <c r="AR146" s="83"/>
      <c r="AS146" s="83"/>
      <c r="AT146" s="84">
        <v>1986.88</v>
      </c>
      <c r="AU146" s="84">
        <v>433.59999999999997</v>
      </c>
      <c r="AV146" s="84"/>
      <c r="AW146" s="84">
        <v>2562</v>
      </c>
      <c r="AX146" s="83"/>
      <c r="AY146" s="83"/>
      <c r="AZ146" s="83"/>
      <c r="BA146" s="83">
        <v>3000</v>
      </c>
      <c r="BB146" s="84">
        <v>2919.13</v>
      </c>
      <c r="BC146" s="84">
        <v>6018.16</v>
      </c>
      <c r="BD146" s="83">
        <v>4243.1000000000004</v>
      </c>
      <c r="BE146" s="83"/>
      <c r="BF146" s="83"/>
      <c r="BG146" s="83">
        <v>2290.86</v>
      </c>
      <c r="BH146" s="84"/>
      <c r="BI146" s="83">
        <v>48223.43</v>
      </c>
      <c r="BJ146" s="83"/>
      <c r="BK146" s="84">
        <v>39969.730000000003</v>
      </c>
      <c r="BL146" s="84"/>
      <c r="BM146" s="84">
        <v>9079</v>
      </c>
      <c r="BN146" s="84">
        <v>17759.010000000002</v>
      </c>
      <c r="BO146" s="84">
        <v>99.45</v>
      </c>
      <c r="BP146" s="84"/>
      <c r="BQ146" s="83"/>
      <c r="BR146" s="83">
        <v>16553.88</v>
      </c>
      <c r="BS146" s="84"/>
      <c r="BT146" s="84">
        <v>68.25</v>
      </c>
      <c r="BU146" s="84">
        <v>68.25</v>
      </c>
      <c r="BV146" s="83">
        <v>28302.57</v>
      </c>
      <c r="BW146" s="84"/>
      <c r="BX146" s="84"/>
      <c r="BY146" s="83">
        <v>20066.07</v>
      </c>
      <c r="BZ146" s="83"/>
      <c r="CA146" s="83"/>
      <c r="CB146" s="84"/>
      <c r="CC146" s="83"/>
      <c r="CD146" s="84"/>
      <c r="CE146" s="84">
        <v>1876.92</v>
      </c>
      <c r="CF146" s="83"/>
      <c r="CG146" s="83"/>
      <c r="CH146" s="83"/>
      <c r="CI146" s="83"/>
      <c r="CJ146" s="84"/>
      <c r="CK146" s="84">
        <v>4645.17</v>
      </c>
      <c r="CL146" s="83">
        <v>4645.17</v>
      </c>
      <c r="CM146" s="83"/>
      <c r="CN146" s="83"/>
      <c r="CO146" s="83"/>
      <c r="CP146" s="83"/>
      <c r="CQ146" s="83">
        <v>260.49</v>
      </c>
      <c r="CR146" s="83"/>
      <c r="CS146" s="84"/>
      <c r="CT146" s="83"/>
      <c r="CU146" s="83"/>
      <c r="CV146" s="83"/>
    </row>
    <row r="147" spans="2:100" x14ac:dyDescent="0.25">
      <c r="B147" s="85" t="s">
        <v>376</v>
      </c>
      <c r="C147" s="85" t="s">
        <v>377</v>
      </c>
      <c r="D147" s="84">
        <v>41219479.210000001</v>
      </c>
      <c r="E147" s="84">
        <v>5035466.09</v>
      </c>
      <c r="F147" s="84">
        <v>141868.68</v>
      </c>
      <c r="G147" s="84">
        <v>157384.46999999997</v>
      </c>
      <c r="H147" s="83"/>
      <c r="I147" s="84">
        <v>165505.22</v>
      </c>
      <c r="J147" s="84">
        <v>54632.15</v>
      </c>
      <c r="K147" s="83">
        <v>70942</v>
      </c>
      <c r="L147" s="84">
        <v>2758086.2800000003</v>
      </c>
      <c r="M147" s="84">
        <v>87272.83</v>
      </c>
      <c r="N147" s="84">
        <v>141282.96</v>
      </c>
      <c r="O147" s="83"/>
      <c r="P147" s="84">
        <v>21132.32</v>
      </c>
      <c r="Q147" s="83">
        <v>20934.54</v>
      </c>
      <c r="R147" s="83"/>
      <c r="S147" s="83"/>
      <c r="T147" s="84">
        <v>414713.50000000006</v>
      </c>
      <c r="U147" s="84">
        <v>223563.73000000004</v>
      </c>
      <c r="V147" s="84">
        <v>519773.68999999994</v>
      </c>
      <c r="W147" s="84">
        <v>287667.73</v>
      </c>
      <c r="X147" s="83"/>
      <c r="Y147" s="83"/>
      <c r="Z147" s="83"/>
      <c r="AA147" s="83"/>
      <c r="AB147" s="84">
        <v>-33970.410000000018</v>
      </c>
      <c r="AC147" s="84">
        <v>32470.809999999994</v>
      </c>
      <c r="AD147" s="84">
        <v>31003.530000000006</v>
      </c>
      <c r="AE147" s="84">
        <v>36388.339999999997</v>
      </c>
      <c r="AF147" s="84">
        <v>806206.85999999987</v>
      </c>
      <c r="AG147" s="84">
        <v>1029633.14</v>
      </c>
      <c r="AH147" s="83"/>
      <c r="AI147" s="83"/>
      <c r="AJ147" s="84">
        <v>521599.44000000006</v>
      </c>
      <c r="AK147" s="84">
        <v>97682.38</v>
      </c>
      <c r="AL147" s="84">
        <v>196961.36000000002</v>
      </c>
      <c r="AM147" s="84">
        <v>114357.09</v>
      </c>
      <c r="AN147" s="84">
        <v>374371.31</v>
      </c>
      <c r="AO147" s="84">
        <v>2745.38</v>
      </c>
      <c r="AP147" s="84">
        <v>39247.03</v>
      </c>
      <c r="AQ147" s="84">
        <v>19505321.510000002</v>
      </c>
      <c r="AR147" s="84"/>
      <c r="AS147" s="83"/>
      <c r="AT147" s="84">
        <v>122984.84000000001</v>
      </c>
      <c r="AU147" s="84">
        <v>34078.53</v>
      </c>
      <c r="AV147" s="84">
        <v>6135</v>
      </c>
      <c r="AW147" s="83">
        <v>36791.949999999997</v>
      </c>
      <c r="AX147" s="83"/>
      <c r="AY147" s="83">
        <v>13734.44</v>
      </c>
      <c r="AZ147" s="84">
        <v>3496.86</v>
      </c>
      <c r="BA147" s="84">
        <v>15463.34</v>
      </c>
      <c r="BB147" s="83">
        <v>65080.06</v>
      </c>
      <c r="BC147" s="84">
        <v>27524.92</v>
      </c>
      <c r="BD147" s="84">
        <v>79111.73</v>
      </c>
      <c r="BE147" s="84">
        <v>38494.550000000003</v>
      </c>
      <c r="BF147" s="83"/>
      <c r="BG147" s="83"/>
      <c r="BH147" s="83"/>
      <c r="BI147" s="83">
        <v>4358.54</v>
      </c>
      <c r="BJ147" s="83"/>
      <c r="BK147" s="84"/>
      <c r="BL147" s="84"/>
      <c r="BM147" s="84">
        <v>277450.49</v>
      </c>
      <c r="BN147" s="84">
        <v>37533.480000000003</v>
      </c>
      <c r="BO147" s="83">
        <v>786</v>
      </c>
      <c r="BP147" s="83">
        <v>8587.3799999999992</v>
      </c>
      <c r="BQ147" s="84">
        <v>340559.20999999996</v>
      </c>
      <c r="BR147" s="83"/>
      <c r="BS147" s="84"/>
      <c r="BT147" s="84">
        <v>26690.769999999997</v>
      </c>
      <c r="BU147" s="84">
        <v>26690.769999999997</v>
      </c>
      <c r="BV147" s="83">
        <v>5906395.8899999997</v>
      </c>
      <c r="BW147" s="83"/>
      <c r="BX147" s="84">
        <v>125542.11</v>
      </c>
      <c r="BY147" s="84">
        <v>146607.75</v>
      </c>
      <c r="BZ147" s="83"/>
      <c r="CA147" s="83"/>
      <c r="CB147" s="83"/>
      <c r="CC147" s="83">
        <v>62151.49</v>
      </c>
      <c r="CD147" s="83">
        <v>120000</v>
      </c>
      <c r="CE147" s="83"/>
      <c r="CF147" s="83"/>
      <c r="CG147" s="83"/>
      <c r="CH147" s="83"/>
      <c r="CI147" s="83"/>
      <c r="CJ147" s="84"/>
      <c r="CK147" s="84">
        <v>64521.169999999991</v>
      </c>
      <c r="CL147" s="83">
        <v>64521.169999999991</v>
      </c>
      <c r="CM147" s="83"/>
      <c r="CN147" s="84">
        <v>428388.62</v>
      </c>
      <c r="CO147" s="83"/>
      <c r="CP147" s="83"/>
      <c r="CQ147" s="83"/>
      <c r="CR147" s="83"/>
      <c r="CS147" s="84">
        <v>8635.5499999999993</v>
      </c>
      <c r="CT147" s="83">
        <v>364130.58</v>
      </c>
      <c r="CU147" s="83"/>
      <c r="CV147" s="83"/>
    </row>
    <row r="148" spans="2:100" x14ac:dyDescent="0.25">
      <c r="B148" s="85" t="s">
        <v>814</v>
      </c>
      <c r="C148" s="85" t="s">
        <v>815</v>
      </c>
      <c r="D148" s="84">
        <v>20729697.980000019</v>
      </c>
      <c r="E148" s="84">
        <v>6124658.7800000003</v>
      </c>
      <c r="F148" s="84">
        <v>287264.92999999993</v>
      </c>
      <c r="G148" s="84">
        <v>57346.54</v>
      </c>
      <c r="H148" s="83"/>
      <c r="I148" s="84">
        <v>335686.99</v>
      </c>
      <c r="J148" s="84">
        <v>9600</v>
      </c>
      <c r="K148" s="84">
        <v>69564</v>
      </c>
      <c r="L148" s="84">
        <v>3426925.19</v>
      </c>
      <c r="M148" s="84">
        <v>421220.15999999992</v>
      </c>
      <c r="N148" s="84">
        <v>291334.97999999986</v>
      </c>
      <c r="O148" s="83"/>
      <c r="P148" s="84">
        <v>193472.75</v>
      </c>
      <c r="Q148" s="84">
        <v>2335.3000000000002</v>
      </c>
      <c r="R148" s="83"/>
      <c r="S148" s="83"/>
      <c r="T148" s="84">
        <v>513596.68000000017</v>
      </c>
      <c r="U148" s="84">
        <v>317304.61000000004</v>
      </c>
      <c r="V148" s="84">
        <v>648718.01000000013</v>
      </c>
      <c r="W148" s="84">
        <v>412908.57</v>
      </c>
      <c r="X148" s="83"/>
      <c r="Y148" s="83"/>
      <c r="Z148" s="83"/>
      <c r="AA148" s="83"/>
      <c r="AB148" s="84">
        <v>64626.689999999988</v>
      </c>
      <c r="AC148" s="84">
        <v>17753.519999999997</v>
      </c>
      <c r="AD148" s="84">
        <v>35731.089999999989</v>
      </c>
      <c r="AE148" s="84">
        <v>120681.21</v>
      </c>
      <c r="AF148" s="84">
        <v>966600.45000000007</v>
      </c>
      <c r="AG148" s="84">
        <v>1082057.1000000001</v>
      </c>
      <c r="AH148" s="83">
        <v>8859.94</v>
      </c>
      <c r="AI148" s="83"/>
      <c r="AJ148" s="84">
        <v>640610.18999999983</v>
      </c>
      <c r="AK148" s="84">
        <v>96302.290000000008</v>
      </c>
      <c r="AL148" s="84">
        <v>131370.9</v>
      </c>
      <c r="AM148" s="84">
        <v>22513.309999999994</v>
      </c>
      <c r="AN148" s="84">
        <v>231736.31000000003</v>
      </c>
      <c r="AO148" s="83">
        <v>7809.3600000000006</v>
      </c>
      <c r="AP148" s="84">
        <v>33741.870000000003</v>
      </c>
      <c r="AQ148" s="84">
        <v>2225511.37</v>
      </c>
      <c r="AR148" s="83"/>
      <c r="AS148" s="83"/>
      <c r="AT148" s="84">
        <v>60325.409999999996</v>
      </c>
      <c r="AU148" s="84">
        <v>374199.7</v>
      </c>
      <c r="AV148" s="84">
        <v>27600</v>
      </c>
      <c r="AW148" s="84">
        <v>31998.799999999999</v>
      </c>
      <c r="AX148" s="83"/>
      <c r="AY148" s="84">
        <v>9390.11</v>
      </c>
      <c r="AZ148" s="84"/>
      <c r="BA148" s="84">
        <v>51551.060000000005</v>
      </c>
      <c r="BB148" s="84">
        <v>139090.26</v>
      </c>
      <c r="BC148" s="84">
        <v>30631.3</v>
      </c>
      <c r="BD148" s="84"/>
      <c r="BE148" s="84"/>
      <c r="BF148" s="84"/>
      <c r="BG148" s="84"/>
      <c r="BH148" s="83">
        <v>33550.639999999999</v>
      </c>
      <c r="BI148" s="84"/>
      <c r="BJ148" s="83"/>
      <c r="BK148" s="83">
        <v>29372.71</v>
      </c>
      <c r="BL148" s="84"/>
      <c r="BM148" s="84">
        <v>138677.57999999999</v>
      </c>
      <c r="BN148" s="84">
        <v>69338.709999999992</v>
      </c>
      <c r="BO148" s="84">
        <v>198</v>
      </c>
      <c r="BP148" s="84">
        <v>2795.2</v>
      </c>
      <c r="BQ148" s="84">
        <v>156654.56</v>
      </c>
      <c r="BR148" s="84"/>
      <c r="BS148" s="84"/>
      <c r="BT148" s="84">
        <v>49374.43</v>
      </c>
      <c r="BU148" s="84">
        <v>49374.43</v>
      </c>
      <c r="BV148" s="83">
        <v>253642.44</v>
      </c>
      <c r="BW148" s="83">
        <v>41657.61</v>
      </c>
      <c r="BX148" s="84">
        <v>55506.47</v>
      </c>
      <c r="BY148" s="84">
        <v>183613.15999999997</v>
      </c>
      <c r="BZ148" s="83"/>
      <c r="CA148" s="83"/>
      <c r="CB148" s="84"/>
      <c r="CC148" s="83">
        <v>20848.3</v>
      </c>
      <c r="CD148" s="83"/>
      <c r="CE148" s="83">
        <v>19978.22</v>
      </c>
      <c r="CF148" s="83">
        <v>3189.46</v>
      </c>
      <c r="CG148" s="83"/>
      <c r="CH148" s="84"/>
      <c r="CI148" s="83"/>
      <c r="CJ148" s="84"/>
      <c r="CK148" s="84">
        <v>62778.11</v>
      </c>
      <c r="CL148" s="83">
        <v>62778.11</v>
      </c>
      <c r="CM148" s="83"/>
      <c r="CN148" s="83"/>
      <c r="CO148" s="83"/>
      <c r="CP148" s="83">
        <v>61542.58</v>
      </c>
      <c r="CQ148" s="83">
        <v>6838.07</v>
      </c>
      <c r="CR148" s="84"/>
      <c r="CS148" s="83">
        <v>17512</v>
      </c>
      <c r="CT148" s="83"/>
      <c r="CU148" s="83"/>
      <c r="CV148" s="83"/>
    </row>
    <row r="149" spans="2:100" x14ac:dyDescent="0.25">
      <c r="B149" s="85" t="s">
        <v>470</v>
      </c>
      <c r="C149" s="85" t="s">
        <v>471</v>
      </c>
      <c r="D149" s="84">
        <v>5496218.9900000002</v>
      </c>
      <c r="E149" s="84">
        <v>1574627.9</v>
      </c>
      <c r="F149" s="84">
        <v>90975.01</v>
      </c>
      <c r="G149" s="84">
        <v>51133.81</v>
      </c>
      <c r="H149" s="83"/>
      <c r="I149" s="84">
        <v>24460.190000000002</v>
      </c>
      <c r="J149" s="83"/>
      <c r="K149" s="83"/>
      <c r="L149" s="84">
        <v>573978.37</v>
      </c>
      <c r="M149" s="84">
        <v>48868.17</v>
      </c>
      <c r="N149" s="84">
        <v>64.47</v>
      </c>
      <c r="O149" s="83"/>
      <c r="P149" s="84">
        <v>77565.09</v>
      </c>
      <c r="Q149" s="83"/>
      <c r="R149" s="83"/>
      <c r="S149" s="83"/>
      <c r="T149" s="84">
        <v>131016.05000000002</v>
      </c>
      <c r="U149" s="84">
        <v>51494.210000000006</v>
      </c>
      <c r="V149" s="84">
        <v>156405.39999999997</v>
      </c>
      <c r="W149" s="84">
        <v>68124.95</v>
      </c>
      <c r="X149" s="83"/>
      <c r="Y149" s="83"/>
      <c r="Z149" s="83"/>
      <c r="AA149" s="83"/>
      <c r="AB149" s="84">
        <v>6080.01</v>
      </c>
      <c r="AC149" s="84">
        <v>1439.4299999999998</v>
      </c>
      <c r="AD149" s="84">
        <v>10575.119999999999</v>
      </c>
      <c r="AE149" s="84">
        <v>19137.659999999996</v>
      </c>
      <c r="AF149" s="84">
        <v>251328</v>
      </c>
      <c r="AG149" s="84">
        <v>210252</v>
      </c>
      <c r="AH149" s="83"/>
      <c r="AI149" s="83"/>
      <c r="AJ149" s="84">
        <v>114632.04000000001</v>
      </c>
      <c r="AK149" s="83">
        <v>22676.1</v>
      </c>
      <c r="AL149" s="84">
        <v>85578.55</v>
      </c>
      <c r="AM149" s="84">
        <v>14528.990000000002</v>
      </c>
      <c r="AN149" s="84">
        <v>50024.24</v>
      </c>
      <c r="AO149" s="84">
        <v>13450.83</v>
      </c>
      <c r="AP149" s="84">
        <v>22502.27</v>
      </c>
      <c r="AQ149" s="84">
        <v>404635.29000000004</v>
      </c>
      <c r="AR149" s="83">
        <v>3431.05</v>
      </c>
      <c r="AS149" s="84"/>
      <c r="AT149" s="84">
        <v>7367.61</v>
      </c>
      <c r="AU149" s="84">
        <v>583561.97</v>
      </c>
      <c r="AV149" s="84">
        <v>7767.5</v>
      </c>
      <c r="AW149" s="84">
        <v>22240</v>
      </c>
      <c r="AX149" s="83"/>
      <c r="AY149" s="84">
        <v>19813.95</v>
      </c>
      <c r="AZ149" s="84">
        <v>7076.84</v>
      </c>
      <c r="BA149" s="83">
        <v>7250.68</v>
      </c>
      <c r="BB149" s="84"/>
      <c r="BC149" s="83">
        <v>26270.1</v>
      </c>
      <c r="BD149" s="84">
        <v>19603.649999999998</v>
      </c>
      <c r="BE149" s="83">
        <v>15504.01</v>
      </c>
      <c r="BF149" s="83"/>
      <c r="BG149" s="83"/>
      <c r="BH149" s="83"/>
      <c r="BI149" s="84"/>
      <c r="BJ149" s="83"/>
      <c r="BK149" s="83">
        <v>270591.09999999998</v>
      </c>
      <c r="BL149" s="84"/>
      <c r="BM149" s="84">
        <v>38144</v>
      </c>
      <c r="BN149" s="84">
        <v>28119.64</v>
      </c>
      <c r="BO149" s="83"/>
      <c r="BP149" s="83"/>
      <c r="BQ149" s="83">
        <v>44092.84</v>
      </c>
      <c r="BR149" s="83"/>
      <c r="BS149" s="83"/>
      <c r="BT149" s="83">
        <v>1666.08</v>
      </c>
      <c r="BU149" s="84">
        <v>1666.08</v>
      </c>
      <c r="BV149" s="83">
        <v>207254.37</v>
      </c>
      <c r="BW149" s="83"/>
      <c r="BX149" s="84"/>
      <c r="BY149" s="83">
        <v>96413.16</v>
      </c>
      <c r="BZ149" s="83">
        <v>332.27</v>
      </c>
      <c r="CA149" s="83"/>
      <c r="CB149" s="84"/>
      <c r="CC149" s="83"/>
      <c r="CD149" s="84"/>
      <c r="CE149" s="83"/>
      <c r="CF149" s="83"/>
      <c r="CG149" s="83"/>
      <c r="CH149" s="83"/>
      <c r="CI149" s="83"/>
      <c r="CJ149" s="84"/>
      <c r="CK149" s="84">
        <v>14164.02</v>
      </c>
      <c r="CL149" s="83">
        <v>14164.02</v>
      </c>
      <c r="CM149" s="83"/>
      <c r="CN149" s="83"/>
      <c r="CO149" s="83"/>
      <c r="CP149" s="83"/>
      <c r="CQ149" s="83"/>
      <c r="CR149" s="83"/>
      <c r="CS149" s="83"/>
      <c r="CT149" s="83"/>
      <c r="CU149" s="83"/>
      <c r="CV149" s="83"/>
    </row>
    <row r="150" spans="2:100" x14ac:dyDescent="0.25">
      <c r="B150" s="85" t="s">
        <v>524</v>
      </c>
      <c r="C150" s="85" t="s">
        <v>525</v>
      </c>
      <c r="D150" s="84">
        <v>12042345.880000006</v>
      </c>
      <c r="E150" s="84">
        <v>4245019.4300000006</v>
      </c>
      <c r="F150" s="84">
        <v>29650</v>
      </c>
      <c r="G150" s="84">
        <v>115913.83</v>
      </c>
      <c r="H150" s="83"/>
      <c r="I150" s="84">
        <v>78187.839999999997</v>
      </c>
      <c r="J150" s="84">
        <v>39696.51</v>
      </c>
      <c r="K150" s="84">
        <v>12412</v>
      </c>
      <c r="L150" s="84">
        <v>1476339.0899999999</v>
      </c>
      <c r="M150" s="84">
        <v>82055.820000000007</v>
      </c>
      <c r="N150" s="84">
        <v>94094.959999999992</v>
      </c>
      <c r="O150" s="83"/>
      <c r="P150" s="84">
        <v>212586.99</v>
      </c>
      <c r="Q150" s="84">
        <v>37857.24</v>
      </c>
      <c r="R150" s="83"/>
      <c r="S150" s="83"/>
      <c r="T150" s="84">
        <v>335527.86</v>
      </c>
      <c r="U150" s="84">
        <v>140493.34999999998</v>
      </c>
      <c r="V150" s="84">
        <v>432535.06000000006</v>
      </c>
      <c r="W150" s="84">
        <v>182370.66000000003</v>
      </c>
      <c r="X150" s="83"/>
      <c r="Y150" s="83"/>
      <c r="Z150" s="83"/>
      <c r="AA150" s="83"/>
      <c r="AB150" s="84">
        <v>34755.74</v>
      </c>
      <c r="AC150" s="84">
        <v>16285.109999999999</v>
      </c>
      <c r="AD150" s="84">
        <v>19490.68</v>
      </c>
      <c r="AE150" s="84">
        <v>29727.219999999998</v>
      </c>
      <c r="AF150" s="84">
        <v>701788.72</v>
      </c>
      <c r="AG150" s="84">
        <v>586311.28</v>
      </c>
      <c r="AH150" s="83"/>
      <c r="AI150" s="83"/>
      <c r="AJ150" s="84">
        <v>252199.50999999998</v>
      </c>
      <c r="AK150" s="84">
        <v>57155.229999999996</v>
      </c>
      <c r="AL150" s="84">
        <v>26295.279999999999</v>
      </c>
      <c r="AM150" s="84">
        <v>7104.0300000000007</v>
      </c>
      <c r="AN150" s="84">
        <v>109888.45999999999</v>
      </c>
      <c r="AO150" s="83">
        <v>18714.599999999999</v>
      </c>
      <c r="AP150" s="83">
        <v>2024.86</v>
      </c>
      <c r="AQ150" s="84">
        <v>618169.41</v>
      </c>
      <c r="AR150" s="83"/>
      <c r="AS150" s="84"/>
      <c r="AT150" s="84">
        <v>8988.85</v>
      </c>
      <c r="AU150" s="84">
        <v>13816.86</v>
      </c>
      <c r="AV150" s="84">
        <v>21535</v>
      </c>
      <c r="AW150" s="84">
        <v>30997</v>
      </c>
      <c r="AX150" s="83"/>
      <c r="AY150" s="84">
        <v>187808.84999999998</v>
      </c>
      <c r="AZ150" s="83"/>
      <c r="BA150" s="83">
        <v>1969</v>
      </c>
      <c r="BB150" s="84">
        <v>20594.29</v>
      </c>
      <c r="BC150" s="84">
        <v>19934.12</v>
      </c>
      <c r="BD150" s="84">
        <v>6645.56</v>
      </c>
      <c r="BE150" s="83">
        <v>15646.62</v>
      </c>
      <c r="BF150" s="83">
        <v>9133.8700000000008</v>
      </c>
      <c r="BG150" s="84">
        <v>11855.009999999998</v>
      </c>
      <c r="BH150" s="83"/>
      <c r="BI150" s="84">
        <v>1246.25</v>
      </c>
      <c r="BJ150" s="84"/>
      <c r="BK150" s="83"/>
      <c r="BL150" s="84"/>
      <c r="BM150" s="84">
        <v>254693.43</v>
      </c>
      <c r="BN150" s="83">
        <v>44464.600000000006</v>
      </c>
      <c r="BO150" s="84">
        <v>1801.85</v>
      </c>
      <c r="BP150" s="84">
        <v>6309.34</v>
      </c>
      <c r="BQ150" s="83">
        <v>289900.09000000003</v>
      </c>
      <c r="BR150" s="83">
        <v>63946.1</v>
      </c>
      <c r="BS150" s="84">
        <v>277508.5</v>
      </c>
      <c r="BT150" s="84">
        <v>8514.99</v>
      </c>
      <c r="BU150" s="84">
        <v>8514.99</v>
      </c>
      <c r="BV150" s="83">
        <v>496289.3</v>
      </c>
      <c r="BW150" s="83">
        <v>14016.55</v>
      </c>
      <c r="BX150" s="84"/>
      <c r="BY150" s="84">
        <v>126204.01999999999</v>
      </c>
      <c r="BZ150" s="83">
        <v>3401.05</v>
      </c>
      <c r="CA150" s="83"/>
      <c r="CB150" s="84"/>
      <c r="CC150" s="83">
        <v>18784.27</v>
      </c>
      <c r="CD150" s="83"/>
      <c r="CE150" s="83">
        <v>24373.5</v>
      </c>
      <c r="CF150" s="83"/>
      <c r="CG150" s="83"/>
      <c r="CH150" s="83">
        <v>2025.08</v>
      </c>
      <c r="CI150" s="83">
        <v>23.5</v>
      </c>
      <c r="CJ150" s="84"/>
      <c r="CK150" s="84">
        <v>38674.83</v>
      </c>
      <c r="CL150" s="83">
        <v>38674.83</v>
      </c>
      <c r="CM150" s="83"/>
      <c r="CN150" s="83"/>
      <c r="CO150" s="83"/>
      <c r="CP150" s="83"/>
      <c r="CQ150" s="83"/>
      <c r="CR150" s="83"/>
      <c r="CS150" s="84">
        <v>26592.83</v>
      </c>
      <c r="CT150" s="83"/>
      <c r="CU150" s="83"/>
      <c r="CV150" s="83"/>
    </row>
    <row r="151" spans="2:100" x14ac:dyDescent="0.25">
      <c r="B151" s="85" t="s">
        <v>352</v>
      </c>
      <c r="C151" s="85" t="s">
        <v>353</v>
      </c>
      <c r="D151" s="84">
        <v>1335705.7300000002</v>
      </c>
      <c r="E151" s="84">
        <v>292443.01</v>
      </c>
      <c r="F151" s="84">
        <v>2474.37</v>
      </c>
      <c r="G151" s="84">
        <v>4698.63</v>
      </c>
      <c r="H151" s="83"/>
      <c r="I151" s="84">
        <v>16876.919999999998</v>
      </c>
      <c r="J151" s="84"/>
      <c r="K151" s="84"/>
      <c r="L151" s="84">
        <v>260466.38</v>
      </c>
      <c r="M151" s="84">
        <v>17955.46</v>
      </c>
      <c r="N151" s="84">
        <v>6853.34</v>
      </c>
      <c r="O151" s="83"/>
      <c r="P151" s="84">
        <v>7175</v>
      </c>
      <c r="Q151" s="84"/>
      <c r="R151" s="83"/>
      <c r="S151" s="83"/>
      <c r="T151" s="84">
        <v>23439.55</v>
      </c>
      <c r="U151" s="84">
        <v>21865.600000000002</v>
      </c>
      <c r="V151" s="84">
        <v>30962.02</v>
      </c>
      <c r="W151" s="84">
        <v>26526.159999999996</v>
      </c>
      <c r="X151" s="83"/>
      <c r="Y151" s="83"/>
      <c r="Z151" s="83"/>
      <c r="AA151" s="83"/>
      <c r="AB151" s="84">
        <v>1599.92</v>
      </c>
      <c r="AC151" s="84">
        <v>1463.44</v>
      </c>
      <c r="AD151" s="84">
        <v>1930.48</v>
      </c>
      <c r="AE151" s="84">
        <v>7328.63</v>
      </c>
      <c r="AF151" s="84">
        <v>66381.26999999999</v>
      </c>
      <c r="AG151" s="84">
        <v>90030.73</v>
      </c>
      <c r="AH151" s="83">
        <v>-0.03</v>
      </c>
      <c r="AI151" s="83"/>
      <c r="AJ151" s="84">
        <v>37588.14</v>
      </c>
      <c r="AK151" s="84"/>
      <c r="AL151" s="84">
        <v>19265.419999999998</v>
      </c>
      <c r="AM151" s="84">
        <v>1125.1400000000001</v>
      </c>
      <c r="AN151" s="84">
        <v>460.36</v>
      </c>
      <c r="AO151" s="83">
        <v>114047.58</v>
      </c>
      <c r="AP151" s="83">
        <v>471.29</v>
      </c>
      <c r="AQ151" s="84">
        <v>13005.970000000001</v>
      </c>
      <c r="AR151" s="83"/>
      <c r="AS151" s="83">
        <v>14404.38</v>
      </c>
      <c r="AT151" s="84"/>
      <c r="AU151" s="84">
        <v>88311.239999999991</v>
      </c>
      <c r="AV151" s="84">
        <v>696.88</v>
      </c>
      <c r="AW151" s="84">
        <v>1043.25</v>
      </c>
      <c r="AX151" s="83"/>
      <c r="AY151" s="84">
        <v>2029.23</v>
      </c>
      <c r="AZ151" s="84">
        <v>9487.85</v>
      </c>
      <c r="BA151" s="84"/>
      <c r="BB151" s="84">
        <v>2997.28</v>
      </c>
      <c r="BC151" s="84">
        <v>915</v>
      </c>
      <c r="BD151" s="84">
        <v>13072.49</v>
      </c>
      <c r="BE151" s="83">
        <v>3093.39</v>
      </c>
      <c r="BF151" s="83"/>
      <c r="BG151" s="84"/>
      <c r="BH151" s="83"/>
      <c r="BI151" s="83">
        <v>6636.5999999999995</v>
      </c>
      <c r="BJ151" s="83"/>
      <c r="BK151" s="83"/>
      <c r="BL151" s="84"/>
      <c r="BM151" s="84">
        <v>16879.230000000003</v>
      </c>
      <c r="BN151" s="84">
        <v>9422.07</v>
      </c>
      <c r="BO151" s="83">
        <v>655</v>
      </c>
      <c r="BP151" s="84"/>
      <c r="BQ151" s="83"/>
      <c r="BR151" s="83"/>
      <c r="BS151" s="84"/>
      <c r="BT151" s="84"/>
      <c r="BU151" s="84"/>
      <c r="BV151" s="83">
        <v>95</v>
      </c>
      <c r="BW151" s="83"/>
      <c r="BX151" s="84"/>
      <c r="BY151" s="83">
        <v>5648.74</v>
      </c>
      <c r="BZ151" s="83"/>
      <c r="CA151" s="83"/>
      <c r="CB151" s="84"/>
      <c r="CC151" s="83">
        <v>2848.2</v>
      </c>
      <c r="CD151" s="84"/>
      <c r="CE151" s="83">
        <v>6860.42</v>
      </c>
      <c r="CF151" s="83"/>
      <c r="CG151" s="83"/>
      <c r="CH151" s="83"/>
      <c r="CI151" s="83"/>
      <c r="CJ151" s="84"/>
      <c r="CK151" s="84">
        <v>975.03</v>
      </c>
      <c r="CL151" s="83">
        <v>975.03</v>
      </c>
      <c r="CM151" s="83">
        <v>797.55</v>
      </c>
      <c r="CN151" s="83">
        <v>82402.12</v>
      </c>
      <c r="CO151" s="83"/>
      <c r="CP151" s="83"/>
      <c r="CQ151" s="83"/>
      <c r="CR151" s="83"/>
      <c r="CS151" s="83"/>
      <c r="CT151" s="83"/>
      <c r="CU151" s="83"/>
      <c r="CV151" s="83"/>
    </row>
    <row r="152" spans="2:100" x14ac:dyDescent="0.25">
      <c r="B152" s="85" t="s">
        <v>508</v>
      </c>
      <c r="C152" s="85" t="s">
        <v>509</v>
      </c>
      <c r="D152" s="84">
        <v>10917654.590000002</v>
      </c>
      <c r="E152" s="84">
        <v>3629356.8899999997</v>
      </c>
      <c r="F152" s="84">
        <v>4521.54</v>
      </c>
      <c r="G152" s="84">
        <v>15810.510000000002</v>
      </c>
      <c r="H152" s="83"/>
      <c r="I152" s="84">
        <v>81373.239999999991</v>
      </c>
      <c r="J152" s="84">
        <v>1352.39</v>
      </c>
      <c r="K152" s="84">
        <v>48613.14</v>
      </c>
      <c r="L152" s="84">
        <v>1418763.26</v>
      </c>
      <c r="M152" s="84">
        <v>94445.7</v>
      </c>
      <c r="N152" s="84">
        <v>54345.490000000005</v>
      </c>
      <c r="O152" s="83"/>
      <c r="P152" s="84">
        <v>87585.700000000012</v>
      </c>
      <c r="Q152" s="84">
        <v>5805.83</v>
      </c>
      <c r="R152" s="83">
        <v>271.33999999999997</v>
      </c>
      <c r="S152" s="83">
        <v>258.56</v>
      </c>
      <c r="T152" s="84">
        <v>283486.09999999998</v>
      </c>
      <c r="U152" s="84">
        <v>122350.42</v>
      </c>
      <c r="V152" s="84">
        <v>368697.37</v>
      </c>
      <c r="W152" s="84">
        <v>157908.15</v>
      </c>
      <c r="X152" s="83"/>
      <c r="Y152" s="83"/>
      <c r="Z152" s="83"/>
      <c r="AA152" s="83"/>
      <c r="AB152" s="84">
        <v>12608.369999999999</v>
      </c>
      <c r="AC152" s="84">
        <v>5940.32</v>
      </c>
      <c r="AD152" s="84">
        <v>21968.789999999997</v>
      </c>
      <c r="AE152" s="84">
        <v>29325.94</v>
      </c>
      <c r="AF152" s="84">
        <v>542520</v>
      </c>
      <c r="AG152" s="84">
        <v>479490.8</v>
      </c>
      <c r="AH152" s="84"/>
      <c r="AI152" s="84"/>
      <c r="AJ152" s="84">
        <v>351329.76000000007</v>
      </c>
      <c r="AK152" s="84">
        <v>70688.63</v>
      </c>
      <c r="AL152" s="84">
        <v>239320.3</v>
      </c>
      <c r="AM152" s="84">
        <v>190315.86</v>
      </c>
      <c r="AN152" s="84">
        <v>150352.93</v>
      </c>
      <c r="AO152" s="84">
        <v>700</v>
      </c>
      <c r="AP152" s="83">
        <v>2310.83</v>
      </c>
      <c r="AQ152" s="84">
        <v>10562.46</v>
      </c>
      <c r="AR152" s="83">
        <v>119400.16</v>
      </c>
      <c r="AS152" s="83">
        <v>58607.33</v>
      </c>
      <c r="AT152" s="84">
        <v>10197.759999999998</v>
      </c>
      <c r="AU152" s="84">
        <v>181176.19</v>
      </c>
      <c r="AV152" s="83">
        <v>1452</v>
      </c>
      <c r="AW152" s="84">
        <v>32669.01</v>
      </c>
      <c r="AX152" s="84">
        <v>9342.2999999999993</v>
      </c>
      <c r="AY152" s="84">
        <v>39601.760000000002</v>
      </c>
      <c r="AZ152" s="83"/>
      <c r="BA152" s="83"/>
      <c r="BB152" s="84">
        <v>30766.260000000002</v>
      </c>
      <c r="BC152" s="83">
        <v>37397.880000000005</v>
      </c>
      <c r="BD152" s="84">
        <v>8361.0299999999988</v>
      </c>
      <c r="BE152" s="84"/>
      <c r="BF152" s="83"/>
      <c r="BG152" s="83">
        <v>4526.84</v>
      </c>
      <c r="BH152" s="83"/>
      <c r="BI152" s="83"/>
      <c r="BJ152" s="83">
        <v>6930.4500000000007</v>
      </c>
      <c r="BK152" s="83"/>
      <c r="BL152" s="84"/>
      <c r="BM152" s="84">
        <v>269969.81</v>
      </c>
      <c r="BN152" s="84">
        <v>36025.129999999997</v>
      </c>
      <c r="BO152" s="84"/>
      <c r="BP152" s="84">
        <v>15396.06</v>
      </c>
      <c r="BQ152" s="83">
        <v>105135.09</v>
      </c>
      <c r="BR152" s="84"/>
      <c r="BS152" s="84"/>
      <c r="BT152" s="84">
        <v>2536.1999999999998</v>
      </c>
      <c r="BU152" s="84">
        <v>2536.1999999999998</v>
      </c>
      <c r="BV152" s="83">
        <v>1278971.27</v>
      </c>
      <c r="BW152" s="84">
        <v>20363.22</v>
      </c>
      <c r="BX152" s="84"/>
      <c r="BY152" s="83">
        <v>116123.71</v>
      </c>
      <c r="BZ152" s="83">
        <v>4356.7299999999996</v>
      </c>
      <c r="CA152" s="83"/>
      <c r="CB152" s="84"/>
      <c r="CC152" s="83">
        <v>14119.71</v>
      </c>
      <c r="CD152" s="83"/>
      <c r="CE152" s="83"/>
      <c r="CF152" s="83"/>
      <c r="CG152" s="83"/>
      <c r="CH152" s="83"/>
      <c r="CI152" s="83"/>
      <c r="CJ152" s="84"/>
      <c r="CK152" s="84">
        <v>31848.07</v>
      </c>
      <c r="CL152" s="83">
        <v>31848.07</v>
      </c>
      <c r="CM152" s="83"/>
      <c r="CN152" s="84"/>
      <c r="CO152" s="83"/>
      <c r="CP152" s="83"/>
      <c r="CQ152" s="83"/>
      <c r="CR152" s="83"/>
      <c r="CS152" s="84"/>
      <c r="CT152" s="83"/>
      <c r="CU152" s="83"/>
      <c r="CV152" s="83"/>
    </row>
    <row r="153" spans="2:100" x14ac:dyDescent="0.25">
      <c r="B153" s="85" t="s">
        <v>504</v>
      </c>
      <c r="C153" s="85" t="s">
        <v>505</v>
      </c>
      <c r="D153" s="84">
        <v>8875674.1500000022</v>
      </c>
      <c r="E153" s="84">
        <v>2663483.75</v>
      </c>
      <c r="F153" s="84">
        <v>2815.41</v>
      </c>
      <c r="G153" s="83">
        <v>6060.7</v>
      </c>
      <c r="H153" s="83"/>
      <c r="I153" s="84">
        <v>135810.6</v>
      </c>
      <c r="J153" s="83">
        <v>6795.98</v>
      </c>
      <c r="K153" s="84">
        <v>17412</v>
      </c>
      <c r="L153" s="84">
        <v>1446986.7599999998</v>
      </c>
      <c r="M153" s="84">
        <v>23044.1</v>
      </c>
      <c r="N153" s="83">
        <v>14662.66</v>
      </c>
      <c r="O153" s="83"/>
      <c r="P153" s="84">
        <v>42956.07</v>
      </c>
      <c r="Q153" s="84">
        <v>4254.88</v>
      </c>
      <c r="R153" s="83"/>
      <c r="S153" s="83"/>
      <c r="T153" s="84">
        <v>212650.60000000003</v>
      </c>
      <c r="U153" s="84">
        <v>113579.7</v>
      </c>
      <c r="V153" s="84">
        <v>274063.92</v>
      </c>
      <c r="W153" s="84">
        <v>158109.25999999998</v>
      </c>
      <c r="X153" s="83"/>
      <c r="Y153" s="83"/>
      <c r="Z153" s="83"/>
      <c r="AA153" s="83"/>
      <c r="AB153" s="84">
        <v>12392.210000000001</v>
      </c>
      <c r="AC153" s="84">
        <v>7567.5800000000008</v>
      </c>
      <c r="AD153" s="84">
        <v>14977.61</v>
      </c>
      <c r="AE153" s="84">
        <v>33940.42</v>
      </c>
      <c r="AF153" s="84">
        <v>438590.07</v>
      </c>
      <c r="AG153" s="84">
        <v>600733.37</v>
      </c>
      <c r="AH153" s="84"/>
      <c r="AI153" s="84"/>
      <c r="AJ153" s="84">
        <v>444716.89</v>
      </c>
      <c r="AK153" s="84">
        <v>51377.59</v>
      </c>
      <c r="AL153" s="84">
        <v>163455.94</v>
      </c>
      <c r="AM153" s="84">
        <v>21612.94</v>
      </c>
      <c r="AN153" s="84">
        <v>55337.11</v>
      </c>
      <c r="AO153" s="84"/>
      <c r="AP153" s="83">
        <v>5898.18</v>
      </c>
      <c r="AQ153" s="84">
        <v>99988.81</v>
      </c>
      <c r="AR153" s="84"/>
      <c r="AS153" s="84"/>
      <c r="AT153" s="84">
        <v>184301.18000000002</v>
      </c>
      <c r="AU153" s="84">
        <v>335963.37</v>
      </c>
      <c r="AV153" s="84">
        <v>41779.1</v>
      </c>
      <c r="AW153" s="84"/>
      <c r="AX153" s="83"/>
      <c r="AY153" s="84">
        <v>79488.86</v>
      </c>
      <c r="AZ153" s="83">
        <v>699.8</v>
      </c>
      <c r="BA153" s="84">
        <v>14140.029999999999</v>
      </c>
      <c r="BB153" s="84">
        <v>21169.14</v>
      </c>
      <c r="BC153" s="84">
        <v>21268.78</v>
      </c>
      <c r="BD153" s="84">
        <v>151630.68</v>
      </c>
      <c r="BE153" s="84"/>
      <c r="BF153" s="83"/>
      <c r="BG153" s="84">
        <v>33500.590000000004</v>
      </c>
      <c r="BH153" s="83"/>
      <c r="BI153" s="84"/>
      <c r="BJ153" s="84"/>
      <c r="BK153" s="83"/>
      <c r="BL153" s="84"/>
      <c r="BM153" s="84">
        <v>125919</v>
      </c>
      <c r="BN153" s="84">
        <v>25422.11</v>
      </c>
      <c r="BO153" s="84">
        <v>9147.4</v>
      </c>
      <c r="BP153" s="84"/>
      <c r="BQ153" s="83">
        <v>68131.460000000006</v>
      </c>
      <c r="BR153" s="84"/>
      <c r="BS153" s="84"/>
      <c r="BT153" s="84">
        <v>10018.1</v>
      </c>
      <c r="BU153" s="84">
        <v>10018.1</v>
      </c>
      <c r="BV153" s="83">
        <v>351361.4</v>
      </c>
      <c r="BW153" s="84"/>
      <c r="BX153" s="84"/>
      <c r="BY153" s="83">
        <v>106675.26000000001</v>
      </c>
      <c r="BZ153" s="83"/>
      <c r="CA153" s="83"/>
      <c r="CB153" s="84"/>
      <c r="CC153" s="83">
        <v>158745.88</v>
      </c>
      <c r="CD153" s="84"/>
      <c r="CE153" s="83">
        <v>12026.61</v>
      </c>
      <c r="CF153" s="83"/>
      <c r="CG153" s="83"/>
      <c r="CH153" s="83"/>
      <c r="CI153" s="83"/>
      <c r="CJ153" s="84"/>
      <c r="CK153" s="84">
        <v>51010.29</v>
      </c>
      <c r="CL153" s="83">
        <v>51010.29</v>
      </c>
      <c r="CM153" s="84"/>
      <c r="CN153" s="83"/>
      <c r="CO153" s="83"/>
      <c r="CP153" s="83"/>
      <c r="CQ153" s="83"/>
      <c r="CR153" s="83"/>
      <c r="CS153" s="84"/>
      <c r="CT153" s="83"/>
      <c r="CU153" s="83"/>
      <c r="CV153" s="83"/>
    </row>
    <row r="154" spans="2:100" x14ac:dyDescent="0.25">
      <c r="B154" s="85" t="s">
        <v>206</v>
      </c>
      <c r="C154" s="85" t="s">
        <v>207</v>
      </c>
      <c r="D154" s="84">
        <v>10209444.43</v>
      </c>
      <c r="E154" s="84">
        <v>3510187.71</v>
      </c>
      <c r="F154" s="84">
        <v>90684.040000000008</v>
      </c>
      <c r="G154" s="83">
        <v>17311.760000000002</v>
      </c>
      <c r="H154" s="83"/>
      <c r="I154" s="84">
        <v>147524.34000000003</v>
      </c>
      <c r="J154" s="83">
        <v>31283.229999999996</v>
      </c>
      <c r="K154" s="83">
        <v>19818</v>
      </c>
      <c r="L154" s="84">
        <v>1306608.9099999999</v>
      </c>
      <c r="M154" s="83">
        <v>154422.20000000001</v>
      </c>
      <c r="N154" s="83">
        <v>43199.89</v>
      </c>
      <c r="O154" s="83"/>
      <c r="P154" s="83">
        <v>175682.4</v>
      </c>
      <c r="Q154" s="83">
        <v>40949.020000000004</v>
      </c>
      <c r="R154" s="83"/>
      <c r="S154" s="83"/>
      <c r="T154" s="84">
        <v>288147</v>
      </c>
      <c r="U154" s="84">
        <v>128699.42</v>
      </c>
      <c r="V154" s="84">
        <v>376626.33</v>
      </c>
      <c r="W154" s="84">
        <v>151094.68</v>
      </c>
      <c r="X154" s="84"/>
      <c r="Y154" s="84"/>
      <c r="Z154" s="83"/>
      <c r="AA154" s="83"/>
      <c r="AB154" s="84">
        <v>4891.24</v>
      </c>
      <c r="AC154" s="84">
        <v>2741.54</v>
      </c>
      <c r="AD154" s="84">
        <v>12951.750000000002</v>
      </c>
      <c r="AE154" s="84">
        <v>27791.39</v>
      </c>
      <c r="AF154" s="84">
        <v>514383.82</v>
      </c>
      <c r="AG154" s="84">
        <v>516316.18</v>
      </c>
      <c r="AH154" s="83">
        <v>8155.71</v>
      </c>
      <c r="AI154" s="83">
        <v>3704.5</v>
      </c>
      <c r="AJ154" s="84">
        <v>354631.13</v>
      </c>
      <c r="AK154" s="84">
        <v>53638.82</v>
      </c>
      <c r="AL154" s="84">
        <v>174188.2</v>
      </c>
      <c r="AM154" s="84">
        <v>32575.59</v>
      </c>
      <c r="AN154" s="84">
        <v>28962.69</v>
      </c>
      <c r="AO154" s="84">
        <v>32965.46</v>
      </c>
      <c r="AP154" s="83">
        <v>2007.61</v>
      </c>
      <c r="AQ154" s="84"/>
      <c r="AR154" s="83"/>
      <c r="AS154" s="83"/>
      <c r="AT154" s="84">
        <v>7722.52</v>
      </c>
      <c r="AU154" s="84">
        <v>387637.58999999997</v>
      </c>
      <c r="AV154" s="84">
        <v>2215</v>
      </c>
      <c r="AW154" s="83">
        <v>14595.9</v>
      </c>
      <c r="AX154" s="83"/>
      <c r="AY154" s="83">
        <v>27943.33</v>
      </c>
      <c r="AZ154" s="84"/>
      <c r="BA154" s="83">
        <v>73.260000000000005</v>
      </c>
      <c r="BB154" s="84">
        <v>25620.870000000003</v>
      </c>
      <c r="BC154" s="84"/>
      <c r="BD154" s="83">
        <v>3510</v>
      </c>
      <c r="BE154" s="83">
        <v>82213.399999999994</v>
      </c>
      <c r="BF154" s="83"/>
      <c r="BG154" s="84"/>
      <c r="BH154" s="83"/>
      <c r="BI154" s="83"/>
      <c r="BJ154" s="83"/>
      <c r="BK154" s="83"/>
      <c r="BL154" s="84"/>
      <c r="BM154" s="84">
        <v>283935.78999999998</v>
      </c>
      <c r="BN154" s="84">
        <v>32185.86</v>
      </c>
      <c r="BO154" s="83"/>
      <c r="BP154" s="83">
        <v>18152.66</v>
      </c>
      <c r="BQ154" s="84">
        <v>205008.91</v>
      </c>
      <c r="BR154" s="83"/>
      <c r="BS154" s="84"/>
      <c r="BT154" s="84">
        <v>250</v>
      </c>
      <c r="BU154" s="84">
        <v>250</v>
      </c>
      <c r="BV154" s="83">
        <v>586980.43999999994</v>
      </c>
      <c r="BW154" s="83"/>
      <c r="BX154" s="84">
        <v>78184.13</v>
      </c>
      <c r="BY154" s="84">
        <v>72891.740000000005</v>
      </c>
      <c r="BZ154" s="83"/>
      <c r="CA154" s="83"/>
      <c r="CB154" s="84"/>
      <c r="CC154" s="83">
        <v>27157.929999999997</v>
      </c>
      <c r="CD154" s="83"/>
      <c r="CE154" s="83">
        <v>8943.1299999999992</v>
      </c>
      <c r="CF154" s="83"/>
      <c r="CG154" s="83"/>
      <c r="CH154" s="83">
        <v>2243.87</v>
      </c>
      <c r="CI154" s="83"/>
      <c r="CJ154" s="84"/>
      <c r="CK154" s="84">
        <v>2022.34</v>
      </c>
      <c r="CL154" s="83">
        <v>2022.34</v>
      </c>
      <c r="CM154" s="83"/>
      <c r="CN154" s="83"/>
      <c r="CO154" s="83"/>
      <c r="CP154" s="83"/>
      <c r="CQ154" s="83"/>
      <c r="CR154" s="83"/>
      <c r="CS154" s="83"/>
      <c r="CT154" s="83">
        <v>87811.199999999997</v>
      </c>
      <c r="CU154" s="83"/>
      <c r="CV154" s="83"/>
    </row>
    <row r="155" spans="2:100" x14ac:dyDescent="0.25">
      <c r="B155" s="85" t="s">
        <v>824</v>
      </c>
      <c r="C155" s="85" t="s">
        <v>825</v>
      </c>
      <c r="D155" s="84">
        <v>12929618.789999982</v>
      </c>
      <c r="E155" s="84">
        <v>4320662.7999999989</v>
      </c>
      <c r="F155" s="84">
        <v>34953.199999999997</v>
      </c>
      <c r="G155" s="84"/>
      <c r="H155" s="83"/>
      <c r="I155" s="84">
        <v>72500.14</v>
      </c>
      <c r="J155" s="84">
        <v>27779.98</v>
      </c>
      <c r="K155" s="84">
        <v>11206</v>
      </c>
      <c r="L155" s="84">
        <v>1804023.6300000001</v>
      </c>
      <c r="M155" s="84">
        <v>102362.26000000001</v>
      </c>
      <c r="N155" s="84"/>
      <c r="O155" s="83"/>
      <c r="P155" s="84">
        <v>172688.94</v>
      </c>
      <c r="Q155" s="84">
        <v>34733.5</v>
      </c>
      <c r="R155" s="83"/>
      <c r="S155" s="83"/>
      <c r="T155" s="84">
        <v>332186.69999999995</v>
      </c>
      <c r="U155" s="84">
        <v>148912.22000000003</v>
      </c>
      <c r="V155" s="84">
        <v>424432.38999999996</v>
      </c>
      <c r="W155" s="84">
        <v>195119.95</v>
      </c>
      <c r="X155" s="84"/>
      <c r="Y155" s="83"/>
      <c r="Z155" s="83"/>
      <c r="AA155" s="83"/>
      <c r="AB155" s="84">
        <v>12368.590000000002</v>
      </c>
      <c r="AC155" s="84">
        <v>6814.0800000000008</v>
      </c>
      <c r="AD155" s="84">
        <v>30209.87000000001</v>
      </c>
      <c r="AE155" s="84">
        <v>60422.98</v>
      </c>
      <c r="AF155" s="84">
        <v>640660.29999999993</v>
      </c>
      <c r="AG155" s="84">
        <v>667823.27000000014</v>
      </c>
      <c r="AH155" s="84">
        <v>30177.929999999997</v>
      </c>
      <c r="AI155" s="84">
        <v>4819.5300000000007</v>
      </c>
      <c r="AJ155" s="84">
        <v>307731.27</v>
      </c>
      <c r="AK155" s="84">
        <v>64549.16</v>
      </c>
      <c r="AL155" s="84">
        <v>35669.440000000002</v>
      </c>
      <c r="AM155" s="84">
        <v>55424.74</v>
      </c>
      <c r="AN155" s="84">
        <v>79391.75</v>
      </c>
      <c r="AO155" s="84">
        <v>3285.46</v>
      </c>
      <c r="AP155" s="84"/>
      <c r="AQ155" s="84">
        <v>616466.82000000007</v>
      </c>
      <c r="AR155" s="84">
        <v>107952.78</v>
      </c>
      <c r="AS155" s="83">
        <v>11205.15</v>
      </c>
      <c r="AT155" s="84">
        <v>28727.58</v>
      </c>
      <c r="AU155" s="84">
        <v>179587.13999999998</v>
      </c>
      <c r="AV155" s="84"/>
      <c r="AW155" s="84">
        <v>51100.94</v>
      </c>
      <c r="AX155" s="83"/>
      <c r="AY155" s="84">
        <v>56357.65</v>
      </c>
      <c r="AZ155" s="84"/>
      <c r="BA155" s="84"/>
      <c r="BB155" s="84">
        <v>13113.15</v>
      </c>
      <c r="BC155" s="83">
        <v>37220.48000000001</v>
      </c>
      <c r="BD155" s="84">
        <v>38555.159999999996</v>
      </c>
      <c r="BE155" s="84">
        <v>81036.579999999987</v>
      </c>
      <c r="BF155" s="84"/>
      <c r="BG155" s="84">
        <v>3548</v>
      </c>
      <c r="BH155" s="84"/>
      <c r="BI155" s="84">
        <v>27705.420000000002</v>
      </c>
      <c r="BJ155" s="83"/>
      <c r="BK155" s="83"/>
      <c r="BL155" s="84"/>
      <c r="BM155" s="84">
        <v>254974.84999999998</v>
      </c>
      <c r="BN155" s="83">
        <v>49487.28</v>
      </c>
      <c r="BO155" s="84"/>
      <c r="BP155" s="84"/>
      <c r="BQ155" s="83">
        <v>208763.77999999997</v>
      </c>
      <c r="BR155" s="84"/>
      <c r="BS155" s="84">
        <v>549686.38</v>
      </c>
      <c r="BT155" s="84">
        <v>745</v>
      </c>
      <c r="BU155" s="84">
        <v>745</v>
      </c>
      <c r="BV155" s="83">
        <v>640374.31000000006</v>
      </c>
      <c r="BW155" s="84"/>
      <c r="BX155" s="84">
        <v>39071.619999999995</v>
      </c>
      <c r="BY155" s="83">
        <v>107512.98999999999</v>
      </c>
      <c r="BZ155" s="83"/>
      <c r="CA155" s="83"/>
      <c r="CB155" s="84"/>
      <c r="CC155" s="83">
        <v>36108.399999999994</v>
      </c>
      <c r="CD155" s="83"/>
      <c r="CE155" s="83">
        <v>20368.22</v>
      </c>
      <c r="CF155" s="83"/>
      <c r="CG155" s="84"/>
      <c r="CH155" s="83"/>
      <c r="CI155" s="83">
        <v>2751.48</v>
      </c>
      <c r="CJ155" s="84"/>
      <c r="CK155" s="84">
        <v>32628.290000000005</v>
      </c>
      <c r="CL155" s="83">
        <v>32628.290000000005</v>
      </c>
      <c r="CM155" s="83"/>
      <c r="CN155" s="83"/>
      <c r="CO155" s="83"/>
      <c r="CP155" s="83"/>
      <c r="CQ155" s="83"/>
      <c r="CR155" s="83"/>
      <c r="CS155" s="83"/>
      <c r="CT155" s="83">
        <v>53659.26</v>
      </c>
      <c r="CU155" s="83"/>
      <c r="CV155" s="83"/>
    </row>
    <row r="156" spans="2:100" x14ac:dyDescent="0.25">
      <c r="B156" s="85" t="s">
        <v>234</v>
      </c>
      <c r="C156" s="85" t="s">
        <v>235</v>
      </c>
      <c r="D156" s="84">
        <v>4563626.93</v>
      </c>
      <c r="E156" s="84">
        <v>671292.01</v>
      </c>
      <c r="F156" s="84">
        <v>11291.2</v>
      </c>
      <c r="G156" s="84"/>
      <c r="H156" s="83"/>
      <c r="I156" s="84">
        <v>943</v>
      </c>
      <c r="J156" s="84"/>
      <c r="K156" s="83"/>
      <c r="L156" s="84">
        <v>478215.38</v>
      </c>
      <c r="M156" s="84">
        <v>293.89999999999998</v>
      </c>
      <c r="N156" s="84">
        <v>74.17</v>
      </c>
      <c r="O156" s="83"/>
      <c r="P156" s="84"/>
      <c r="Q156" s="84"/>
      <c r="R156" s="83"/>
      <c r="S156" s="83"/>
      <c r="T156" s="84">
        <v>9580.4500000000007</v>
      </c>
      <c r="U156" s="84">
        <v>6652.6599999999989</v>
      </c>
      <c r="V156" s="84">
        <v>65570.100000000006</v>
      </c>
      <c r="W156" s="84">
        <v>46826.770000000004</v>
      </c>
      <c r="X156" s="83">
        <v>40964.74</v>
      </c>
      <c r="Y156" s="83">
        <v>28445.81</v>
      </c>
      <c r="Z156" s="83"/>
      <c r="AA156" s="83"/>
      <c r="AB156" s="84">
        <v>1725.55</v>
      </c>
      <c r="AC156" s="84">
        <v>1440.8200000000002</v>
      </c>
      <c r="AD156" s="84">
        <v>3631.51</v>
      </c>
      <c r="AE156" s="84">
        <v>10384.720000000001</v>
      </c>
      <c r="AF156" s="84">
        <v>103194.96</v>
      </c>
      <c r="AG156" s="84">
        <v>133585.09999999998</v>
      </c>
      <c r="AH156" s="83"/>
      <c r="AI156" s="83">
        <v>7917.8</v>
      </c>
      <c r="AJ156" s="84">
        <v>63530.54</v>
      </c>
      <c r="AK156" s="84">
        <v>24480.54</v>
      </c>
      <c r="AL156" s="84">
        <v>48501.7</v>
      </c>
      <c r="AM156" s="84">
        <v>11938.25</v>
      </c>
      <c r="AN156" s="84">
        <v>8590.23</v>
      </c>
      <c r="AO156" s="83">
        <v>4665.8599999999997</v>
      </c>
      <c r="AP156" s="83">
        <v>1945.86</v>
      </c>
      <c r="AQ156" s="83"/>
      <c r="AR156" s="83"/>
      <c r="AS156" s="83"/>
      <c r="AT156" s="84"/>
      <c r="AU156" s="84">
        <v>2331944.81</v>
      </c>
      <c r="AV156" s="84">
        <v>857.64</v>
      </c>
      <c r="AW156" s="84">
        <v>2672</v>
      </c>
      <c r="AX156" s="83"/>
      <c r="AY156" s="84"/>
      <c r="AZ156" s="83">
        <v>18531.8</v>
      </c>
      <c r="BA156" s="83"/>
      <c r="BB156" s="83">
        <v>2377.1999999999998</v>
      </c>
      <c r="BC156" s="84">
        <v>5810.27</v>
      </c>
      <c r="BD156" s="84"/>
      <c r="BE156" s="83"/>
      <c r="BF156" s="84"/>
      <c r="BG156" s="84">
        <v>12419.78</v>
      </c>
      <c r="BH156" s="83"/>
      <c r="BI156" s="83"/>
      <c r="BJ156" s="83"/>
      <c r="BK156" s="83"/>
      <c r="BL156" s="84"/>
      <c r="BM156" s="84">
        <v>173607.23</v>
      </c>
      <c r="BN156" s="83">
        <v>6743.82</v>
      </c>
      <c r="BO156" s="83">
        <v>1235.98</v>
      </c>
      <c r="BP156" s="84"/>
      <c r="BQ156" s="83">
        <v>79338.490000000005</v>
      </c>
      <c r="BR156" s="83">
        <v>98775.340000000011</v>
      </c>
      <c r="BS156" s="84"/>
      <c r="BT156" s="84">
        <v>2000</v>
      </c>
      <c r="BU156" s="84">
        <v>2000</v>
      </c>
      <c r="BV156" s="83">
        <v>2910.83</v>
      </c>
      <c r="BW156" s="83"/>
      <c r="BX156" s="84"/>
      <c r="BY156" s="84">
        <v>20550.63</v>
      </c>
      <c r="BZ156" s="83">
        <v>10541.12</v>
      </c>
      <c r="CA156" s="83"/>
      <c r="CB156" s="84"/>
      <c r="CC156" s="84">
        <v>3495</v>
      </c>
      <c r="CD156" s="83"/>
      <c r="CE156" s="83"/>
      <c r="CF156" s="83"/>
      <c r="CG156" s="83"/>
      <c r="CH156" s="83"/>
      <c r="CI156" s="83"/>
      <c r="CJ156" s="84"/>
      <c r="CK156" s="84">
        <v>4131.3599999999997</v>
      </c>
      <c r="CL156" s="83">
        <v>4131.3599999999997</v>
      </c>
      <c r="CM156" s="83"/>
      <c r="CN156" s="83"/>
      <c r="CO156" s="84"/>
      <c r="CP156" s="83"/>
      <c r="CQ156" s="83"/>
      <c r="CR156" s="83"/>
      <c r="CS156" s="83"/>
      <c r="CT156" s="83"/>
      <c r="CU156" s="83"/>
      <c r="CV156" s="83"/>
    </row>
    <row r="157" spans="2:100" x14ac:dyDescent="0.25">
      <c r="B157" s="85" t="s">
        <v>754</v>
      </c>
      <c r="C157" s="85" t="s">
        <v>755</v>
      </c>
      <c r="D157" s="84">
        <v>14563552.359999999</v>
      </c>
      <c r="E157" s="84">
        <v>5025076.91</v>
      </c>
      <c r="F157" s="84">
        <v>131324.39000000001</v>
      </c>
      <c r="G157" s="84">
        <v>123278.33</v>
      </c>
      <c r="H157" s="83"/>
      <c r="I157" s="84">
        <v>97571.03</v>
      </c>
      <c r="J157" s="84">
        <v>10000.58</v>
      </c>
      <c r="K157" s="84"/>
      <c r="L157" s="84">
        <v>2053592.0000000002</v>
      </c>
      <c r="M157" s="84">
        <v>146876.65000000002</v>
      </c>
      <c r="N157" s="84">
        <v>95752.3</v>
      </c>
      <c r="O157" s="83"/>
      <c r="P157" s="84">
        <v>162370.20000000001</v>
      </c>
      <c r="Q157" s="84">
        <v>251.8</v>
      </c>
      <c r="R157" s="83"/>
      <c r="S157" s="83"/>
      <c r="T157" s="84">
        <v>403933.07</v>
      </c>
      <c r="U157" s="84">
        <v>181693.24</v>
      </c>
      <c r="V157" s="84">
        <v>525799.43000000005</v>
      </c>
      <c r="W157" s="84">
        <v>251197.11</v>
      </c>
      <c r="X157" s="83"/>
      <c r="Y157" s="83"/>
      <c r="Z157" s="83"/>
      <c r="AA157" s="83"/>
      <c r="AB157" s="84">
        <v>9983.369999999999</v>
      </c>
      <c r="AC157" s="84">
        <v>5858.6900000000005</v>
      </c>
      <c r="AD157" s="84">
        <v>25605.339999999997</v>
      </c>
      <c r="AE157" s="84">
        <v>65751.199999999997</v>
      </c>
      <c r="AF157" s="84">
        <v>739200</v>
      </c>
      <c r="AG157" s="84">
        <v>840400</v>
      </c>
      <c r="AH157" s="84">
        <v>38093.56</v>
      </c>
      <c r="AI157" s="84">
        <v>5700.66</v>
      </c>
      <c r="AJ157" s="84">
        <v>263733.76000000001</v>
      </c>
      <c r="AK157" s="84">
        <v>104914.05</v>
      </c>
      <c r="AL157" s="84">
        <v>29955.919999999998</v>
      </c>
      <c r="AM157" s="84">
        <v>2446.13</v>
      </c>
      <c r="AN157" s="84">
        <v>15564.68</v>
      </c>
      <c r="AO157" s="84">
        <v>31461.46</v>
      </c>
      <c r="AP157" s="83">
        <v>27597.94</v>
      </c>
      <c r="AQ157" s="84">
        <v>196224.02</v>
      </c>
      <c r="AR157" s="83">
        <v>146724.87</v>
      </c>
      <c r="AS157" s="83"/>
      <c r="AT157" s="84">
        <v>18699.23</v>
      </c>
      <c r="AU157" s="84">
        <v>71094.48000000001</v>
      </c>
      <c r="AV157" s="84">
        <v>14400</v>
      </c>
      <c r="AW157" s="83">
        <v>42978.11</v>
      </c>
      <c r="AX157" s="84"/>
      <c r="AY157" s="84">
        <v>21516.09</v>
      </c>
      <c r="AZ157" s="84">
        <v>10583.74</v>
      </c>
      <c r="BA157" s="84">
        <v>41499.17</v>
      </c>
      <c r="BB157" s="84">
        <v>85628.739999999991</v>
      </c>
      <c r="BC157" s="84"/>
      <c r="BD157" s="84">
        <v>82501.87</v>
      </c>
      <c r="BE157" s="84">
        <v>89113.600000000006</v>
      </c>
      <c r="BF157" s="83"/>
      <c r="BG157" s="84">
        <v>350.40999999999997</v>
      </c>
      <c r="BH157" s="83">
        <v>30256.02</v>
      </c>
      <c r="BI157" s="84"/>
      <c r="BJ157" s="83"/>
      <c r="BK157" s="84"/>
      <c r="BL157" s="84"/>
      <c r="BM157" s="84">
        <v>316975.38</v>
      </c>
      <c r="BN157" s="84">
        <v>117738.25</v>
      </c>
      <c r="BO157" s="83"/>
      <c r="BP157" s="84">
        <v>16431.650000000001</v>
      </c>
      <c r="BQ157" s="84">
        <v>314394.86000000004</v>
      </c>
      <c r="BR157" s="84"/>
      <c r="BS157" s="84">
        <v>432471.91</v>
      </c>
      <c r="BT157" s="84">
        <v>14692.76</v>
      </c>
      <c r="BU157" s="84">
        <v>14692.76</v>
      </c>
      <c r="BV157" s="83">
        <v>884616.1399999999</v>
      </c>
      <c r="BW157" s="83"/>
      <c r="BX157" s="84">
        <v>48083.369999999995</v>
      </c>
      <c r="BY157" s="84">
        <v>100673.14</v>
      </c>
      <c r="BZ157" s="84"/>
      <c r="CA157" s="83"/>
      <c r="CB157" s="84"/>
      <c r="CC157" s="83">
        <v>14429.349999999999</v>
      </c>
      <c r="CD157" s="84"/>
      <c r="CE157" s="83"/>
      <c r="CF157" s="83"/>
      <c r="CG157" s="83"/>
      <c r="CH157" s="83"/>
      <c r="CI157" s="83"/>
      <c r="CJ157" s="84"/>
      <c r="CK157" s="84">
        <v>36491.399999999994</v>
      </c>
      <c r="CL157" s="83">
        <v>36491.399999999994</v>
      </c>
      <c r="CM157" s="83"/>
      <c r="CN157" s="84"/>
      <c r="CO157" s="84"/>
      <c r="CP157" s="84"/>
      <c r="CQ157" s="84"/>
      <c r="CR157" s="83"/>
      <c r="CS157" s="83"/>
      <c r="CT157" s="83"/>
      <c r="CU157" s="83"/>
      <c r="CV157" s="83"/>
    </row>
    <row r="158" spans="2:100" x14ac:dyDescent="0.25">
      <c r="B158" s="85" t="s">
        <v>570</v>
      </c>
      <c r="C158" s="85" t="s">
        <v>571</v>
      </c>
      <c r="D158" s="84">
        <v>14730113.759999998</v>
      </c>
      <c r="E158" s="84">
        <v>4887936.17</v>
      </c>
      <c r="F158" s="84">
        <v>2224</v>
      </c>
      <c r="G158" s="84">
        <v>42669.22</v>
      </c>
      <c r="H158" s="83"/>
      <c r="I158" s="84">
        <v>99719.63</v>
      </c>
      <c r="J158" s="84">
        <v>72491.72</v>
      </c>
      <c r="K158" s="83">
        <v>11206</v>
      </c>
      <c r="L158" s="84">
        <v>2056743.0200000003</v>
      </c>
      <c r="M158" s="84">
        <v>109825.38999999998</v>
      </c>
      <c r="N158" s="84">
        <v>122294.44</v>
      </c>
      <c r="O158" s="83"/>
      <c r="P158" s="84">
        <v>219468.31</v>
      </c>
      <c r="Q158" s="84">
        <v>38411.39</v>
      </c>
      <c r="R158" s="83"/>
      <c r="S158" s="84"/>
      <c r="T158" s="84">
        <v>388233.59</v>
      </c>
      <c r="U158" s="84">
        <v>187137.27</v>
      </c>
      <c r="V158" s="84">
        <v>487399.35000000003</v>
      </c>
      <c r="W158" s="84">
        <v>254138.97999999998</v>
      </c>
      <c r="X158" s="83"/>
      <c r="Y158" s="83"/>
      <c r="Z158" s="83"/>
      <c r="AA158" s="83"/>
      <c r="AB158" s="84">
        <v>24225.61</v>
      </c>
      <c r="AC158" s="84">
        <v>13058.129999999997</v>
      </c>
      <c r="AD158" s="84">
        <v>27213.219999999998</v>
      </c>
      <c r="AE158" s="84">
        <v>81220</v>
      </c>
      <c r="AF158" s="84">
        <v>776193.29</v>
      </c>
      <c r="AG158" s="84">
        <v>882678.71</v>
      </c>
      <c r="AH158" s="84"/>
      <c r="AI158" s="84"/>
      <c r="AJ158" s="84">
        <v>560383.54</v>
      </c>
      <c r="AK158" s="84">
        <v>95871.92</v>
      </c>
      <c r="AL158" s="84">
        <v>245966.89</v>
      </c>
      <c r="AM158" s="84">
        <v>143881.94</v>
      </c>
      <c r="AN158" s="84">
        <v>52248.82</v>
      </c>
      <c r="AO158" s="84"/>
      <c r="AP158" s="83">
        <v>2803.79</v>
      </c>
      <c r="AQ158" s="84">
        <v>3801</v>
      </c>
      <c r="AR158" s="83"/>
      <c r="AS158" s="84">
        <v>256843.90000000002</v>
      </c>
      <c r="AT158" s="84">
        <v>9090.130000000001</v>
      </c>
      <c r="AU158" s="84">
        <v>428718.02</v>
      </c>
      <c r="AV158" s="84">
        <v>23341.43</v>
      </c>
      <c r="AW158" s="84">
        <v>25038</v>
      </c>
      <c r="AX158" s="83"/>
      <c r="AY158" s="84">
        <v>27196.09</v>
      </c>
      <c r="AZ158" s="84"/>
      <c r="BA158" s="83"/>
      <c r="BB158" s="84"/>
      <c r="BC158" s="84">
        <v>31287.29</v>
      </c>
      <c r="BD158" s="84"/>
      <c r="BE158" s="84"/>
      <c r="BF158" s="84"/>
      <c r="BG158" s="84">
        <v>60454.770000000004</v>
      </c>
      <c r="BH158" s="83"/>
      <c r="BI158" s="84"/>
      <c r="BJ158" s="83"/>
      <c r="BK158" s="84"/>
      <c r="BL158" s="84"/>
      <c r="BM158" s="84">
        <v>278985.82</v>
      </c>
      <c r="BN158" s="84">
        <v>45896.020000000004</v>
      </c>
      <c r="BO158" s="84"/>
      <c r="BP158" s="84"/>
      <c r="BQ158" s="83">
        <v>140085.44</v>
      </c>
      <c r="BR158" s="84"/>
      <c r="BS158" s="84"/>
      <c r="BT158" s="84">
        <v>21139.83</v>
      </c>
      <c r="BU158" s="84">
        <v>21139.83</v>
      </c>
      <c r="BV158" s="83">
        <v>1182157.78</v>
      </c>
      <c r="BW158" s="84"/>
      <c r="BX158" s="84">
        <v>129726.6</v>
      </c>
      <c r="BY158" s="83"/>
      <c r="BZ158" s="83"/>
      <c r="CA158" s="83"/>
      <c r="CB158" s="84"/>
      <c r="CC158" s="83">
        <v>130237.45000000001</v>
      </c>
      <c r="CD158" s="84"/>
      <c r="CE158" s="83"/>
      <c r="CF158" s="83"/>
      <c r="CG158" s="84"/>
      <c r="CH158" s="83"/>
      <c r="CI158" s="83"/>
      <c r="CJ158" s="84"/>
      <c r="CK158" s="84">
        <v>50469.850000000006</v>
      </c>
      <c r="CL158" s="83">
        <v>50469.850000000006</v>
      </c>
      <c r="CM158" s="83"/>
      <c r="CN158" s="84"/>
      <c r="CO158" s="84"/>
      <c r="CP158" s="84"/>
      <c r="CQ158" s="84"/>
      <c r="CR158" s="84"/>
      <c r="CS158" s="84"/>
      <c r="CT158" s="83"/>
      <c r="CU158" s="83"/>
      <c r="CV158" s="83"/>
    </row>
    <row r="159" spans="2:100" x14ac:dyDescent="0.25">
      <c r="B159" s="85" t="s">
        <v>598</v>
      </c>
      <c r="C159" s="85" t="s">
        <v>599</v>
      </c>
      <c r="D159" s="84">
        <v>6012566.7700000005</v>
      </c>
      <c r="E159" s="84">
        <v>2113867.87</v>
      </c>
      <c r="F159" s="84">
        <v>16662.129999999997</v>
      </c>
      <c r="G159" s="84">
        <v>64915.549999999996</v>
      </c>
      <c r="H159" s="83"/>
      <c r="I159" s="84">
        <v>38324.46</v>
      </c>
      <c r="J159" s="84">
        <v>30128.489999999998</v>
      </c>
      <c r="K159" s="83">
        <v>11206</v>
      </c>
      <c r="L159" s="84">
        <v>841222.34</v>
      </c>
      <c r="M159" s="84">
        <v>45714.81</v>
      </c>
      <c r="N159" s="84">
        <v>95507.59</v>
      </c>
      <c r="O159" s="83"/>
      <c r="P159" s="84">
        <v>130629.11</v>
      </c>
      <c r="Q159" s="84">
        <v>889.6</v>
      </c>
      <c r="R159" s="83"/>
      <c r="S159" s="83"/>
      <c r="T159" s="84">
        <v>165883.99</v>
      </c>
      <c r="U159" s="84">
        <v>80612.5</v>
      </c>
      <c r="V159" s="84">
        <v>228695.52</v>
      </c>
      <c r="W159" s="84">
        <v>106601.78999999998</v>
      </c>
      <c r="X159" s="83"/>
      <c r="Y159" s="83"/>
      <c r="Z159" s="83"/>
      <c r="AA159" s="83"/>
      <c r="AB159" s="84">
        <v>1803.5099999999998</v>
      </c>
      <c r="AC159" s="84">
        <v>1094.5999999999999</v>
      </c>
      <c r="AD159" s="84">
        <v>10356.92</v>
      </c>
      <c r="AE159" s="84">
        <v>30622.659999999996</v>
      </c>
      <c r="AF159" s="84">
        <v>305389.53000000003</v>
      </c>
      <c r="AG159" s="84">
        <v>336274.53</v>
      </c>
      <c r="AH159" s="84">
        <v>14242.14</v>
      </c>
      <c r="AI159" s="84">
        <v>6427.1900000000014</v>
      </c>
      <c r="AJ159" s="84">
        <v>101685.84</v>
      </c>
      <c r="AK159" s="84">
        <v>26518.85</v>
      </c>
      <c r="AL159" s="84">
        <v>89449.94</v>
      </c>
      <c r="AM159" s="84">
        <v>26265.5</v>
      </c>
      <c r="AN159" s="84">
        <v>86145.279999999999</v>
      </c>
      <c r="AO159" s="84">
        <v>28.6</v>
      </c>
      <c r="AP159" s="84">
        <v>872.35</v>
      </c>
      <c r="AQ159" s="84"/>
      <c r="AR159" s="83">
        <v>34768.28</v>
      </c>
      <c r="AS159" s="83"/>
      <c r="AT159" s="84">
        <v>17165</v>
      </c>
      <c r="AU159" s="84">
        <v>23306.559999999998</v>
      </c>
      <c r="AV159" s="83">
        <v>1008.94</v>
      </c>
      <c r="AW159" s="84"/>
      <c r="AX159" s="84"/>
      <c r="AY159" s="84">
        <v>2212.08</v>
      </c>
      <c r="AZ159" s="84">
        <v>7691.2</v>
      </c>
      <c r="BA159" s="84">
        <v>12987.64</v>
      </c>
      <c r="BB159" s="84">
        <v>12179.81</v>
      </c>
      <c r="BC159" s="84">
        <v>15660.89</v>
      </c>
      <c r="BD159" s="84">
        <v>77268.820000000007</v>
      </c>
      <c r="BE159" s="83">
        <v>9930</v>
      </c>
      <c r="BF159" s="83"/>
      <c r="BG159" s="84">
        <v>5319.03</v>
      </c>
      <c r="BH159" s="83"/>
      <c r="BI159" s="83"/>
      <c r="BJ159" s="83"/>
      <c r="BK159" s="83"/>
      <c r="BL159" s="84">
        <v>2671.55</v>
      </c>
      <c r="BM159" s="84">
        <v>181226.88999999998</v>
      </c>
      <c r="BN159" s="84">
        <v>27480.059999999998</v>
      </c>
      <c r="BO159" s="84">
        <v>588.20000000000005</v>
      </c>
      <c r="BP159" s="84"/>
      <c r="BQ159" s="84">
        <v>20259.830000000002</v>
      </c>
      <c r="BR159" s="84">
        <v>165551.10999999999</v>
      </c>
      <c r="BS159" s="84">
        <v>9468.92</v>
      </c>
      <c r="BT159" s="84">
        <v>10854.58</v>
      </c>
      <c r="BU159" s="84">
        <v>10854.58</v>
      </c>
      <c r="BV159" s="83">
        <v>242473.56</v>
      </c>
      <c r="BW159" s="84"/>
      <c r="BX159" s="84"/>
      <c r="BY159" s="83">
        <v>38084.89</v>
      </c>
      <c r="BZ159" s="83">
        <v>42496.59</v>
      </c>
      <c r="CA159" s="83"/>
      <c r="CB159" s="84"/>
      <c r="CC159" s="83">
        <v>21347.61</v>
      </c>
      <c r="CD159" s="84"/>
      <c r="CE159" s="83"/>
      <c r="CF159" s="83"/>
      <c r="CG159" s="83"/>
      <c r="CH159" s="83"/>
      <c r="CI159" s="83"/>
      <c r="CJ159" s="84"/>
      <c r="CK159" s="84">
        <v>22525.54</v>
      </c>
      <c r="CL159" s="83">
        <v>22525.54</v>
      </c>
      <c r="CM159" s="83"/>
      <c r="CN159" s="84"/>
      <c r="CO159" s="83"/>
      <c r="CP159" s="84"/>
      <c r="CQ159" s="83"/>
      <c r="CR159" s="83"/>
      <c r="CS159" s="84"/>
      <c r="CT159" s="83"/>
      <c r="CU159" s="83"/>
      <c r="CV159" s="83"/>
    </row>
    <row r="160" spans="2:100" x14ac:dyDescent="0.25">
      <c r="B160" s="85" t="s">
        <v>268</v>
      </c>
      <c r="C160" s="85" t="s">
        <v>269</v>
      </c>
      <c r="D160" s="84">
        <v>55572993.859999985</v>
      </c>
      <c r="E160" s="84">
        <v>20663683.57</v>
      </c>
      <c r="F160" s="84">
        <v>903189.96000000008</v>
      </c>
      <c r="G160" s="84">
        <v>357910.79000000004</v>
      </c>
      <c r="H160" s="83"/>
      <c r="I160" s="84">
        <v>1210168.8599999999</v>
      </c>
      <c r="J160" s="84">
        <v>666283.58000000007</v>
      </c>
      <c r="K160" s="84">
        <v>49898</v>
      </c>
      <c r="L160" s="84">
        <v>8295797.7700000023</v>
      </c>
      <c r="M160" s="84">
        <v>565180.39</v>
      </c>
      <c r="N160" s="84">
        <v>306355.90000000002</v>
      </c>
      <c r="O160" s="83"/>
      <c r="P160" s="84">
        <v>476828.95</v>
      </c>
      <c r="Q160" s="84">
        <v>167222.87000000002</v>
      </c>
      <c r="R160" s="83"/>
      <c r="S160" s="83">
        <v>2950</v>
      </c>
      <c r="T160" s="84">
        <v>1675568.6800000002</v>
      </c>
      <c r="U160" s="84">
        <v>718364.06000000017</v>
      </c>
      <c r="V160" s="84">
        <v>2209577.54</v>
      </c>
      <c r="W160" s="84">
        <v>981118.51</v>
      </c>
      <c r="X160" s="83"/>
      <c r="Y160" s="83">
        <v>0.38</v>
      </c>
      <c r="Z160" s="83"/>
      <c r="AA160" s="83"/>
      <c r="AB160" s="84">
        <v>198751.88</v>
      </c>
      <c r="AC160" s="84">
        <v>79975.7</v>
      </c>
      <c r="AD160" s="84">
        <v>96725.58</v>
      </c>
      <c r="AE160" s="84">
        <v>184888.30999999997</v>
      </c>
      <c r="AF160" s="84">
        <v>2826001.5</v>
      </c>
      <c r="AG160" s="84">
        <v>2851746.5600000005</v>
      </c>
      <c r="AH160" s="83">
        <v>498487.51999999996</v>
      </c>
      <c r="AI160" s="83">
        <v>106286.42</v>
      </c>
      <c r="AJ160" s="84">
        <v>1046507.2500000001</v>
      </c>
      <c r="AK160" s="84">
        <v>134301.41</v>
      </c>
      <c r="AL160" s="84">
        <v>102429.19</v>
      </c>
      <c r="AM160" s="83">
        <v>261557.08000000002</v>
      </c>
      <c r="AN160" s="84">
        <v>101077.51000000001</v>
      </c>
      <c r="AO160" s="83"/>
      <c r="AP160" s="84">
        <v>42667.64</v>
      </c>
      <c r="AQ160" s="84">
        <v>177599.84000000003</v>
      </c>
      <c r="AR160" s="84"/>
      <c r="AS160" s="83">
        <v>3493.75</v>
      </c>
      <c r="AT160" s="84">
        <v>84779.36</v>
      </c>
      <c r="AU160" s="84">
        <v>1250609.1400000001</v>
      </c>
      <c r="AV160" s="84">
        <v>64985.07</v>
      </c>
      <c r="AW160" s="84">
        <v>46807.15</v>
      </c>
      <c r="AX160" s="84">
        <v>10000</v>
      </c>
      <c r="AY160" s="84">
        <v>248463.55</v>
      </c>
      <c r="AZ160" s="83">
        <v>5219.83</v>
      </c>
      <c r="BA160" s="84"/>
      <c r="BB160" s="84">
        <v>138106.10999999999</v>
      </c>
      <c r="BC160" s="84">
        <v>79505.279999999999</v>
      </c>
      <c r="BD160" s="84">
        <v>333598.79000000004</v>
      </c>
      <c r="BE160" s="84">
        <v>17512.91</v>
      </c>
      <c r="BF160" s="84"/>
      <c r="BG160" s="84">
        <v>16025.99</v>
      </c>
      <c r="BH160" s="84"/>
      <c r="BI160" s="83">
        <v>91700</v>
      </c>
      <c r="BJ160" s="83"/>
      <c r="BK160" s="84">
        <v>792949.47</v>
      </c>
      <c r="BL160" s="84">
        <v>2433.6</v>
      </c>
      <c r="BM160" s="84">
        <v>756106.29</v>
      </c>
      <c r="BN160" s="83">
        <v>138785.06000000003</v>
      </c>
      <c r="BO160" s="83">
        <v>4767.8</v>
      </c>
      <c r="BP160" s="84">
        <v>1875.96</v>
      </c>
      <c r="BQ160" s="83">
        <v>790767.18</v>
      </c>
      <c r="BR160" s="83">
        <v>132805.56</v>
      </c>
      <c r="BS160" s="84">
        <v>797380.97</v>
      </c>
      <c r="BT160" s="84">
        <v>48585.46</v>
      </c>
      <c r="BU160" s="84">
        <v>48585.46</v>
      </c>
      <c r="BV160" s="83">
        <v>257404.97999999998</v>
      </c>
      <c r="BW160" s="84"/>
      <c r="BX160" s="84">
        <v>169654.99</v>
      </c>
      <c r="BY160" s="83">
        <v>330522.15000000002</v>
      </c>
      <c r="BZ160" s="83"/>
      <c r="CA160" s="83"/>
      <c r="CB160" s="83"/>
      <c r="CC160" s="83">
        <v>452745.13</v>
      </c>
      <c r="CD160" s="83"/>
      <c r="CE160" s="83">
        <v>10212.43</v>
      </c>
      <c r="CF160" s="83"/>
      <c r="CG160" s="83"/>
      <c r="CH160" s="83">
        <v>2696.51</v>
      </c>
      <c r="CI160" s="83"/>
      <c r="CJ160" s="84"/>
      <c r="CK160" s="84">
        <v>177507.95999999996</v>
      </c>
      <c r="CL160" s="83">
        <v>177507.95999999996</v>
      </c>
      <c r="CM160" s="83"/>
      <c r="CN160" s="83"/>
      <c r="CO160" s="83"/>
      <c r="CP160" s="83"/>
      <c r="CQ160" s="83">
        <v>25280.23</v>
      </c>
      <c r="CR160" s="83">
        <v>258234.13999999998</v>
      </c>
      <c r="CS160" s="83">
        <v>31920.89</v>
      </c>
      <c r="CT160" s="83">
        <v>40446.97</v>
      </c>
      <c r="CU160" s="83"/>
      <c r="CV160" s="83"/>
    </row>
    <row r="161" spans="2:100" x14ac:dyDescent="0.25">
      <c r="B161" s="85" t="s">
        <v>810</v>
      </c>
      <c r="C161" s="85" t="s">
        <v>811</v>
      </c>
      <c r="D161" s="84">
        <v>7933453.160000002</v>
      </c>
      <c r="E161" s="84">
        <v>2326339.0400000005</v>
      </c>
      <c r="F161" s="84">
        <v>64637.59</v>
      </c>
      <c r="G161" s="84">
        <v>53271.130000000005</v>
      </c>
      <c r="H161" s="83"/>
      <c r="I161" s="84">
        <v>54517.66</v>
      </c>
      <c r="J161" s="84">
        <v>9937.34</v>
      </c>
      <c r="K161" s="84">
        <v>22412</v>
      </c>
      <c r="L161" s="84">
        <v>1432541.9299999997</v>
      </c>
      <c r="M161" s="84">
        <v>110255.57</v>
      </c>
      <c r="N161" s="84">
        <v>60</v>
      </c>
      <c r="O161" s="83"/>
      <c r="P161" s="84">
        <v>7669.02</v>
      </c>
      <c r="Q161" s="84"/>
      <c r="R161" s="83"/>
      <c r="S161" s="83"/>
      <c r="T161" s="84">
        <v>187459.82</v>
      </c>
      <c r="U161" s="84">
        <v>114468.57000000002</v>
      </c>
      <c r="V161" s="84">
        <v>237998.78</v>
      </c>
      <c r="W161" s="84">
        <v>127745.81999999998</v>
      </c>
      <c r="X161" s="83"/>
      <c r="Y161" s="83"/>
      <c r="Z161" s="83"/>
      <c r="AA161" s="83"/>
      <c r="AB161" s="84">
        <v>5211.4699999999993</v>
      </c>
      <c r="AC161" s="84">
        <v>3741.9300000000003</v>
      </c>
      <c r="AD161" s="84">
        <v>10128.870000000001</v>
      </c>
      <c r="AE161" s="84">
        <v>25240.050000000007</v>
      </c>
      <c r="AF161" s="84">
        <v>396659.89999999997</v>
      </c>
      <c r="AG161" s="84">
        <v>512927.1</v>
      </c>
      <c r="AH161" s="83">
        <v>21904.49</v>
      </c>
      <c r="AI161" s="83">
        <v>3310.43</v>
      </c>
      <c r="AJ161" s="84">
        <v>358902.92000000004</v>
      </c>
      <c r="AK161" s="84">
        <v>71060.900000000009</v>
      </c>
      <c r="AL161" s="84">
        <v>190398.28</v>
      </c>
      <c r="AM161" s="84">
        <v>148901.14000000001</v>
      </c>
      <c r="AN161" s="84">
        <v>92132.87999999999</v>
      </c>
      <c r="AO161" s="83">
        <v>4548.2</v>
      </c>
      <c r="AP161" s="84">
        <v>2648.13</v>
      </c>
      <c r="AQ161" s="83">
        <v>3327.0299999999997</v>
      </c>
      <c r="AR161" s="83"/>
      <c r="AS161" s="83">
        <v>31200</v>
      </c>
      <c r="AT161" s="84">
        <v>52879.34</v>
      </c>
      <c r="AU161" s="84">
        <v>120442.31</v>
      </c>
      <c r="AV161" s="84"/>
      <c r="AW161" s="84">
        <v>28876.55</v>
      </c>
      <c r="AX161" s="83">
        <v>615.6</v>
      </c>
      <c r="AY161" s="84">
        <v>22100.49</v>
      </c>
      <c r="AZ161" s="84">
        <v>13330.09</v>
      </c>
      <c r="BA161" s="83"/>
      <c r="BB161" s="84">
        <v>5208.96</v>
      </c>
      <c r="BC161" s="84">
        <v>19852.939999999999</v>
      </c>
      <c r="BD161" s="84">
        <v>7697.02</v>
      </c>
      <c r="BE161" s="84"/>
      <c r="BF161" s="83"/>
      <c r="BG161" s="84">
        <v>6745.91</v>
      </c>
      <c r="BH161" s="83"/>
      <c r="BI161" s="84"/>
      <c r="BJ161" s="83"/>
      <c r="BK161" s="83"/>
      <c r="BL161" s="84">
        <v>8835.8100000000013</v>
      </c>
      <c r="BM161" s="84">
        <v>269776.64000000001</v>
      </c>
      <c r="BN161" s="84">
        <v>8416.2100000000009</v>
      </c>
      <c r="BO161" s="83"/>
      <c r="BP161" s="84">
        <v>6956.1999999999989</v>
      </c>
      <c r="BQ161" s="84">
        <v>28087.43</v>
      </c>
      <c r="BR161" s="83">
        <v>190000</v>
      </c>
      <c r="BS161" s="84">
        <v>695</v>
      </c>
      <c r="BT161" s="84">
        <v>7224.52</v>
      </c>
      <c r="BU161" s="84">
        <v>7224.52</v>
      </c>
      <c r="BV161" s="83">
        <v>293671</v>
      </c>
      <c r="BW161" s="84"/>
      <c r="BX161" s="84">
        <v>2037.15</v>
      </c>
      <c r="BY161" s="83">
        <v>96668.43</v>
      </c>
      <c r="BZ161" s="83"/>
      <c r="CA161" s="83"/>
      <c r="CB161" s="84"/>
      <c r="CC161" s="83">
        <v>5713.96</v>
      </c>
      <c r="CD161" s="83"/>
      <c r="CE161" s="83">
        <v>12351.769999999999</v>
      </c>
      <c r="CF161" s="83"/>
      <c r="CG161" s="83"/>
      <c r="CH161" s="84"/>
      <c r="CI161" s="83"/>
      <c r="CJ161" s="84"/>
      <c r="CK161" s="84">
        <v>16102.080000000002</v>
      </c>
      <c r="CL161" s="84">
        <v>16102.080000000002</v>
      </c>
      <c r="CM161" s="84"/>
      <c r="CN161" s="83"/>
      <c r="CO161" s="83"/>
      <c r="CP161" s="83"/>
      <c r="CQ161" s="83">
        <v>5923.98</v>
      </c>
      <c r="CR161" s="83">
        <v>71685.78</v>
      </c>
      <c r="CS161" s="84"/>
      <c r="CT161" s="83"/>
      <c r="CU161" s="83"/>
      <c r="CV161" s="83"/>
    </row>
    <row r="162" spans="2:100" x14ac:dyDescent="0.25">
      <c r="B162" s="85" t="s">
        <v>266</v>
      </c>
      <c r="C162" s="85" t="s">
        <v>267</v>
      </c>
      <c r="D162" s="84">
        <v>61044771.959999979</v>
      </c>
      <c r="E162" s="84">
        <v>21278566.579999998</v>
      </c>
      <c r="F162" s="84">
        <v>494796.16000000003</v>
      </c>
      <c r="G162" s="84">
        <v>346886.47000000003</v>
      </c>
      <c r="H162" s="83"/>
      <c r="I162" s="84">
        <v>1728528.8199999998</v>
      </c>
      <c r="J162" s="84">
        <v>241028.63999999998</v>
      </c>
      <c r="K162" s="84">
        <v>154642.79999999999</v>
      </c>
      <c r="L162" s="84">
        <v>8376939.9300000016</v>
      </c>
      <c r="M162" s="84">
        <v>1364033.93</v>
      </c>
      <c r="N162" s="84">
        <v>342180.80000000005</v>
      </c>
      <c r="O162" s="83"/>
      <c r="P162" s="84">
        <v>250073.96</v>
      </c>
      <c r="Q162" s="84">
        <v>84791.43</v>
      </c>
      <c r="R162" s="83">
        <v>11.34</v>
      </c>
      <c r="S162" s="83"/>
      <c r="T162" s="84">
        <v>1863781.4700000002</v>
      </c>
      <c r="U162" s="84">
        <v>800498.47000000009</v>
      </c>
      <c r="V162" s="84">
        <v>2297726.77</v>
      </c>
      <c r="W162" s="84">
        <v>1044921.0000000001</v>
      </c>
      <c r="X162" s="83"/>
      <c r="Y162" s="83"/>
      <c r="Z162" s="83"/>
      <c r="AA162" s="84"/>
      <c r="AB162" s="84">
        <v>86439.130000000019</v>
      </c>
      <c r="AC162" s="84">
        <v>48140.800000000003</v>
      </c>
      <c r="AD162" s="84">
        <v>85691.91</v>
      </c>
      <c r="AE162" s="84">
        <v>201968.97</v>
      </c>
      <c r="AF162" s="84">
        <v>3152052.6399999997</v>
      </c>
      <c r="AG162" s="84">
        <v>3180100</v>
      </c>
      <c r="AH162" s="84"/>
      <c r="AI162" s="83"/>
      <c r="AJ162" s="84">
        <v>2371074.59</v>
      </c>
      <c r="AK162" s="84">
        <v>180992.22999999998</v>
      </c>
      <c r="AL162" s="84">
        <v>144005.66</v>
      </c>
      <c r="AM162" s="84"/>
      <c r="AN162" s="84">
        <v>36088.400000000001</v>
      </c>
      <c r="AO162" s="84"/>
      <c r="AP162" s="84">
        <v>37665.74</v>
      </c>
      <c r="AQ162" s="84">
        <v>596823.65999999992</v>
      </c>
      <c r="AR162" s="84"/>
      <c r="AS162" s="83"/>
      <c r="AT162" s="84">
        <v>146414.95000000001</v>
      </c>
      <c r="AU162" s="84">
        <v>6836260.8200000003</v>
      </c>
      <c r="AV162" s="84">
        <v>140795</v>
      </c>
      <c r="AW162" s="84">
        <v>63032.5</v>
      </c>
      <c r="AX162" s="83"/>
      <c r="AY162" s="84">
        <v>411462.64</v>
      </c>
      <c r="AZ162" s="84"/>
      <c r="BA162" s="84">
        <v>92968.61</v>
      </c>
      <c r="BB162" s="84">
        <v>140167.88999999998</v>
      </c>
      <c r="BC162" s="84">
        <v>135118.5</v>
      </c>
      <c r="BD162" s="84">
        <v>171181.7</v>
      </c>
      <c r="BE162" s="84">
        <v>2261.14</v>
      </c>
      <c r="BF162" s="84">
        <v>73523.14</v>
      </c>
      <c r="BG162" s="84">
        <v>4191.67</v>
      </c>
      <c r="BH162" s="83">
        <v>57448.12</v>
      </c>
      <c r="BI162" s="84">
        <v>92.5</v>
      </c>
      <c r="BJ162" s="83"/>
      <c r="BK162" s="83">
        <v>18760.349999999999</v>
      </c>
      <c r="BL162" s="84"/>
      <c r="BM162" s="84">
        <v>948901.6</v>
      </c>
      <c r="BN162" s="84">
        <v>1965.09</v>
      </c>
      <c r="BO162" s="83"/>
      <c r="BP162" s="84">
        <v>88388.66</v>
      </c>
      <c r="BQ162" s="83"/>
      <c r="BR162" s="83"/>
      <c r="BS162" s="84"/>
      <c r="BT162" s="84">
        <v>1589</v>
      </c>
      <c r="BU162" s="84">
        <v>1589</v>
      </c>
      <c r="BV162" s="83">
        <v>158858.25</v>
      </c>
      <c r="BW162" s="84"/>
      <c r="BX162" s="84">
        <v>130883.84</v>
      </c>
      <c r="BY162" s="83">
        <v>428158.27999999997</v>
      </c>
      <c r="BZ162" s="83"/>
      <c r="CA162" s="83"/>
      <c r="CB162" s="84"/>
      <c r="CC162" s="83">
        <v>6473.52</v>
      </c>
      <c r="CD162" s="83"/>
      <c r="CE162" s="83"/>
      <c r="CF162" s="83"/>
      <c r="CG162" s="83"/>
      <c r="CH162" s="83"/>
      <c r="CI162" s="83"/>
      <c r="CJ162" s="84"/>
      <c r="CK162" s="84">
        <v>195421.89</v>
      </c>
      <c r="CL162" s="84">
        <v>195421.89</v>
      </c>
      <c r="CM162" s="84"/>
      <c r="CN162" s="83"/>
      <c r="CO162" s="84"/>
      <c r="CP162" s="84"/>
      <c r="CQ162" s="84"/>
      <c r="CR162" s="83"/>
      <c r="CS162" s="84"/>
      <c r="CT162" s="83"/>
      <c r="CU162" s="83"/>
      <c r="CV162" s="83"/>
    </row>
    <row r="163" spans="2:100" x14ac:dyDescent="0.25">
      <c r="B163" s="85" t="s">
        <v>708</v>
      </c>
      <c r="C163" s="85" t="s">
        <v>709</v>
      </c>
      <c r="D163" s="84">
        <v>2785448.8200000003</v>
      </c>
      <c r="E163" s="84">
        <v>1020437.7</v>
      </c>
      <c r="F163" s="84">
        <v>14055</v>
      </c>
      <c r="G163" s="84">
        <v>3772.98</v>
      </c>
      <c r="H163" s="83"/>
      <c r="I163" s="84">
        <v>34738.5</v>
      </c>
      <c r="J163" s="84">
        <v>5369.77</v>
      </c>
      <c r="K163" s="84">
        <v>11206</v>
      </c>
      <c r="L163" s="84">
        <v>364075.15</v>
      </c>
      <c r="M163" s="84">
        <v>6530.87</v>
      </c>
      <c r="N163" s="84">
        <v>36100.449999999997</v>
      </c>
      <c r="O163" s="83"/>
      <c r="P163" s="84">
        <v>4650</v>
      </c>
      <c r="Q163" s="84">
        <v>253.95</v>
      </c>
      <c r="R163" s="84"/>
      <c r="S163" s="84"/>
      <c r="T163" s="84">
        <v>81041.760000000009</v>
      </c>
      <c r="U163" s="84">
        <v>30131.619999999995</v>
      </c>
      <c r="V163" s="84">
        <v>104628.06000000001</v>
      </c>
      <c r="W163" s="84">
        <v>43597.99</v>
      </c>
      <c r="X163" s="83"/>
      <c r="Y163" s="83"/>
      <c r="Z163" s="83"/>
      <c r="AA163" s="83"/>
      <c r="AB163" s="84">
        <v>431.69999999999993</v>
      </c>
      <c r="AC163" s="84">
        <v>194.95999999999998</v>
      </c>
      <c r="AD163" s="84">
        <v>5275.92</v>
      </c>
      <c r="AE163" s="84">
        <v>10623.58</v>
      </c>
      <c r="AF163" s="84">
        <v>171600</v>
      </c>
      <c r="AG163" s="84">
        <v>163900</v>
      </c>
      <c r="AH163" s="83"/>
      <c r="AI163" s="83"/>
      <c r="AJ163" s="84">
        <v>87785.310000000012</v>
      </c>
      <c r="AK163" s="84">
        <v>18361.03</v>
      </c>
      <c r="AL163" s="84">
        <v>23124.78</v>
      </c>
      <c r="AM163" s="84">
        <v>92.46</v>
      </c>
      <c r="AN163" s="84">
        <v>10039.029999999999</v>
      </c>
      <c r="AO163" s="84"/>
      <c r="AP163" s="83">
        <v>1117.93</v>
      </c>
      <c r="AQ163" s="84"/>
      <c r="AR163" s="83"/>
      <c r="AS163" s="83"/>
      <c r="AT163" s="84">
        <v>10339.02</v>
      </c>
      <c r="AU163" s="84">
        <v>83800.290000000008</v>
      </c>
      <c r="AV163" s="83">
        <v>650</v>
      </c>
      <c r="AW163" s="83">
        <v>1391</v>
      </c>
      <c r="AX163" s="83"/>
      <c r="AY163" s="84">
        <v>13943.05</v>
      </c>
      <c r="AZ163" s="83">
        <v>19680</v>
      </c>
      <c r="BA163" s="84"/>
      <c r="BB163" s="84">
        <v>14413.01</v>
      </c>
      <c r="BC163" s="84">
        <v>11390.39</v>
      </c>
      <c r="BD163" s="83">
        <v>9850.85</v>
      </c>
      <c r="BE163" s="83">
        <v>3054.45</v>
      </c>
      <c r="BF163" s="83"/>
      <c r="BG163" s="83">
        <v>17297.32</v>
      </c>
      <c r="BH163" s="83"/>
      <c r="BI163" s="84">
        <v>23064.17</v>
      </c>
      <c r="BJ163" s="83">
        <v>2750.26</v>
      </c>
      <c r="BK163" s="83"/>
      <c r="BL163" s="84"/>
      <c r="BM163" s="83">
        <v>107469.23</v>
      </c>
      <c r="BN163" s="83">
        <v>4735.3099999999995</v>
      </c>
      <c r="BO163" s="83">
        <v>1485</v>
      </c>
      <c r="BP163" s="83"/>
      <c r="BQ163" s="83">
        <v>4938.3100000000004</v>
      </c>
      <c r="BR163" s="84">
        <v>1700</v>
      </c>
      <c r="BS163" s="83"/>
      <c r="BT163" s="83">
        <v>3021.67</v>
      </c>
      <c r="BU163" s="84">
        <v>3021.67</v>
      </c>
      <c r="BV163" s="83">
        <v>14089.279999999999</v>
      </c>
      <c r="BW163" s="83"/>
      <c r="BX163" s="83">
        <v>24428.74</v>
      </c>
      <c r="BY163" s="83">
        <v>37945.9</v>
      </c>
      <c r="BZ163" s="83"/>
      <c r="CA163" s="83"/>
      <c r="CB163" s="83"/>
      <c r="CC163" s="83">
        <v>2967.99</v>
      </c>
      <c r="CD163" s="83"/>
      <c r="CE163" s="83"/>
      <c r="CF163" s="83"/>
      <c r="CG163" s="83"/>
      <c r="CH163" s="83"/>
      <c r="CI163" s="83">
        <v>65.22</v>
      </c>
      <c r="CJ163" s="84"/>
      <c r="CK163" s="84">
        <v>3181.32</v>
      </c>
      <c r="CL163" s="83">
        <v>3181.32</v>
      </c>
      <c r="CM163" s="83"/>
      <c r="CN163" s="84">
        <v>100969.62000000001</v>
      </c>
      <c r="CO163" s="83"/>
      <c r="CP163" s="83"/>
      <c r="CQ163" s="84"/>
      <c r="CR163" s="83"/>
      <c r="CS163" s="83"/>
      <c r="CT163" s="83">
        <v>13690.92</v>
      </c>
      <c r="CU163" s="83"/>
      <c r="CV163" s="83"/>
    </row>
    <row r="164" spans="2:100" x14ac:dyDescent="0.25">
      <c r="B164" s="85" t="s">
        <v>642</v>
      </c>
      <c r="C164" s="85" t="s">
        <v>643</v>
      </c>
      <c r="D164" s="84">
        <v>12201353.24</v>
      </c>
      <c r="E164" s="84">
        <v>4008733.29</v>
      </c>
      <c r="F164" s="84">
        <v>109145.27</v>
      </c>
      <c r="G164" s="84">
        <v>1479.1</v>
      </c>
      <c r="H164" s="83"/>
      <c r="I164" s="84">
        <v>11943.2</v>
      </c>
      <c r="J164" s="84">
        <v>17267.21</v>
      </c>
      <c r="K164" s="83">
        <v>6206</v>
      </c>
      <c r="L164" s="84">
        <v>2017272.6999999997</v>
      </c>
      <c r="M164" s="84">
        <v>148725.01</v>
      </c>
      <c r="N164" s="84">
        <v>1543.12</v>
      </c>
      <c r="O164" s="83"/>
      <c r="P164" s="83">
        <v>150366.82</v>
      </c>
      <c r="Q164" s="84">
        <v>4251.95</v>
      </c>
      <c r="R164" s="83"/>
      <c r="S164" s="83"/>
      <c r="T164" s="84">
        <v>306285.37</v>
      </c>
      <c r="U164" s="84">
        <v>174442.83000000002</v>
      </c>
      <c r="V164" s="84">
        <v>393213.69</v>
      </c>
      <c r="W164" s="84">
        <v>223473.33000000002</v>
      </c>
      <c r="X164" s="83"/>
      <c r="Y164" s="83"/>
      <c r="Z164" s="83"/>
      <c r="AA164" s="83"/>
      <c r="AB164" s="84">
        <v>15070.879999999997</v>
      </c>
      <c r="AC164" s="84">
        <v>8034.13</v>
      </c>
      <c r="AD164" s="84">
        <v>21036.559999999998</v>
      </c>
      <c r="AE164" s="84">
        <v>48717.849999999991</v>
      </c>
      <c r="AF164" s="84">
        <v>654500</v>
      </c>
      <c r="AG164" s="84">
        <v>708400</v>
      </c>
      <c r="AH164" s="83">
        <v>13800</v>
      </c>
      <c r="AI164" s="83"/>
      <c r="AJ164" s="84">
        <v>699579.04</v>
      </c>
      <c r="AK164" s="84">
        <v>119566.34</v>
      </c>
      <c r="AL164" s="84">
        <v>147709.41</v>
      </c>
      <c r="AM164" s="84">
        <v>34473.24</v>
      </c>
      <c r="AN164" s="83">
        <v>193600.26</v>
      </c>
      <c r="AO164" s="84">
        <v>1280.97</v>
      </c>
      <c r="AP164" s="83">
        <v>10873.26</v>
      </c>
      <c r="AQ164" s="83">
        <v>190668.21</v>
      </c>
      <c r="AR164" s="83">
        <v>15995</v>
      </c>
      <c r="AS164" s="84"/>
      <c r="AT164" s="84">
        <v>36281.81</v>
      </c>
      <c r="AU164" s="84">
        <v>420656.47000000003</v>
      </c>
      <c r="AV164" s="83">
        <v>14813</v>
      </c>
      <c r="AW164" s="84">
        <v>15170.16</v>
      </c>
      <c r="AX164" s="83"/>
      <c r="AY164" s="83">
        <v>17643.599999999999</v>
      </c>
      <c r="AZ164" s="83">
        <v>57070.600000000006</v>
      </c>
      <c r="BA164" s="83">
        <v>2034.94</v>
      </c>
      <c r="BB164" s="84">
        <v>92141.760000000009</v>
      </c>
      <c r="BC164" s="84"/>
      <c r="BD164" s="84">
        <v>4512.24</v>
      </c>
      <c r="BE164" s="84"/>
      <c r="BF164" s="83">
        <v>3670.38</v>
      </c>
      <c r="BG164" s="84">
        <v>10452.14</v>
      </c>
      <c r="BH164" s="83"/>
      <c r="BI164" s="84">
        <v>101892.73999999999</v>
      </c>
      <c r="BJ164" s="83"/>
      <c r="BK164" s="84"/>
      <c r="BL164" s="84">
        <v>7112.72</v>
      </c>
      <c r="BM164" s="84">
        <v>264311.21999999997</v>
      </c>
      <c r="BN164" s="84">
        <v>5486.88</v>
      </c>
      <c r="BO164" s="83">
        <v>18094.310000000001</v>
      </c>
      <c r="BP164" s="84">
        <v>6148.46</v>
      </c>
      <c r="BQ164" s="83">
        <v>2925</v>
      </c>
      <c r="BR164" s="83"/>
      <c r="BS164" s="84"/>
      <c r="BT164" s="84">
        <v>34855.65</v>
      </c>
      <c r="BU164" s="84">
        <v>34855.65</v>
      </c>
      <c r="BV164" s="83">
        <v>172937.19</v>
      </c>
      <c r="BW164" s="83">
        <v>-32.380000000000003</v>
      </c>
      <c r="BX164" s="84">
        <v>68839.33</v>
      </c>
      <c r="BY164" s="84">
        <v>130725.09</v>
      </c>
      <c r="BZ164" s="83"/>
      <c r="CA164" s="83"/>
      <c r="CB164" s="84"/>
      <c r="CC164" s="83">
        <v>13889.48</v>
      </c>
      <c r="CD164" s="83"/>
      <c r="CE164" s="83"/>
      <c r="CF164" s="83"/>
      <c r="CG164" s="83"/>
      <c r="CH164" s="83"/>
      <c r="CI164" s="83"/>
      <c r="CJ164" s="84"/>
      <c r="CK164" s="84">
        <v>47000.820000000007</v>
      </c>
      <c r="CL164" s="83">
        <v>47000.820000000007</v>
      </c>
      <c r="CM164" s="83"/>
      <c r="CN164" s="83">
        <v>17407.560000000001</v>
      </c>
      <c r="CO164" s="83">
        <v>90241.57</v>
      </c>
      <c r="CP164" s="83">
        <v>77125.209999999992</v>
      </c>
      <c r="CQ164" s="83">
        <v>9867.25</v>
      </c>
      <c r="CR164" s="83"/>
      <c r="CS164" s="83"/>
      <c r="CT164" s="83">
        <v>424</v>
      </c>
      <c r="CU164" s="83"/>
      <c r="CV164" s="83"/>
    </row>
    <row r="165" spans="2:100" x14ac:dyDescent="0.25">
      <c r="B165" s="85" t="s">
        <v>208</v>
      </c>
      <c r="C165" s="85" t="s">
        <v>209</v>
      </c>
      <c r="D165" s="84">
        <v>3214073.1899999995</v>
      </c>
      <c r="E165" s="84">
        <v>941712.12999999989</v>
      </c>
      <c r="F165" s="84">
        <v>47668.76</v>
      </c>
      <c r="G165" s="84">
        <v>21183.260000000002</v>
      </c>
      <c r="H165" s="83"/>
      <c r="I165" s="84">
        <v>16112.97</v>
      </c>
      <c r="J165" s="84">
        <v>19241.12</v>
      </c>
      <c r="K165" s="84"/>
      <c r="L165" s="84">
        <v>446242.22</v>
      </c>
      <c r="M165" s="84">
        <v>27601.279999999999</v>
      </c>
      <c r="N165" s="84">
        <v>5127.41</v>
      </c>
      <c r="O165" s="83"/>
      <c r="P165" s="84">
        <v>31145.15</v>
      </c>
      <c r="Q165" s="83">
        <v>2238.3199999999997</v>
      </c>
      <c r="R165" s="83"/>
      <c r="S165" s="83"/>
      <c r="T165" s="84">
        <v>78269.73</v>
      </c>
      <c r="U165" s="84">
        <v>37717.96</v>
      </c>
      <c r="V165" s="84">
        <v>93896.12</v>
      </c>
      <c r="W165" s="84">
        <v>50287.869999999995</v>
      </c>
      <c r="X165" s="83"/>
      <c r="Y165" s="83"/>
      <c r="Z165" s="83"/>
      <c r="AA165" s="83"/>
      <c r="AB165" s="84">
        <v>3031.07</v>
      </c>
      <c r="AC165" s="84">
        <v>249.28</v>
      </c>
      <c r="AD165" s="84">
        <v>5703.6</v>
      </c>
      <c r="AE165" s="84">
        <v>12513.21</v>
      </c>
      <c r="AF165" s="84">
        <v>183253.3</v>
      </c>
      <c r="AG165" s="84">
        <v>189415.90000000002</v>
      </c>
      <c r="AH165" s="83"/>
      <c r="AI165" s="84"/>
      <c r="AJ165" s="84">
        <v>90978.559999999998</v>
      </c>
      <c r="AK165" s="84">
        <v>34459.07</v>
      </c>
      <c r="AL165" s="84">
        <v>60635.53</v>
      </c>
      <c r="AM165" s="84">
        <v>46094.75</v>
      </c>
      <c r="AN165" s="84">
        <v>27946.23</v>
      </c>
      <c r="AO165" s="84">
        <v>17384.86</v>
      </c>
      <c r="AP165" s="84">
        <v>1410.11</v>
      </c>
      <c r="AQ165" s="83">
        <v>906.89</v>
      </c>
      <c r="AR165" s="84"/>
      <c r="AS165" s="83">
        <v>31600</v>
      </c>
      <c r="AT165" s="84">
        <v>4365</v>
      </c>
      <c r="AU165" s="84">
        <v>157846.28</v>
      </c>
      <c r="AV165" s="84">
        <v>590</v>
      </c>
      <c r="AW165" s="84">
        <v>5841.36</v>
      </c>
      <c r="AX165" s="83"/>
      <c r="AY165" s="84"/>
      <c r="AZ165" s="84"/>
      <c r="BA165" s="84">
        <v>3246.36</v>
      </c>
      <c r="BB165" s="84">
        <v>18748.760000000002</v>
      </c>
      <c r="BC165" s="84"/>
      <c r="BD165" s="84">
        <v>2779.85</v>
      </c>
      <c r="BE165" s="83">
        <v>9200</v>
      </c>
      <c r="BF165" s="83"/>
      <c r="BG165" s="84"/>
      <c r="BH165" s="83">
        <v>13398.08</v>
      </c>
      <c r="BI165" s="83"/>
      <c r="BJ165" s="83"/>
      <c r="BK165" s="83"/>
      <c r="BL165" s="84"/>
      <c r="BM165" s="84">
        <v>221746.57</v>
      </c>
      <c r="BN165" s="84">
        <v>13453.369999999999</v>
      </c>
      <c r="BO165" s="83">
        <v>132</v>
      </c>
      <c r="BP165" s="84"/>
      <c r="BQ165" s="83"/>
      <c r="BR165" s="83"/>
      <c r="BS165" s="84">
        <v>251.3</v>
      </c>
      <c r="BT165" s="84">
        <v>8673.33</v>
      </c>
      <c r="BU165" s="84">
        <v>8673.33</v>
      </c>
      <c r="BV165" s="83">
        <v>63739.43</v>
      </c>
      <c r="BW165" s="84"/>
      <c r="BX165" s="84"/>
      <c r="BY165" s="83">
        <v>110170.69</v>
      </c>
      <c r="BZ165" s="83"/>
      <c r="CA165" s="83"/>
      <c r="CB165" s="84"/>
      <c r="CC165" s="83">
        <v>860</v>
      </c>
      <c r="CD165" s="83"/>
      <c r="CE165" s="83"/>
      <c r="CF165" s="83"/>
      <c r="CG165" s="83"/>
      <c r="CH165" s="83"/>
      <c r="CI165" s="83"/>
      <c r="CJ165" s="84"/>
      <c r="CK165" s="84">
        <v>7737.1400000000012</v>
      </c>
      <c r="CL165" s="83">
        <v>7737.1400000000012</v>
      </c>
      <c r="CM165" s="83"/>
      <c r="CN165" s="83"/>
      <c r="CO165" s="84"/>
      <c r="CP165" s="83">
        <v>47267.01</v>
      </c>
      <c r="CQ165" s="83"/>
      <c r="CR165" s="83"/>
      <c r="CS165" s="84"/>
      <c r="CT165" s="83"/>
      <c r="CU165" s="83"/>
      <c r="CV165" s="83"/>
    </row>
    <row r="166" spans="2:100" x14ac:dyDescent="0.25">
      <c r="B166" s="85" t="s">
        <v>308</v>
      </c>
      <c r="C166" s="85" t="s">
        <v>309</v>
      </c>
      <c r="D166" s="84">
        <v>3568380.28</v>
      </c>
      <c r="E166" s="84">
        <v>959636.7300000001</v>
      </c>
      <c r="F166" s="84">
        <v>17569.510000000002</v>
      </c>
      <c r="G166" s="84">
        <v>18962.800000000003</v>
      </c>
      <c r="H166" s="83"/>
      <c r="I166" s="84">
        <v>15222.44</v>
      </c>
      <c r="J166" s="84">
        <v>8504.11</v>
      </c>
      <c r="K166" s="84"/>
      <c r="L166" s="84">
        <v>492152.83999999997</v>
      </c>
      <c r="M166" s="84">
        <v>33542.89</v>
      </c>
      <c r="N166" s="84">
        <v>21019.379999999997</v>
      </c>
      <c r="O166" s="83"/>
      <c r="P166" s="84"/>
      <c r="Q166" s="84">
        <v>2358.9700000000003</v>
      </c>
      <c r="R166" s="83"/>
      <c r="S166" s="83"/>
      <c r="T166" s="84">
        <v>75633.100000000006</v>
      </c>
      <c r="U166" s="84">
        <v>39823.759999999995</v>
      </c>
      <c r="V166" s="84">
        <v>97100.39</v>
      </c>
      <c r="W166" s="84">
        <v>56288.05</v>
      </c>
      <c r="X166" s="83"/>
      <c r="Y166" s="83"/>
      <c r="Z166" s="83"/>
      <c r="AA166" s="83"/>
      <c r="AB166" s="84">
        <v>431.04</v>
      </c>
      <c r="AC166" s="84">
        <v>248.29</v>
      </c>
      <c r="AD166" s="84">
        <v>4862.3</v>
      </c>
      <c r="AE166" s="84">
        <v>12404.39</v>
      </c>
      <c r="AF166" s="84">
        <v>168840</v>
      </c>
      <c r="AG166" s="84">
        <v>179384</v>
      </c>
      <c r="AH166" s="83"/>
      <c r="AI166" s="83"/>
      <c r="AJ166" s="84">
        <v>121648.73000000001</v>
      </c>
      <c r="AK166" s="84">
        <v>71771.31</v>
      </c>
      <c r="AL166" s="84">
        <v>55071.19</v>
      </c>
      <c r="AM166" s="84">
        <v>1672.59</v>
      </c>
      <c r="AN166" s="84"/>
      <c r="AO166" s="84">
        <v>39</v>
      </c>
      <c r="AP166" s="84">
        <v>4212.07</v>
      </c>
      <c r="AQ166" s="84"/>
      <c r="AR166" s="83"/>
      <c r="AS166" s="84">
        <v>18500.04</v>
      </c>
      <c r="AT166" s="84">
        <v>15381.52</v>
      </c>
      <c r="AU166" s="84">
        <v>74628.81</v>
      </c>
      <c r="AV166" s="84">
        <v>810</v>
      </c>
      <c r="AW166" s="83"/>
      <c r="AX166" s="83"/>
      <c r="AY166" s="84"/>
      <c r="AZ166" s="84"/>
      <c r="BA166" s="84"/>
      <c r="BB166" s="84">
        <v>17392.64</v>
      </c>
      <c r="BC166" s="83">
        <v>325.14999999999998</v>
      </c>
      <c r="BD166" s="84">
        <v>41688.800000000003</v>
      </c>
      <c r="BE166" s="84">
        <v>2022.62</v>
      </c>
      <c r="BF166" s="83"/>
      <c r="BG166" s="84">
        <v>11433.9</v>
      </c>
      <c r="BH166" s="83"/>
      <c r="BI166" s="83">
        <v>124277.20000000001</v>
      </c>
      <c r="BJ166" s="83"/>
      <c r="BK166" s="83">
        <v>312249.28000000003</v>
      </c>
      <c r="BL166" s="84"/>
      <c r="BM166" s="84">
        <v>136339.41999999998</v>
      </c>
      <c r="BN166" s="84">
        <v>54798.42</v>
      </c>
      <c r="BO166" s="83">
        <v>737.67</v>
      </c>
      <c r="BP166" s="84"/>
      <c r="BQ166" s="83">
        <v>10763.76</v>
      </c>
      <c r="BR166" s="83"/>
      <c r="BS166" s="84"/>
      <c r="BT166" s="84">
        <v>1861.23</v>
      </c>
      <c r="BU166" s="84">
        <v>1861.23</v>
      </c>
      <c r="BV166" s="83">
        <v>152780.54999999999</v>
      </c>
      <c r="BW166" s="83"/>
      <c r="BX166" s="84"/>
      <c r="BY166" s="84">
        <v>65300.98</v>
      </c>
      <c r="BZ166" s="84">
        <v>48626.68</v>
      </c>
      <c r="CA166" s="83"/>
      <c r="CB166" s="84"/>
      <c r="CC166" s="83">
        <v>6795.72</v>
      </c>
      <c r="CD166" s="83"/>
      <c r="CE166" s="83"/>
      <c r="CF166" s="83"/>
      <c r="CG166" s="83"/>
      <c r="CH166" s="83"/>
      <c r="CI166" s="83"/>
      <c r="CJ166" s="84"/>
      <c r="CK166" s="84">
        <v>13266.009999999998</v>
      </c>
      <c r="CL166" s="83">
        <v>13266.009999999998</v>
      </c>
      <c r="CM166" s="83"/>
      <c r="CN166" s="83"/>
      <c r="CO166" s="83"/>
      <c r="CP166" s="83"/>
      <c r="CQ166" s="84"/>
      <c r="CR166" s="83"/>
      <c r="CS166" s="83"/>
      <c r="CT166" s="83"/>
      <c r="CU166" s="83"/>
      <c r="CV166" s="83"/>
    </row>
    <row r="167" spans="2:100" x14ac:dyDescent="0.25">
      <c r="B167" s="85" t="s">
        <v>562</v>
      </c>
      <c r="C167" s="85" t="s">
        <v>563</v>
      </c>
      <c r="D167" s="84">
        <v>5142927.7300000004</v>
      </c>
      <c r="E167" s="84">
        <v>1707969.4700000002</v>
      </c>
      <c r="F167" s="84">
        <v>38789.32</v>
      </c>
      <c r="G167" s="84">
        <v>19661.93</v>
      </c>
      <c r="H167" s="83"/>
      <c r="I167" s="84">
        <v>44703.899999999994</v>
      </c>
      <c r="J167" s="84"/>
      <c r="K167" s="83">
        <v>6187.06</v>
      </c>
      <c r="L167" s="84">
        <v>794812.67999999993</v>
      </c>
      <c r="M167" s="84">
        <v>34478.54</v>
      </c>
      <c r="N167" s="84">
        <v>25447.19</v>
      </c>
      <c r="O167" s="83"/>
      <c r="P167" s="84">
        <v>103088.53</v>
      </c>
      <c r="Q167" s="84"/>
      <c r="R167" s="83"/>
      <c r="S167" s="83"/>
      <c r="T167" s="84">
        <v>136233.85999999999</v>
      </c>
      <c r="U167" s="84">
        <v>69158.94</v>
      </c>
      <c r="V167" s="84">
        <v>179437.24</v>
      </c>
      <c r="W167" s="84">
        <v>88619.03</v>
      </c>
      <c r="X167" s="83"/>
      <c r="Y167" s="83"/>
      <c r="Z167" s="83"/>
      <c r="AA167" s="83"/>
      <c r="AB167" s="84">
        <v>4613.6900000000005</v>
      </c>
      <c r="AC167" s="84">
        <v>2508.2200000000003</v>
      </c>
      <c r="AD167" s="84">
        <v>8976.23</v>
      </c>
      <c r="AE167" s="84">
        <v>21011.31</v>
      </c>
      <c r="AF167" s="84">
        <v>277200</v>
      </c>
      <c r="AG167" s="84">
        <v>354274</v>
      </c>
      <c r="AH167" s="84"/>
      <c r="AI167" s="83">
        <v>1378.9799999999998</v>
      </c>
      <c r="AJ167" s="84">
        <v>247041.45</v>
      </c>
      <c r="AK167" s="84">
        <v>63926.600000000006</v>
      </c>
      <c r="AL167" s="84">
        <v>73338.8</v>
      </c>
      <c r="AM167" s="84">
        <v>16831.73</v>
      </c>
      <c r="AN167" s="84">
        <v>39942.54</v>
      </c>
      <c r="AO167" s="84">
        <v>1143.93</v>
      </c>
      <c r="AP167" s="83">
        <v>5103.74</v>
      </c>
      <c r="AQ167" s="83"/>
      <c r="AR167" s="83"/>
      <c r="AS167" s="84"/>
      <c r="AT167" s="84">
        <v>20891.53</v>
      </c>
      <c r="AU167" s="84">
        <v>53041.53</v>
      </c>
      <c r="AV167" s="83">
        <v>3988</v>
      </c>
      <c r="AW167" s="84">
        <v>1390</v>
      </c>
      <c r="AX167" s="83"/>
      <c r="AY167" s="83">
        <v>14428.61</v>
      </c>
      <c r="AZ167" s="83">
        <v>941</v>
      </c>
      <c r="BA167" s="84">
        <v>32580</v>
      </c>
      <c r="BB167" s="84">
        <v>54546.479999999996</v>
      </c>
      <c r="BC167" s="84">
        <v>15977.58</v>
      </c>
      <c r="BD167" s="84">
        <v>26658.5</v>
      </c>
      <c r="BE167" s="83"/>
      <c r="BF167" s="83"/>
      <c r="BG167" s="84">
        <v>16832.169999999998</v>
      </c>
      <c r="BH167" s="83"/>
      <c r="BI167" s="83"/>
      <c r="BJ167" s="83"/>
      <c r="BK167" s="83"/>
      <c r="BL167" s="84"/>
      <c r="BM167" s="84">
        <v>126203.3</v>
      </c>
      <c r="BN167" s="84">
        <v>20715.739999999998</v>
      </c>
      <c r="BO167" s="83">
        <v>836.85</v>
      </c>
      <c r="BP167" s="84"/>
      <c r="BQ167" s="83">
        <v>23875.55</v>
      </c>
      <c r="BR167" s="83"/>
      <c r="BS167" s="84"/>
      <c r="BT167" s="84">
        <v>13701.58</v>
      </c>
      <c r="BU167" s="84">
        <v>13701.58</v>
      </c>
      <c r="BV167" s="83">
        <v>144132.61000000002</v>
      </c>
      <c r="BW167" s="84"/>
      <c r="BX167" s="84">
        <v>45762.3</v>
      </c>
      <c r="BY167" s="83">
        <v>53891.56</v>
      </c>
      <c r="BZ167" s="83"/>
      <c r="CA167" s="83"/>
      <c r="CB167" s="84"/>
      <c r="CC167" s="83">
        <v>7234.02</v>
      </c>
      <c r="CD167" s="83"/>
      <c r="CE167" s="83"/>
      <c r="CF167" s="83"/>
      <c r="CG167" s="83"/>
      <c r="CH167" s="83"/>
      <c r="CI167" s="83"/>
      <c r="CJ167" s="84"/>
      <c r="CK167" s="84">
        <v>17719.91</v>
      </c>
      <c r="CL167" s="83">
        <v>17719.91</v>
      </c>
      <c r="CM167" s="83"/>
      <c r="CN167" s="83"/>
      <c r="CO167" s="83">
        <v>43200</v>
      </c>
      <c r="CP167" s="83">
        <v>38500</v>
      </c>
      <c r="CQ167" s="83"/>
      <c r="CR167" s="83"/>
      <c r="CS167" s="83"/>
      <c r="CT167" s="83"/>
      <c r="CU167" s="83"/>
      <c r="CV167" s="83"/>
    </row>
    <row r="168" spans="2:100" x14ac:dyDescent="0.25">
      <c r="B168" s="85" t="s">
        <v>818</v>
      </c>
      <c r="C168" s="85" t="s">
        <v>819</v>
      </c>
      <c r="D168" s="84">
        <v>4627838.9799999977</v>
      </c>
      <c r="E168" s="84">
        <v>1636989.5999999999</v>
      </c>
      <c r="F168" s="84">
        <v>38196.239999999998</v>
      </c>
      <c r="G168" s="84">
        <v>48072.009999999995</v>
      </c>
      <c r="H168" s="83"/>
      <c r="I168" s="84">
        <v>55314.8</v>
      </c>
      <c r="J168" s="84">
        <v>873.32</v>
      </c>
      <c r="K168" s="84">
        <v>18618</v>
      </c>
      <c r="L168" s="84">
        <v>580192.76</v>
      </c>
      <c r="M168" s="84">
        <v>61862.3</v>
      </c>
      <c r="N168" s="84">
        <v>20321.37</v>
      </c>
      <c r="O168" s="83"/>
      <c r="P168" s="84">
        <v>5207.3999999999996</v>
      </c>
      <c r="Q168" s="84">
        <v>1510.8600000000001</v>
      </c>
      <c r="R168" s="83"/>
      <c r="S168" s="83"/>
      <c r="T168" s="84">
        <v>133363.07</v>
      </c>
      <c r="U168" s="84">
        <v>48728.500000000007</v>
      </c>
      <c r="V168" s="84">
        <v>171118.02999999997</v>
      </c>
      <c r="W168" s="84">
        <v>63164.700000000004</v>
      </c>
      <c r="X168" s="83"/>
      <c r="Y168" s="83"/>
      <c r="Z168" s="83"/>
      <c r="AA168" s="83"/>
      <c r="AB168" s="84">
        <v>12280.57</v>
      </c>
      <c r="AC168" s="84">
        <v>2165.37</v>
      </c>
      <c r="AD168" s="84">
        <v>9263.4599999999991</v>
      </c>
      <c r="AE168" s="84">
        <v>15075.939999999995</v>
      </c>
      <c r="AF168" s="84">
        <v>282238</v>
      </c>
      <c r="AG168" s="84">
        <v>220792.27</v>
      </c>
      <c r="AH168" s="84"/>
      <c r="AI168" s="84"/>
      <c r="AJ168" s="84">
        <v>201387.05</v>
      </c>
      <c r="AK168" s="84">
        <v>2425.04</v>
      </c>
      <c r="AL168" s="84">
        <v>48666.14</v>
      </c>
      <c r="AM168" s="84">
        <v>4620.5</v>
      </c>
      <c r="AN168" s="84">
        <v>37231.01</v>
      </c>
      <c r="AO168" s="84">
        <v>1514.68</v>
      </c>
      <c r="AP168" s="83">
        <v>3698.4</v>
      </c>
      <c r="AQ168" s="84"/>
      <c r="AR168" s="83"/>
      <c r="AS168" s="83">
        <v>89403.48000000001</v>
      </c>
      <c r="AT168" s="84">
        <v>19191.46</v>
      </c>
      <c r="AU168" s="84">
        <v>24088.29</v>
      </c>
      <c r="AV168" s="84">
        <v>9259.6</v>
      </c>
      <c r="AW168" s="84">
        <v>14327.2</v>
      </c>
      <c r="AX168" s="83"/>
      <c r="AY168" s="83"/>
      <c r="AZ168" s="83">
        <v>84413.21</v>
      </c>
      <c r="BA168" s="84"/>
      <c r="BB168" s="84">
        <v>10876.76</v>
      </c>
      <c r="BC168" s="84"/>
      <c r="BD168" s="84">
        <v>21845.209999999995</v>
      </c>
      <c r="BE168" s="83">
        <v>665.75</v>
      </c>
      <c r="BF168" s="84"/>
      <c r="BG168" s="84">
        <v>15701.47</v>
      </c>
      <c r="BH168" s="83"/>
      <c r="BI168" s="84">
        <v>4199.04</v>
      </c>
      <c r="BJ168" s="83"/>
      <c r="BK168" s="83"/>
      <c r="BL168" s="84"/>
      <c r="BM168" s="84">
        <v>122492.65</v>
      </c>
      <c r="BN168" s="84">
        <v>35823.58</v>
      </c>
      <c r="BO168" s="84">
        <v>5960.46</v>
      </c>
      <c r="BP168" s="84"/>
      <c r="BQ168" s="84">
        <v>20286.080000000002</v>
      </c>
      <c r="BR168" s="83"/>
      <c r="BS168" s="84"/>
      <c r="BT168" s="84">
        <v>2011.33</v>
      </c>
      <c r="BU168" s="84">
        <v>2011.33</v>
      </c>
      <c r="BV168" s="83">
        <v>263162.16000000003</v>
      </c>
      <c r="BW168" s="84"/>
      <c r="BX168" s="84"/>
      <c r="BY168" s="83">
        <v>56802.11</v>
      </c>
      <c r="BZ168" s="84">
        <v>11570.81</v>
      </c>
      <c r="CA168" s="83">
        <v>71749.66</v>
      </c>
      <c r="CB168" s="84"/>
      <c r="CC168" s="83">
        <v>8271.7800000000007</v>
      </c>
      <c r="CD168" s="83"/>
      <c r="CE168" s="83"/>
      <c r="CF168" s="83"/>
      <c r="CG168" s="83"/>
      <c r="CH168" s="83"/>
      <c r="CI168" s="83"/>
      <c r="CJ168" s="84"/>
      <c r="CK168" s="84">
        <v>10845.5</v>
      </c>
      <c r="CL168" s="83">
        <v>10845.5</v>
      </c>
      <c r="CM168" s="83"/>
      <c r="CN168" s="83"/>
      <c r="CO168" s="84"/>
      <c r="CP168" s="84"/>
      <c r="CQ168" s="83"/>
      <c r="CR168" s="83"/>
      <c r="CS168" s="84"/>
      <c r="CT168" s="83"/>
      <c r="CU168" s="83"/>
      <c r="CV168" s="83"/>
    </row>
    <row r="169" spans="2:100" x14ac:dyDescent="0.25">
      <c r="B169" s="85" t="s">
        <v>396</v>
      </c>
      <c r="C169" s="85" t="s">
        <v>397</v>
      </c>
      <c r="D169" s="84">
        <v>3891296.63</v>
      </c>
      <c r="E169" s="84">
        <v>1332552.0799999998</v>
      </c>
      <c r="F169" s="84">
        <v>97125.25</v>
      </c>
      <c r="G169" s="84">
        <v>15130.03</v>
      </c>
      <c r="H169" s="83"/>
      <c r="I169" s="84">
        <v>65089.19</v>
      </c>
      <c r="J169" s="84">
        <v>10531.31</v>
      </c>
      <c r="K169" s="83"/>
      <c r="L169" s="84">
        <v>640452.15</v>
      </c>
      <c r="M169" s="84">
        <v>70404.7</v>
      </c>
      <c r="N169" s="84">
        <v>17993.46</v>
      </c>
      <c r="O169" s="83"/>
      <c r="P169" s="84">
        <v>2000</v>
      </c>
      <c r="Q169" s="84">
        <v>5958.8099999999995</v>
      </c>
      <c r="R169" s="83"/>
      <c r="S169" s="83"/>
      <c r="T169" s="84">
        <v>113532.32</v>
      </c>
      <c r="U169" s="84">
        <v>54063.02</v>
      </c>
      <c r="V169" s="84">
        <v>136860.18</v>
      </c>
      <c r="W169" s="84">
        <v>63252.38</v>
      </c>
      <c r="X169" s="83"/>
      <c r="Y169" s="83"/>
      <c r="Z169" s="83"/>
      <c r="AA169" s="83"/>
      <c r="AB169" s="84">
        <v>3863.1400000000003</v>
      </c>
      <c r="AC169" s="84">
        <v>1927.24</v>
      </c>
      <c r="AD169" s="84">
        <v>5823.78</v>
      </c>
      <c r="AE169" s="84">
        <v>14311.26</v>
      </c>
      <c r="AF169" s="84">
        <v>251177.50999999998</v>
      </c>
      <c r="AG169" s="84">
        <v>245265.49</v>
      </c>
      <c r="AH169" s="83">
        <v>360</v>
      </c>
      <c r="AI169" s="83"/>
      <c r="AJ169" s="84">
        <v>62420.849999999991</v>
      </c>
      <c r="AK169" s="83">
        <v>29561.77</v>
      </c>
      <c r="AL169" s="84">
        <v>64151.77</v>
      </c>
      <c r="AM169" s="84">
        <v>10830.46</v>
      </c>
      <c r="AN169" s="84">
        <v>20910.16</v>
      </c>
      <c r="AO169" s="84">
        <v>409</v>
      </c>
      <c r="AP169" s="84">
        <v>2977.33</v>
      </c>
      <c r="AQ169" s="83"/>
      <c r="AR169" s="83"/>
      <c r="AS169" s="84">
        <v>27262.5</v>
      </c>
      <c r="AT169" s="84">
        <v>7398.63</v>
      </c>
      <c r="AU169" s="84">
        <v>88652.62</v>
      </c>
      <c r="AV169" s="84"/>
      <c r="AW169" s="84">
        <v>1391</v>
      </c>
      <c r="AX169" s="83"/>
      <c r="AY169" s="83"/>
      <c r="AZ169" s="84"/>
      <c r="BA169" s="84">
        <v>345.6</v>
      </c>
      <c r="BB169" s="83">
        <v>22161.39</v>
      </c>
      <c r="BC169" s="83">
        <v>3356.66</v>
      </c>
      <c r="BD169" s="84">
        <v>11810.09</v>
      </c>
      <c r="BE169" s="83"/>
      <c r="BF169" s="83"/>
      <c r="BG169" s="84">
        <v>25749.73</v>
      </c>
      <c r="BH169" s="83"/>
      <c r="BI169" s="84"/>
      <c r="BJ169" s="83"/>
      <c r="BK169" s="84"/>
      <c r="BL169" s="84"/>
      <c r="BM169" s="84">
        <v>94037.069999999992</v>
      </c>
      <c r="BN169" s="84">
        <v>20909.239999999998</v>
      </c>
      <c r="BO169" s="83">
        <v>792.09</v>
      </c>
      <c r="BP169" s="83"/>
      <c r="BQ169" s="83">
        <v>18628.259999999998</v>
      </c>
      <c r="BR169" s="84"/>
      <c r="BS169" s="83"/>
      <c r="BT169" s="83">
        <v>11935.68</v>
      </c>
      <c r="BU169" s="84">
        <v>11935.68</v>
      </c>
      <c r="BV169" s="83">
        <v>154353.53</v>
      </c>
      <c r="BW169" s="83"/>
      <c r="BX169" s="84">
        <v>23390.93</v>
      </c>
      <c r="BY169" s="83">
        <v>28635.42</v>
      </c>
      <c r="BZ169" s="83"/>
      <c r="CA169" s="83"/>
      <c r="CB169" s="84"/>
      <c r="CC169" s="83">
        <v>1861.12</v>
      </c>
      <c r="CD169" s="83"/>
      <c r="CE169" s="83"/>
      <c r="CF169" s="83"/>
      <c r="CG169" s="83"/>
      <c r="CH169" s="83"/>
      <c r="CI169" s="83"/>
      <c r="CJ169" s="84"/>
      <c r="CK169" s="84">
        <v>9690.43</v>
      </c>
      <c r="CL169" s="83">
        <v>9690.43</v>
      </c>
      <c r="CM169" s="83"/>
      <c r="CN169" s="83"/>
      <c r="CO169" s="83"/>
      <c r="CP169" s="83"/>
      <c r="CQ169" s="83"/>
      <c r="CR169" s="83"/>
      <c r="CS169" s="83"/>
      <c r="CT169" s="83"/>
      <c r="CU169" s="83"/>
      <c r="CV169" s="83"/>
    </row>
    <row r="170" spans="2:100" x14ac:dyDescent="0.25">
      <c r="B170" s="85" t="s">
        <v>318</v>
      </c>
      <c r="C170" s="85" t="s">
        <v>319</v>
      </c>
      <c r="D170" s="84">
        <v>10716736.650000002</v>
      </c>
      <c r="E170" s="84">
        <v>4038871.04</v>
      </c>
      <c r="F170" s="84">
        <v>104362.52</v>
      </c>
      <c r="G170" s="83">
        <v>42664.740000000005</v>
      </c>
      <c r="H170" s="83"/>
      <c r="I170" s="84">
        <v>173153.46</v>
      </c>
      <c r="J170" s="84">
        <v>19252.95</v>
      </c>
      <c r="K170" s="83">
        <v>11156</v>
      </c>
      <c r="L170" s="84">
        <v>1677250.85</v>
      </c>
      <c r="M170" s="84">
        <v>139335.59999999998</v>
      </c>
      <c r="N170" s="83">
        <v>77839.13</v>
      </c>
      <c r="O170" s="83"/>
      <c r="P170" s="84">
        <v>70501.17</v>
      </c>
      <c r="Q170" s="84">
        <v>31376.639999999999</v>
      </c>
      <c r="R170" s="83"/>
      <c r="S170" s="83"/>
      <c r="T170" s="84">
        <v>328175.3</v>
      </c>
      <c r="U170" s="84">
        <v>146503.07</v>
      </c>
      <c r="V170" s="84">
        <v>413433.26</v>
      </c>
      <c r="W170" s="84">
        <v>168895.61</v>
      </c>
      <c r="X170" s="83"/>
      <c r="Y170" s="83"/>
      <c r="Z170" s="83"/>
      <c r="AA170" s="83"/>
      <c r="AB170" s="84">
        <v>7589.56</v>
      </c>
      <c r="AC170" s="84">
        <v>924.13000000000011</v>
      </c>
      <c r="AD170" s="84">
        <v>22858.32</v>
      </c>
      <c r="AE170" s="84">
        <v>40717.140000000007</v>
      </c>
      <c r="AF170" s="83">
        <v>592669.89</v>
      </c>
      <c r="AG170" s="83">
        <v>566955.11</v>
      </c>
      <c r="AH170" s="84">
        <v>8306.2999999999993</v>
      </c>
      <c r="AI170" s="84">
        <v>3732.52</v>
      </c>
      <c r="AJ170" s="84">
        <v>495590.25000000012</v>
      </c>
      <c r="AK170" s="84">
        <v>100668.13</v>
      </c>
      <c r="AL170" s="84">
        <v>200281.18</v>
      </c>
      <c r="AM170" s="84">
        <v>13625.53</v>
      </c>
      <c r="AN170" s="84">
        <v>24368.47</v>
      </c>
      <c r="AO170" s="83">
        <v>416.65</v>
      </c>
      <c r="AP170" s="83">
        <v>8840.85</v>
      </c>
      <c r="AQ170" s="84">
        <v>15763.83</v>
      </c>
      <c r="AR170" s="83"/>
      <c r="AS170" s="83">
        <v>63904.780000000006</v>
      </c>
      <c r="AT170" s="84">
        <v>13359.4</v>
      </c>
      <c r="AU170" s="84">
        <v>224390.3</v>
      </c>
      <c r="AV170" s="84">
        <v>5994.5</v>
      </c>
      <c r="AW170" s="84">
        <v>27680.9</v>
      </c>
      <c r="AX170" s="83"/>
      <c r="AY170" s="83"/>
      <c r="AZ170" s="84"/>
      <c r="BA170" s="84">
        <v>85672.02</v>
      </c>
      <c r="BB170" s="84">
        <v>31287.780000000002</v>
      </c>
      <c r="BC170" s="83">
        <v>33388.590000000004</v>
      </c>
      <c r="BD170" s="84">
        <v>137715.37</v>
      </c>
      <c r="BE170" s="84">
        <v>762.3</v>
      </c>
      <c r="BF170" s="83">
        <v>6210.99</v>
      </c>
      <c r="BG170" s="84">
        <v>736.69</v>
      </c>
      <c r="BH170" s="83"/>
      <c r="BI170" s="83">
        <v>920.23</v>
      </c>
      <c r="BJ170" s="83"/>
      <c r="BK170" s="83"/>
      <c r="BL170" s="84"/>
      <c r="BM170" s="84">
        <v>233833.77000000002</v>
      </c>
      <c r="BN170" s="84">
        <v>26883.949999999997</v>
      </c>
      <c r="BO170" s="83">
        <v>1880.15</v>
      </c>
      <c r="BP170" s="83">
        <v>39.1</v>
      </c>
      <c r="BQ170" s="83">
        <v>36593.31</v>
      </c>
      <c r="BR170" s="84"/>
      <c r="BS170" s="83"/>
      <c r="BT170" s="83">
        <v>35</v>
      </c>
      <c r="BU170" s="83">
        <v>35</v>
      </c>
      <c r="BV170" s="83"/>
      <c r="BW170" s="83"/>
      <c r="BX170" s="84">
        <v>43327.040000000001</v>
      </c>
      <c r="BY170" s="83">
        <v>160425.68</v>
      </c>
      <c r="BZ170" s="83"/>
      <c r="CA170" s="83"/>
      <c r="CB170" s="84"/>
      <c r="CC170" s="83">
        <v>13131.3</v>
      </c>
      <c r="CD170" s="83"/>
      <c r="CE170" s="83"/>
      <c r="CF170" s="83"/>
      <c r="CG170" s="83"/>
      <c r="CH170" s="83"/>
      <c r="CI170" s="83"/>
      <c r="CJ170" s="84"/>
      <c r="CK170" s="84">
        <v>22484.3</v>
      </c>
      <c r="CL170" s="83">
        <v>22484.3</v>
      </c>
      <c r="CM170" s="83"/>
      <c r="CN170" s="83"/>
      <c r="CO170" s="83"/>
      <c r="CP170" s="83"/>
      <c r="CQ170" s="83"/>
      <c r="CR170" s="83"/>
      <c r="CS170" s="83"/>
      <c r="CT170" s="83"/>
      <c r="CU170" s="83"/>
      <c r="CV170" s="83"/>
    </row>
    <row r="171" spans="2:100" x14ac:dyDescent="0.25">
      <c r="B171" s="85" t="s">
        <v>702</v>
      </c>
      <c r="C171" s="85" t="s">
        <v>703</v>
      </c>
      <c r="D171" s="84">
        <v>4267243.5699999984</v>
      </c>
      <c r="E171" s="84">
        <v>1591149.17</v>
      </c>
      <c r="F171" s="84">
        <v>21023.18</v>
      </c>
      <c r="G171" s="84">
        <v>14616.19</v>
      </c>
      <c r="H171" s="83"/>
      <c r="I171" s="84">
        <v>22570.92</v>
      </c>
      <c r="J171" s="84">
        <v>78255.08</v>
      </c>
      <c r="K171" s="84"/>
      <c r="L171" s="84">
        <v>612193.97</v>
      </c>
      <c r="M171" s="84">
        <v>20880.82</v>
      </c>
      <c r="N171" s="84">
        <v>8985.56</v>
      </c>
      <c r="O171" s="83"/>
      <c r="P171" s="84">
        <v>3375</v>
      </c>
      <c r="Q171" s="84">
        <v>648.54</v>
      </c>
      <c r="R171" s="83"/>
      <c r="S171" s="83"/>
      <c r="T171" s="84">
        <v>128876.35</v>
      </c>
      <c r="U171" s="84">
        <v>47997.43</v>
      </c>
      <c r="V171" s="84">
        <v>159656.92000000001</v>
      </c>
      <c r="W171" s="84">
        <v>66859</v>
      </c>
      <c r="X171" s="83"/>
      <c r="Y171" s="83"/>
      <c r="Z171" s="83"/>
      <c r="AA171" s="83"/>
      <c r="AB171" s="83">
        <v>491.53</v>
      </c>
      <c r="AC171" s="83">
        <v>232.05</v>
      </c>
      <c r="AD171" s="84">
        <v>9049.57</v>
      </c>
      <c r="AE171" s="84">
        <v>19133.140000000003</v>
      </c>
      <c r="AF171" s="84">
        <v>239700</v>
      </c>
      <c r="AG171" s="84">
        <v>197834.82</v>
      </c>
      <c r="AH171" s="83"/>
      <c r="AI171" s="84"/>
      <c r="AJ171" s="84">
        <v>46086.34</v>
      </c>
      <c r="AK171" s="84"/>
      <c r="AL171" s="84">
        <v>9619.93</v>
      </c>
      <c r="AM171" s="84">
        <v>7692.75</v>
      </c>
      <c r="AN171" s="84">
        <v>4074.64</v>
      </c>
      <c r="AO171" s="84">
        <v>1835.6599999999999</v>
      </c>
      <c r="AP171" s="84">
        <v>3410.25</v>
      </c>
      <c r="AQ171" s="84"/>
      <c r="AR171" s="84"/>
      <c r="AS171" s="83"/>
      <c r="AT171" s="84">
        <v>74263.199999999997</v>
      </c>
      <c r="AU171" s="84">
        <v>69212.429999999993</v>
      </c>
      <c r="AV171" s="84">
        <v>6507.83</v>
      </c>
      <c r="AW171" s="84">
        <v>16483.349999999999</v>
      </c>
      <c r="AX171" s="83"/>
      <c r="AY171" s="84"/>
      <c r="AZ171" s="84">
        <v>13786.14</v>
      </c>
      <c r="BA171" s="84"/>
      <c r="BB171" s="84"/>
      <c r="BC171" s="84"/>
      <c r="BD171" s="84">
        <v>25653.339999999997</v>
      </c>
      <c r="BE171" s="84"/>
      <c r="BF171" s="84"/>
      <c r="BG171" s="84">
        <v>11808.05</v>
      </c>
      <c r="BH171" s="83"/>
      <c r="BI171" s="84"/>
      <c r="BJ171" s="83"/>
      <c r="BK171" s="84">
        <v>196393.04</v>
      </c>
      <c r="BL171" s="84"/>
      <c r="BM171" s="84">
        <v>66588.070000000007</v>
      </c>
      <c r="BN171" s="84">
        <v>11827.27</v>
      </c>
      <c r="BO171" s="84">
        <v>984.56</v>
      </c>
      <c r="BP171" s="84"/>
      <c r="BQ171" s="84"/>
      <c r="BR171" s="83"/>
      <c r="BS171" s="84">
        <v>82804.649999999994</v>
      </c>
      <c r="BT171" s="84">
        <v>190.24</v>
      </c>
      <c r="BU171" s="84">
        <v>190.24</v>
      </c>
      <c r="BV171" s="83">
        <v>106639.6</v>
      </c>
      <c r="BW171" s="84"/>
      <c r="BX171" s="84"/>
      <c r="BY171" s="83">
        <v>42516.65</v>
      </c>
      <c r="BZ171" s="83"/>
      <c r="CA171" s="83"/>
      <c r="CB171" s="84"/>
      <c r="CC171" s="83">
        <v>224400.03</v>
      </c>
      <c r="CD171" s="84"/>
      <c r="CE171" s="83"/>
      <c r="CF171" s="83"/>
      <c r="CG171" s="84"/>
      <c r="CH171" s="83"/>
      <c r="CI171" s="83"/>
      <c r="CJ171" s="84"/>
      <c r="CK171" s="84">
        <v>936.31000000000006</v>
      </c>
      <c r="CL171" s="83">
        <v>936.31000000000006</v>
      </c>
      <c r="CM171" s="83"/>
      <c r="CN171" s="84"/>
      <c r="CO171" s="84"/>
      <c r="CP171" s="83"/>
      <c r="CQ171" s="83"/>
      <c r="CR171" s="83"/>
      <c r="CS171" s="84"/>
      <c r="CT171" s="83"/>
      <c r="CU171" s="83"/>
      <c r="CV171" s="83"/>
    </row>
    <row r="172" spans="2:100" x14ac:dyDescent="0.25">
      <c r="B172" s="85" t="s">
        <v>386</v>
      </c>
      <c r="C172" s="85" t="s">
        <v>387</v>
      </c>
      <c r="D172" s="84">
        <v>4251762.1500000013</v>
      </c>
      <c r="E172" s="84">
        <v>1542112.8199999998</v>
      </c>
      <c r="F172" s="84">
        <v>57685.8</v>
      </c>
      <c r="G172" s="84"/>
      <c r="H172" s="83"/>
      <c r="I172" s="84">
        <v>60617.600000000006</v>
      </c>
      <c r="J172" s="84">
        <v>32391.239999999998</v>
      </c>
      <c r="K172" s="83"/>
      <c r="L172" s="84">
        <v>659439.32999999996</v>
      </c>
      <c r="M172" s="84">
        <v>31965.119999999999</v>
      </c>
      <c r="N172" s="84"/>
      <c r="O172" s="83"/>
      <c r="P172" s="84">
        <v>4656</v>
      </c>
      <c r="Q172" s="84">
        <v>6563.73</v>
      </c>
      <c r="R172" s="83"/>
      <c r="S172" s="83">
        <v>1107.6199999999999</v>
      </c>
      <c r="T172" s="84">
        <v>116537.36</v>
      </c>
      <c r="U172" s="84">
        <v>63278.1</v>
      </c>
      <c r="V172" s="84">
        <v>148353.47</v>
      </c>
      <c r="W172" s="84">
        <v>83439.47</v>
      </c>
      <c r="X172" s="83"/>
      <c r="Y172" s="83"/>
      <c r="Z172" s="83"/>
      <c r="AA172" s="83">
        <v>152.59</v>
      </c>
      <c r="AB172" s="84">
        <v>1787.38</v>
      </c>
      <c r="AC172" s="84">
        <v>6413.86</v>
      </c>
      <c r="AD172" s="84">
        <v>11492.95</v>
      </c>
      <c r="AE172" s="84">
        <v>11311.36</v>
      </c>
      <c r="AF172" s="84">
        <v>222519.4</v>
      </c>
      <c r="AG172" s="84">
        <v>126960.13</v>
      </c>
      <c r="AH172" s="83">
        <v>48351.46</v>
      </c>
      <c r="AI172" s="83">
        <v>49310.130000000005</v>
      </c>
      <c r="AJ172" s="84">
        <v>127455.46999999999</v>
      </c>
      <c r="AK172" s="84">
        <v>16569.32</v>
      </c>
      <c r="AL172" s="84">
        <v>55951.07</v>
      </c>
      <c r="AM172" s="84">
        <v>1261.7199999999998</v>
      </c>
      <c r="AN172" s="84">
        <v>9761.5600000000013</v>
      </c>
      <c r="AO172" s="84"/>
      <c r="AP172" s="84">
        <v>8207.02</v>
      </c>
      <c r="AQ172" s="84">
        <v>87823.08</v>
      </c>
      <c r="AR172" s="84"/>
      <c r="AS172" s="83"/>
      <c r="AT172" s="84">
        <v>12328.66</v>
      </c>
      <c r="AU172" s="84">
        <v>236672.88999999998</v>
      </c>
      <c r="AV172" s="83">
        <v>2706.66</v>
      </c>
      <c r="AW172" s="84">
        <v>6955</v>
      </c>
      <c r="AX172" s="83"/>
      <c r="AY172" s="84"/>
      <c r="AZ172" s="84">
        <v>17576</v>
      </c>
      <c r="BA172" s="84">
        <v>1902.77</v>
      </c>
      <c r="BB172" s="84">
        <v>13259.86</v>
      </c>
      <c r="BC172" s="84">
        <v>2884.04</v>
      </c>
      <c r="BD172" s="84">
        <v>6533.08</v>
      </c>
      <c r="BE172" s="84">
        <v>29835.360000000001</v>
      </c>
      <c r="BF172" s="83">
        <v>3908.35</v>
      </c>
      <c r="BG172" s="83">
        <v>10606.08</v>
      </c>
      <c r="BH172" s="83"/>
      <c r="BI172" s="84"/>
      <c r="BJ172" s="83"/>
      <c r="BK172" s="83">
        <v>11577.48</v>
      </c>
      <c r="BL172" s="84"/>
      <c r="BM172" s="84">
        <v>95458.3</v>
      </c>
      <c r="BN172" s="84">
        <v>9205.59</v>
      </c>
      <c r="BO172" s="84">
        <v>603.78</v>
      </c>
      <c r="BP172" s="84"/>
      <c r="BQ172" s="84"/>
      <c r="BR172" s="83"/>
      <c r="BS172" s="84">
        <v>1334.13</v>
      </c>
      <c r="BT172" s="84">
        <v>53.45</v>
      </c>
      <c r="BU172" s="84">
        <v>53.45</v>
      </c>
      <c r="BV172" s="83">
        <v>87505.5</v>
      </c>
      <c r="BW172" s="84"/>
      <c r="BX172" s="84"/>
      <c r="BY172" s="83">
        <v>62805.25</v>
      </c>
      <c r="BZ172" s="83"/>
      <c r="CA172" s="83"/>
      <c r="CB172" s="84"/>
      <c r="CC172" s="84">
        <v>8464.16</v>
      </c>
      <c r="CD172" s="84"/>
      <c r="CE172" s="83"/>
      <c r="CF172" s="83"/>
      <c r="CG172" s="84"/>
      <c r="CH172" s="83"/>
      <c r="CI172" s="83"/>
      <c r="CJ172" s="84"/>
      <c r="CK172" s="84">
        <v>10308.6</v>
      </c>
      <c r="CL172" s="83">
        <v>10308.6</v>
      </c>
      <c r="CM172" s="84"/>
      <c r="CN172" s="84"/>
      <c r="CO172" s="84"/>
      <c r="CP172" s="83"/>
      <c r="CQ172" s="83"/>
      <c r="CR172" s="83">
        <v>25801</v>
      </c>
      <c r="CS172" s="84"/>
      <c r="CT172" s="83"/>
      <c r="CU172" s="83"/>
      <c r="CV172" s="83"/>
    </row>
    <row r="173" spans="2:100" x14ac:dyDescent="0.25">
      <c r="B173" s="85" t="s">
        <v>682</v>
      </c>
      <c r="C173" s="85" t="s">
        <v>683</v>
      </c>
      <c r="D173" s="84">
        <v>84871224.300000027</v>
      </c>
      <c r="E173" s="84">
        <v>30463781.259999998</v>
      </c>
      <c r="F173" s="84">
        <v>1042481.6700000002</v>
      </c>
      <c r="G173" s="84">
        <v>1839263.0200000003</v>
      </c>
      <c r="H173" s="83"/>
      <c r="I173" s="84">
        <v>1417082.74</v>
      </c>
      <c r="J173" s="84">
        <v>132248.95999999999</v>
      </c>
      <c r="K173" s="84">
        <v>237217.6</v>
      </c>
      <c r="L173" s="84">
        <v>13338091.16</v>
      </c>
      <c r="M173" s="84">
        <v>400359.12</v>
      </c>
      <c r="N173" s="84">
        <v>955242.59</v>
      </c>
      <c r="O173" s="83"/>
      <c r="P173" s="83">
        <v>1003483.1400000001</v>
      </c>
      <c r="Q173" s="84">
        <v>167408.24</v>
      </c>
      <c r="R173" s="83"/>
      <c r="S173" s="83"/>
      <c r="T173" s="84">
        <v>2616636.25</v>
      </c>
      <c r="U173" s="84">
        <v>1173175.1600000001</v>
      </c>
      <c r="V173" s="84">
        <v>3276324.3499999996</v>
      </c>
      <c r="W173" s="84">
        <v>1615166.5</v>
      </c>
      <c r="X173" s="83"/>
      <c r="Y173" s="83"/>
      <c r="Z173" s="83"/>
      <c r="AA173" s="83"/>
      <c r="AB173" s="84"/>
      <c r="AC173" s="84"/>
      <c r="AD173" s="84">
        <v>278677.26999999996</v>
      </c>
      <c r="AE173" s="84">
        <v>429262.64999999997</v>
      </c>
      <c r="AF173" s="84">
        <v>4641257.83</v>
      </c>
      <c r="AG173" s="84">
        <v>3959967.66</v>
      </c>
      <c r="AH173" s="84"/>
      <c r="AI173" s="84">
        <v>583.99</v>
      </c>
      <c r="AJ173" s="84">
        <v>1847070.0699999998</v>
      </c>
      <c r="AK173" s="84">
        <v>436279.47</v>
      </c>
      <c r="AL173" s="84">
        <v>1523891.4</v>
      </c>
      <c r="AM173" s="84">
        <v>303501.08</v>
      </c>
      <c r="AN173" s="84">
        <v>1149649.44</v>
      </c>
      <c r="AO173" s="84">
        <v>7841.64</v>
      </c>
      <c r="AP173" s="84">
        <v>29754.86</v>
      </c>
      <c r="AQ173" s="84">
        <v>92051.22</v>
      </c>
      <c r="AR173" s="84">
        <v>90000</v>
      </c>
      <c r="AS173" s="84"/>
      <c r="AT173" s="84">
        <v>221837.04</v>
      </c>
      <c r="AU173" s="84">
        <v>1847442.5</v>
      </c>
      <c r="AV173" s="84">
        <v>114073.68</v>
      </c>
      <c r="AW173" s="84">
        <v>58230.7</v>
      </c>
      <c r="AX173" s="84"/>
      <c r="AY173" s="84">
        <v>557296.79</v>
      </c>
      <c r="AZ173" s="84">
        <v>351697.07</v>
      </c>
      <c r="BA173" s="83">
        <v>619015.71</v>
      </c>
      <c r="BB173" s="84">
        <v>974106.76</v>
      </c>
      <c r="BC173" s="84">
        <v>312860.19999999995</v>
      </c>
      <c r="BD173" s="84">
        <v>32819.32</v>
      </c>
      <c r="BE173" s="84"/>
      <c r="BF173" s="84">
        <v>42528.38</v>
      </c>
      <c r="BG173" s="84">
        <v>113349.38</v>
      </c>
      <c r="BH173" s="83"/>
      <c r="BI173" s="84"/>
      <c r="BJ173" s="83"/>
      <c r="BK173" s="84">
        <v>44674.57</v>
      </c>
      <c r="BL173" s="84">
        <v>32999.56</v>
      </c>
      <c r="BM173" s="84">
        <v>931666.59000000008</v>
      </c>
      <c r="BN173" s="84">
        <v>461597.55</v>
      </c>
      <c r="BO173" s="84">
        <v>5630.47</v>
      </c>
      <c r="BP173" s="83">
        <v>44717.770000000004</v>
      </c>
      <c r="BQ173" s="84">
        <v>968409.26</v>
      </c>
      <c r="BR173" s="83">
        <v>1234758.18</v>
      </c>
      <c r="BS173" s="84"/>
      <c r="BT173" s="84">
        <v>37376.619999999995</v>
      </c>
      <c r="BU173" s="84">
        <v>37376.619999999995</v>
      </c>
      <c r="BV173" s="83">
        <v>5856.4</v>
      </c>
      <c r="BW173" s="83"/>
      <c r="BX173" s="84">
        <v>228802.35</v>
      </c>
      <c r="BY173" s="83">
        <v>716189.29</v>
      </c>
      <c r="BZ173" s="83"/>
      <c r="CA173" s="83"/>
      <c r="CB173" s="84"/>
      <c r="CC173" s="83">
        <v>140330</v>
      </c>
      <c r="CD173" s="84"/>
      <c r="CE173" s="83">
        <v>63901.56</v>
      </c>
      <c r="CF173" s="83"/>
      <c r="CG173" s="83"/>
      <c r="CH173" s="83">
        <v>9653.34</v>
      </c>
      <c r="CI173" s="83"/>
      <c r="CJ173" s="84"/>
      <c r="CK173" s="84">
        <v>141055.04000000001</v>
      </c>
      <c r="CL173" s="84">
        <v>141055.04000000001</v>
      </c>
      <c r="CM173" s="84"/>
      <c r="CN173" s="84"/>
      <c r="CO173" s="84">
        <v>6784.1</v>
      </c>
      <c r="CP173" s="84">
        <v>31349.010000000002</v>
      </c>
      <c r="CQ173" s="84"/>
      <c r="CR173" s="83"/>
      <c r="CS173" s="83"/>
      <c r="CT173" s="83">
        <v>52464.770000000004</v>
      </c>
      <c r="CU173" s="83"/>
      <c r="CV173" s="83"/>
    </row>
    <row r="174" spans="2:100" x14ac:dyDescent="0.25">
      <c r="B174" s="85" t="s">
        <v>480</v>
      </c>
      <c r="C174" s="85" t="s">
        <v>481</v>
      </c>
      <c r="D174" s="84">
        <v>13690608.190000001</v>
      </c>
      <c r="E174" s="84">
        <v>1989848.56</v>
      </c>
      <c r="F174" s="84">
        <v>27398.7</v>
      </c>
      <c r="G174" s="84">
        <v>30653.46</v>
      </c>
      <c r="H174" s="83"/>
      <c r="I174" s="84">
        <v>96657.34</v>
      </c>
      <c r="J174" s="84">
        <v>123468.68</v>
      </c>
      <c r="K174" s="84"/>
      <c r="L174" s="84">
        <v>854644.42</v>
      </c>
      <c r="M174" s="84">
        <v>77014.12</v>
      </c>
      <c r="N174" s="84">
        <v>45445.229999999996</v>
      </c>
      <c r="O174" s="83"/>
      <c r="P174" s="84">
        <v>47661.32</v>
      </c>
      <c r="Q174" s="84">
        <v>29537.11</v>
      </c>
      <c r="R174" s="83"/>
      <c r="S174" s="83"/>
      <c r="T174" s="84">
        <v>168691.53000000003</v>
      </c>
      <c r="U174" s="84">
        <v>79024.06</v>
      </c>
      <c r="V174" s="84">
        <v>208474.65000000002</v>
      </c>
      <c r="W174" s="84">
        <v>96851.239999999991</v>
      </c>
      <c r="X174" s="83"/>
      <c r="Y174" s="83"/>
      <c r="Z174" s="83"/>
      <c r="AA174" s="83"/>
      <c r="AB174" s="84">
        <v>7948.25</v>
      </c>
      <c r="AC174" s="84">
        <v>4326.5600000000004</v>
      </c>
      <c r="AD174" s="84">
        <v>13136.529999999999</v>
      </c>
      <c r="AE174" s="84">
        <v>38967.22</v>
      </c>
      <c r="AF174" s="84">
        <v>271700</v>
      </c>
      <c r="AG174" s="84">
        <v>294976</v>
      </c>
      <c r="AH174" s="84">
        <v>3127.5299999999997</v>
      </c>
      <c r="AI174" s="84">
        <v>1421.29</v>
      </c>
      <c r="AJ174" s="84">
        <v>272003.64</v>
      </c>
      <c r="AK174" s="84">
        <v>29358.41</v>
      </c>
      <c r="AL174" s="84">
        <v>103022.12</v>
      </c>
      <c r="AM174" s="84">
        <v>5571.39</v>
      </c>
      <c r="AN174" s="84">
        <v>20041.199999999997</v>
      </c>
      <c r="AO174" s="84">
        <v>5246.66</v>
      </c>
      <c r="AP174" s="83">
        <v>4111.1400000000003</v>
      </c>
      <c r="AQ174" s="84">
        <v>1200</v>
      </c>
      <c r="AR174" s="83">
        <v>7498032.8499999996</v>
      </c>
      <c r="AS174" s="83"/>
      <c r="AT174" s="84">
        <v>18957.739999999998</v>
      </c>
      <c r="AU174" s="84">
        <v>146861.10999999999</v>
      </c>
      <c r="AV174" s="84"/>
      <c r="AW174" s="84">
        <v>22217.85</v>
      </c>
      <c r="AX174" s="83"/>
      <c r="AY174" s="84">
        <v>62415.45</v>
      </c>
      <c r="AZ174" s="84">
        <v>34441.17</v>
      </c>
      <c r="BA174" s="84">
        <v>225</v>
      </c>
      <c r="BB174" s="84">
        <v>5349.7</v>
      </c>
      <c r="BC174" s="84">
        <v>10762.15</v>
      </c>
      <c r="BD174" s="84">
        <v>80164.540000000008</v>
      </c>
      <c r="BE174" s="84">
        <v>5411.9699999999993</v>
      </c>
      <c r="BF174" s="83"/>
      <c r="BG174" s="84">
        <v>4402.62</v>
      </c>
      <c r="BH174" s="83"/>
      <c r="BI174" s="83">
        <v>15950.21</v>
      </c>
      <c r="BJ174" s="83"/>
      <c r="BK174" s="84"/>
      <c r="BL174" s="84">
        <v>418</v>
      </c>
      <c r="BM174" s="84">
        <v>109751.87</v>
      </c>
      <c r="BN174" s="84">
        <v>27879.14</v>
      </c>
      <c r="BO174" s="84">
        <v>817.06999999999994</v>
      </c>
      <c r="BP174" s="84">
        <v>10203.1</v>
      </c>
      <c r="BQ174" s="84">
        <v>26115.75</v>
      </c>
      <c r="BR174" s="83">
        <v>182375.55</v>
      </c>
      <c r="BS174" s="84"/>
      <c r="BT174" s="84">
        <v>15645</v>
      </c>
      <c r="BU174" s="84">
        <v>15645</v>
      </c>
      <c r="BV174" s="83">
        <v>179966.8</v>
      </c>
      <c r="BW174" s="84"/>
      <c r="BX174" s="84">
        <v>13852.76</v>
      </c>
      <c r="BY174" s="83">
        <v>55480.99</v>
      </c>
      <c r="BZ174" s="83"/>
      <c r="CA174" s="83"/>
      <c r="CB174" s="84"/>
      <c r="CC174" s="83">
        <v>6722.54</v>
      </c>
      <c r="CD174" s="84"/>
      <c r="CE174" s="84">
        <v>9401.19</v>
      </c>
      <c r="CF174" s="83"/>
      <c r="CG174" s="83"/>
      <c r="CH174" s="83">
        <v>2422.17</v>
      </c>
      <c r="CI174" s="83"/>
      <c r="CJ174" s="84"/>
      <c r="CK174" s="84">
        <v>23211.15</v>
      </c>
      <c r="CL174" s="83">
        <v>23211.15</v>
      </c>
      <c r="CM174" s="83"/>
      <c r="CN174" s="83">
        <v>6008.59</v>
      </c>
      <c r="CO174" s="83"/>
      <c r="CP174" s="83">
        <v>79897.97</v>
      </c>
      <c r="CQ174" s="84"/>
      <c r="CR174" s="84"/>
      <c r="CS174" s="84"/>
      <c r="CT174" s="83">
        <v>83717.83</v>
      </c>
      <c r="CU174" s="83"/>
      <c r="CV174" s="83"/>
    </row>
    <row r="175" spans="2:100" x14ac:dyDescent="0.25">
      <c r="B175" s="85" t="s">
        <v>604</v>
      </c>
      <c r="C175" s="85" t="s">
        <v>605</v>
      </c>
      <c r="D175" s="84">
        <v>17200013.199999999</v>
      </c>
      <c r="E175" s="84">
        <v>5771813.1299999999</v>
      </c>
      <c r="F175" s="84">
        <v>225824.35</v>
      </c>
      <c r="G175" s="84">
        <v>55355.86</v>
      </c>
      <c r="H175" s="83"/>
      <c r="I175" s="84">
        <v>378759.21</v>
      </c>
      <c r="J175" s="84">
        <v>48407.729999999996</v>
      </c>
      <c r="K175" s="83">
        <v>23618</v>
      </c>
      <c r="L175" s="84">
        <v>2189611.77</v>
      </c>
      <c r="M175" s="84">
        <v>113826.17</v>
      </c>
      <c r="N175" s="84">
        <v>97685.2</v>
      </c>
      <c r="O175" s="83"/>
      <c r="P175" s="83">
        <v>1000</v>
      </c>
      <c r="Q175" s="84">
        <v>170645.04</v>
      </c>
      <c r="R175" s="84"/>
      <c r="S175" s="84"/>
      <c r="T175" s="84">
        <v>487452.72</v>
      </c>
      <c r="U175" s="84">
        <v>189972.30000000002</v>
      </c>
      <c r="V175" s="84">
        <v>610751.58000000007</v>
      </c>
      <c r="W175" s="84">
        <v>263930.23999999993</v>
      </c>
      <c r="X175" s="83"/>
      <c r="Y175" s="83"/>
      <c r="Z175" s="83"/>
      <c r="AA175" s="83"/>
      <c r="AB175" s="84">
        <v>40022.92</v>
      </c>
      <c r="AC175" s="84">
        <v>17761.920000000002</v>
      </c>
      <c r="AD175" s="84">
        <v>29335.629999999997</v>
      </c>
      <c r="AE175" s="84">
        <v>54730.7</v>
      </c>
      <c r="AF175" s="83">
        <v>892803.4800000001</v>
      </c>
      <c r="AG175" s="83">
        <v>855456.90999999992</v>
      </c>
      <c r="AH175" s="84">
        <v>1271.8699999999999</v>
      </c>
      <c r="AI175" s="84">
        <v>1698.1000000000004</v>
      </c>
      <c r="AJ175" s="84">
        <v>700190.77</v>
      </c>
      <c r="AK175" s="84">
        <v>92017.55</v>
      </c>
      <c r="AL175" s="84">
        <v>252313.38</v>
      </c>
      <c r="AM175" s="84">
        <v>133518.26</v>
      </c>
      <c r="AN175" s="84">
        <v>193718</v>
      </c>
      <c r="AO175" s="84">
        <v>35160.229999999996</v>
      </c>
      <c r="AP175" s="84">
        <v>18279.61</v>
      </c>
      <c r="AQ175" s="84"/>
      <c r="AR175" s="83"/>
      <c r="AS175" s="83">
        <v>566707.5</v>
      </c>
      <c r="AT175" s="84">
        <v>112627.95999999999</v>
      </c>
      <c r="AU175" s="84">
        <v>119381.5</v>
      </c>
      <c r="AV175" s="84">
        <v>648</v>
      </c>
      <c r="AW175" s="84">
        <v>22226.53</v>
      </c>
      <c r="AX175" s="83"/>
      <c r="AY175" s="83">
        <v>35862.19</v>
      </c>
      <c r="AZ175" s="84">
        <v>293560.74</v>
      </c>
      <c r="BA175" s="84"/>
      <c r="BB175" s="84">
        <v>2891</v>
      </c>
      <c r="BC175" s="84">
        <v>21162.370000000003</v>
      </c>
      <c r="BD175" s="84">
        <v>106968.8</v>
      </c>
      <c r="BE175" s="84">
        <v>500.19</v>
      </c>
      <c r="BF175" s="84">
        <v>4030</v>
      </c>
      <c r="BG175" s="83">
        <v>5131.7400000000007</v>
      </c>
      <c r="BH175" s="84"/>
      <c r="BI175" s="84">
        <v>85881.88</v>
      </c>
      <c r="BJ175" s="83"/>
      <c r="BK175" s="83">
        <v>124857.22</v>
      </c>
      <c r="BL175" s="84"/>
      <c r="BM175" s="84">
        <v>247801.5</v>
      </c>
      <c r="BN175" s="84">
        <v>171565.38</v>
      </c>
      <c r="BO175" s="84">
        <v>1765.47</v>
      </c>
      <c r="BP175" s="83">
        <v>95.65</v>
      </c>
      <c r="BQ175" s="83"/>
      <c r="BR175" s="83">
        <v>715159.78</v>
      </c>
      <c r="BS175" s="84"/>
      <c r="BT175" s="84">
        <v>12658</v>
      </c>
      <c r="BU175" s="84">
        <v>12658</v>
      </c>
      <c r="BV175" s="83">
        <v>47656.56</v>
      </c>
      <c r="BW175" s="83"/>
      <c r="BX175" s="84"/>
      <c r="BY175" s="83">
        <v>162488.32000000001</v>
      </c>
      <c r="BZ175" s="83"/>
      <c r="CA175" s="83"/>
      <c r="CB175" s="84"/>
      <c r="CC175" s="83">
        <v>59227.05</v>
      </c>
      <c r="CD175" s="83"/>
      <c r="CE175" s="83">
        <v>24455.759999999998</v>
      </c>
      <c r="CF175" s="83"/>
      <c r="CG175" s="83"/>
      <c r="CH175" s="83"/>
      <c r="CI175" s="83"/>
      <c r="CJ175" s="84"/>
      <c r="CK175" s="84">
        <v>18247.400000000001</v>
      </c>
      <c r="CL175" s="83">
        <v>18247.400000000001</v>
      </c>
      <c r="CM175" s="83">
        <v>11655.22</v>
      </c>
      <c r="CN175" s="83">
        <v>98226.1</v>
      </c>
      <c r="CO175" s="83">
        <v>48708.15</v>
      </c>
      <c r="CP175" s="83">
        <v>16541.91</v>
      </c>
      <c r="CQ175" s="83">
        <v>16946.7</v>
      </c>
      <c r="CR175" s="83">
        <v>97444</v>
      </c>
      <c r="CS175" s="83"/>
      <c r="CT175" s="83"/>
      <c r="CU175" s="83"/>
      <c r="CV175" s="83"/>
    </row>
    <row r="176" spans="2:100" x14ac:dyDescent="0.25">
      <c r="B176" s="85" t="s">
        <v>542</v>
      </c>
      <c r="C176" s="85" t="s">
        <v>543</v>
      </c>
      <c r="D176" s="84">
        <v>43127579.989999995</v>
      </c>
      <c r="E176" s="84">
        <v>16377002.799999999</v>
      </c>
      <c r="F176" s="84">
        <v>445571.44</v>
      </c>
      <c r="G176" s="84">
        <v>183156.55999999997</v>
      </c>
      <c r="H176" s="83"/>
      <c r="I176" s="84">
        <v>815721.17999999993</v>
      </c>
      <c r="J176" s="84">
        <v>170401.86</v>
      </c>
      <c r="K176" s="83">
        <v>47442</v>
      </c>
      <c r="L176" s="84">
        <v>6611853.2699999996</v>
      </c>
      <c r="M176" s="84">
        <v>237055.36000000002</v>
      </c>
      <c r="N176" s="84">
        <v>391209.02</v>
      </c>
      <c r="O176" s="83"/>
      <c r="P176" s="84">
        <v>169192</v>
      </c>
      <c r="Q176" s="84">
        <v>80397.929999999993</v>
      </c>
      <c r="R176" s="83">
        <v>1425.87</v>
      </c>
      <c r="S176" s="83">
        <v>2875.86</v>
      </c>
      <c r="T176" s="84">
        <v>1342442.25</v>
      </c>
      <c r="U176" s="84">
        <v>543695.99999999988</v>
      </c>
      <c r="V176" s="84">
        <v>1705410.4300000002</v>
      </c>
      <c r="W176" s="84">
        <v>763341.27</v>
      </c>
      <c r="X176" s="83"/>
      <c r="Y176" s="83"/>
      <c r="Z176" s="83"/>
      <c r="AA176" s="83"/>
      <c r="AB176" s="84">
        <v>31715.550000000003</v>
      </c>
      <c r="AC176" s="84">
        <v>17169.400000000001</v>
      </c>
      <c r="AD176" s="84">
        <v>89660.779999999984</v>
      </c>
      <c r="AE176" s="84">
        <v>211018.66</v>
      </c>
      <c r="AF176" s="84">
        <v>2277441.21</v>
      </c>
      <c r="AG176" s="84">
        <v>2244254.52</v>
      </c>
      <c r="AH176" s="83">
        <v>41759.729999999996</v>
      </c>
      <c r="AI176" s="83">
        <v>15963.610000000004</v>
      </c>
      <c r="AJ176" s="84">
        <v>1052922</v>
      </c>
      <c r="AK176" s="84">
        <v>257814.28999999998</v>
      </c>
      <c r="AL176" s="84">
        <v>858440.39</v>
      </c>
      <c r="AM176" s="84">
        <v>260822.49</v>
      </c>
      <c r="AN176" s="84">
        <v>961328.63</v>
      </c>
      <c r="AO176" s="84">
        <v>62872.89</v>
      </c>
      <c r="AP176" s="83">
        <v>474.73</v>
      </c>
      <c r="AQ176" s="84">
        <v>312034.95999999996</v>
      </c>
      <c r="AR176" s="83"/>
      <c r="AS176" s="83"/>
      <c r="AT176" s="84">
        <v>49422.58</v>
      </c>
      <c r="AU176" s="84">
        <v>931140.02</v>
      </c>
      <c r="AV176" s="84">
        <v>48492.5</v>
      </c>
      <c r="AW176" s="84">
        <v>47366.76</v>
      </c>
      <c r="AX176" s="83"/>
      <c r="AY176" s="84">
        <v>191367.48</v>
      </c>
      <c r="AZ176" s="83"/>
      <c r="BA176" s="83">
        <v>136474.86000000002</v>
      </c>
      <c r="BB176" s="84">
        <v>16189.86</v>
      </c>
      <c r="BC176" s="84">
        <v>62508.149999999994</v>
      </c>
      <c r="BD176" s="84">
        <v>314196.3</v>
      </c>
      <c r="BE176" s="83">
        <v>9378.17</v>
      </c>
      <c r="BF176" s="83"/>
      <c r="BG176" s="83">
        <v>11263.46</v>
      </c>
      <c r="BH176" s="84"/>
      <c r="BI176" s="83"/>
      <c r="BJ176" s="83"/>
      <c r="BK176" s="83">
        <v>6609.02</v>
      </c>
      <c r="BL176" s="84">
        <v>5941.66</v>
      </c>
      <c r="BM176" s="84">
        <v>560135.79999999993</v>
      </c>
      <c r="BN176" s="84">
        <v>97588.32</v>
      </c>
      <c r="BO176" s="83">
        <v>712.01</v>
      </c>
      <c r="BP176" s="83"/>
      <c r="BQ176" s="84">
        <v>540071.52</v>
      </c>
      <c r="BR176" s="83">
        <v>219651.72</v>
      </c>
      <c r="BS176" s="84"/>
      <c r="BT176" s="84">
        <v>129248.59999999998</v>
      </c>
      <c r="BU176" s="84">
        <v>129248.59999999998</v>
      </c>
      <c r="BV176" s="83">
        <v>364692.13</v>
      </c>
      <c r="BW176" s="83"/>
      <c r="BX176" s="84">
        <v>99243.200000000012</v>
      </c>
      <c r="BY176" s="83">
        <v>342175.05</v>
      </c>
      <c r="BZ176" s="83"/>
      <c r="CA176" s="83"/>
      <c r="CB176" s="84"/>
      <c r="CC176" s="83">
        <v>40460.149999999994</v>
      </c>
      <c r="CD176" s="84"/>
      <c r="CE176" s="84">
        <v>92146.32</v>
      </c>
      <c r="CF176" s="83">
        <v>3627.48</v>
      </c>
      <c r="CG176" s="83"/>
      <c r="CH176" s="83"/>
      <c r="CI176" s="83"/>
      <c r="CJ176" s="84"/>
      <c r="CK176" s="84">
        <v>135795.06999999998</v>
      </c>
      <c r="CL176" s="83">
        <v>135795.06999999998</v>
      </c>
      <c r="CM176" s="83"/>
      <c r="CN176" s="84"/>
      <c r="CO176" s="83"/>
      <c r="CP176" s="83"/>
      <c r="CQ176" s="83">
        <v>13233.32</v>
      </c>
      <c r="CR176" s="83"/>
      <c r="CS176" s="83">
        <v>70005.36</v>
      </c>
      <c r="CT176" s="83">
        <v>4554.18</v>
      </c>
      <c r="CU176" s="83"/>
      <c r="CV176" s="83"/>
    </row>
    <row r="177" spans="2:100" x14ac:dyDescent="0.25">
      <c r="B177" s="85" t="s">
        <v>404</v>
      </c>
      <c r="C177" s="85" t="s">
        <v>405</v>
      </c>
      <c r="D177" s="84">
        <v>8177953.4300000016</v>
      </c>
      <c r="E177" s="84">
        <v>2497493.38</v>
      </c>
      <c r="F177" s="84">
        <v>77378.080000000002</v>
      </c>
      <c r="G177" s="84">
        <v>51325.26</v>
      </c>
      <c r="H177" s="83"/>
      <c r="I177" s="84">
        <v>148155.22</v>
      </c>
      <c r="J177" s="84">
        <v>45559.18</v>
      </c>
      <c r="K177" s="83"/>
      <c r="L177" s="84">
        <v>1380105.47</v>
      </c>
      <c r="M177" s="84">
        <v>107508.30999999998</v>
      </c>
      <c r="N177" s="84">
        <v>55843.81</v>
      </c>
      <c r="O177" s="83"/>
      <c r="P177" s="84">
        <v>362.13</v>
      </c>
      <c r="Q177" s="84">
        <v>20413.27</v>
      </c>
      <c r="R177" s="83">
        <v>425175.8</v>
      </c>
      <c r="S177" s="83">
        <v>512986.19999999995</v>
      </c>
      <c r="T177" s="84">
        <v>211760.75</v>
      </c>
      <c r="U177" s="84">
        <v>117219.29000000001</v>
      </c>
      <c r="V177" s="84">
        <v>268363.25</v>
      </c>
      <c r="W177" s="84">
        <v>184105.81</v>
      </c>
      <c r="X177" s="83"/>
      <c r="Y177" s="83"/>
      <c r="Z177" s="83"/>
      <c r="AA177" s="83"/>
      <c r="AB177" s="84">
        <v>9797.91</v>
      </c>
      <c r="AC177" s="84">
        <v>6296.4400000000005</v>
      </c>
      <c r="AD177" s="84">
        <v>15591.05</v>
      </c>
      <c r="AE177" s="84">
        <v>52625.259999999995</v>
      </c>
      <c r="AF177" s="84"/>
      <c r="AG177" s="84"/>
      <c r="AH177" s="83">
        <v>6321.09</v>
      </c>
      <c r="AI177" s="83">
        <v>3340.75</v>
      </c>
      <c r="AJ177" s="84">
        <v>168126.03000000003</v>
      </c>
      <c r="AK177" s="84">
        <v>52061.88</v>
      </c>
      <c r="AL177" s="84">
        <v>148798.89000000001</v>
      </c>
      <c r="AM177" s="84">
        <v>88763.16</v>
      </c>
      <c r="AN177" s="84">
        <v>121330.95999999999</v>
      </c>
      <c r="AO177" s="84">
        <v>280344.23</v>
      </c>
      <c r="AP177" s="83">
        <v>17156.86</v>
      </c>
      <c r="AQ177" s="84">
        <v>284432.62</v>
      </c>
      <c r="AR177" s="83"/>
      <c r="AS177" s="84"/>
      <c r="AT177" s="84">
        <v>18851.07</v>
      </c>
      <c r="AU177" s="84">
        <v>117825.04999999999</v>
      </c>
      <c r="AV177" s="84">
        <v>22065</v>
      </c>
      <c r="AW177" s="84">
        <v>18212.86</v>
      </c>
      <c r="AX177" s="83"/>
      <c r="AY177" s="84"/>
      <c r="AZ177" s="83">
        <v>408.34</v>
      </c>
      <c r="BA177" s="84"/>
      <c r="BB177" s="84">
        <v>1040.1500000000001</v>
      </c>
      <c r="BC177" s="84">
        <v>16933.66</v>
      </c>
      <c r="BD177" s="84">
        <v>121603.22</v>
      </c>
      <c r="BE177" s="83">
        <v>88321.07</v>
      </c>
      <c r="BF177" s="84"/>
      <c r="BG177" s="84">
        <v>3617.6</v>
      </c>
      <c r="BH177" s="83">
        <v>31622.34</v>
      </c>
      <c r="BI177" s="83">
        <v>1024.3600000000001</v>
      </c>
      <c r="BJ177" s="83"/>
      <c r="BK177" s="83"/>
      <c r="BL177" s="84"/>
      <c r="BM177" s="84">
        <v>146711.26</v>
      </c>
      <c r="BN177" s="84">
        <v>32917.75</v>
      </c>
      <c r="BO177" s="84">
        <v>5330.8</v>
      </c>
      <c r="BP177" s="84">
        <v>2372.15</v>
      </c>
      <c r="BQ177" s="83"/>
      <c r="BR177" s="84"/>
      <c r="BS177" s="84"/>
      <c r="BT177" s="84"/>
      <c r="BU177" s="84"/>
      <c r="BV177" s="83">
        <v>75238.489999999991</v>
      </c>
      <c r="BW177" s="83"/>
      <c r="BX177" s="84"/>
      <c r="BY177" s="84">
        <v>68789.56</v>
      </c>
      <c r="BZ177" s="83"/>
      <c r="CA177" s="83"/>
      <c r="CB177" s="84"/>
      <c r="CC177" s="83">
        <v>18748.949999999997</v>
      </c>
      <c r="CD177" s="84"/>
      <c r="CE177" s="84"/>
      <c r="CF177" s="83"/>
      <c r="CG177" s="83"/>
      <c r="CH177" s="83"/>
      <c r="CI177" s="83"/>
      <c r="CJ177" s="84"/>
      <c r="CK177" s="84">
        <v>16836.870000000003</v>
      </c>
      <c r="CL177" s="83">
        <v>16836.870000000003</v>
      </c>
      <c r="CM177" s="84"/>
      <c r="CN177" s="84"/>
      <c r="CO177" s="84">
        <v>10740.54</v>
      </c>
      <c r="CP177" s="84"/>
      <c r="CQ177" s="84"/>
      <c r="CR177" s="83"/>
      <c r="CS177" s="84"/>
      <c r="CT177" s="83"/>
      <c r="CU177" s="83"/>
      <c r="CV177" s="83"/>
    </row>
    <row r="178" spans="2:100" x14ac:dyDescent="0.25">
      <c r="B178" s="85" t="s">
        <v>528</v>
      </c>
      <c r="C178" s="85" t="s">
        <v>529</v>
      </c>
      <c r="D178" s="84">
        <v>5723676.5900000008</v>
      </c>
      <c r="E178" s="84">
        <v>1116051.31</v>
      </c>
      <c r="F178" s="84">
        <v>51819.62</v>
      </c>
      <c r="G178" s="84">
        <v>54090.429999999993</v>
      </c>
      <c r="H178" s="83"/>
      <c r="I178" s="84">
        <v>45062.229999999996</v>
      </c>
      <c r="J178" s="84">
        <v>19641.990000000002</v>
      </c>
      <c r="K178" s="84"/>
      <c r="L178" s="84">
        <v>787691.62999999989</v>
      </c>
      <c r="M178" s="84">
        <v>144458.22</v>
      </c>
      <c r="N178" s="84">
        <v>63945.7</v>
      </c>
      <c r="O178" s="83"/>
      <c r="P178" s="84">
        <v>40575.71</v>
      </c>
      <c r="Q178" s="84">
        <v>36201.18</v>
      </c>
      <c r="R178" s="83"/>
      <c r="S178" s="83"/>
      <c r="T178" s="84">
        <v>97049.959999999992</v>
      </c>
      <c r="U178" s="84">
        <v>81169.990000000005</v>
      </c>
      <c r="V178" s="84">
        <v>123693.33</v>
      </c>
      <c r="W178" s="84">
        <v>100900.62</v>
      </c>
      <c r="X178" s="83"/>
      <c r="Y178" s="83"/>
      <c r="Z178" s="83"/>
      <c r="AA178" s="83"/>
      <c r="AB178" s="84">
        <v>3809.31</v>
      </c>
      <c r="AC178" s="84">
        <v>3633.0300000000007</v>
      </c>
      <c r="AD178" s="84">
        <v>7491.2799999999988</v>
      </c>
      <c r="AE178" s="84">
        <v>28468.510000000002</v>
      </c>
      <c r="AF178" s="84">
        <v>215186.35</v>
      </c>
      <c r="AG178" s="84">
        <v>294394.81</v>
      </c>
      <c r="AH178" s="83"/>
      <c r="AI178" s="83"/>
      <c r="AJ178" s="84">
        <v>152278.1</v>
      </c>
      <c r="AK178" s="84">
        <v>23235.38</v>
      </c>
      <c r="AL178" s="84">
        <v>88164.41</v>
      </c>
      <c r="AM178" s="84">
        <v>27863.16</v>
      </c>
      <c r="AN178" s="84">
        <v>102185.26999999999</v>
      </c>
      <c r="AO178" s="83">
        <v>136.91</v>
      </c>
      <c r="AP178" s="84">
        <v>366.51</v>
      </c>
      <c r="AQ178" s="83"/>
      <c r="AR178" s="83"/>
      <c r="AS178" s="83"/>
      <c r="AT178" s="84">
        <v>32832.229999999996</v>
      </c>
      <c r="AU178" s="84">
        <v>170113.43</v>
      </c>
      <c r="AV178" s="84">
        <v>33097.599999999999</v>
      </c>
      <c r="AW178" s="84">
        <v>35008.31</v>
      </c>
      <c r="AX178" s="83"/>
      <c r="AY178" s="84">
        <v>9201.19</v>
      </c>
      <c r="AZ178" s="83"/>
      <c r="BA178" s="84"/>
      <c r="BB178" s="84">
        <v>6531.55</v>
      </c>
      <c r="BC178" s="84">
        <v>4016.12</v>
      </c>
      <c r="BD178" s="84">
        <v>158485.71000000002</v>
      </c>
      <c r="BE178" s="84"/>
      <c r="BF178" s="84"/>
      <c r="BG178" s="83"/>
      <c r="BH178" s="84">
        <v>15982.14</v>
      </c>
      <c r="BI178" s="84"/>
      <c r="BJ178" s="83"/>
      <c r="BK178" s="83"/>
      <c r="BL178" s="84"/>
      <c r="BM178" s="84">
        <v>72380.679999999993</v>
      </c>
      <c r="BN178" s="84">
        <v>9637.42</v>
      </c>
      <c r="BO178" s="84">
        <v>7255.79</v>
      </c>
      <c r="BP178" s="84"/>
      <c r="BQ178" s="83"/>
      <c r="BR178" s="84">
        <v>936365.17999999993</v>
      </c>
      <c r="BS178" s="84"/>
      <c r="BT178" s="84">
        <v>15558.869999999999</v>
      </c>
      <c r="BU178" s="84">
        <v>15558.869999999999</v>
      </c>
      <c r="BV178" s="83">
        <v>323307.24</v>
      </c>
      <c r="BW178" s="83"/>
      <c r="BX178" s="84"/>
      <c r="BY178" s="83">
        <v>91695.2</v>
      </c>
      <c r="BZ178" s="84"/>
      <c r="CA178" s="83"/>
      <c r="CB178" s="84"/>
      <c r="CC178" s="83">
        <v>26582.04</v>
      </c>
      <c r="CD178" s="84"/>
      <c r="CE178" s="84">
        <v>2685.83</v>
      </c>
      <c r="CF178" s="83">
        <v>121.81</v>
      </c>
      <c r="CG178" s="83"/>
      <c r="CH178" s="83"/>
      <c r="CI178" s="83"/>
      <c r="CJ178" s="84"/>
      <c r="CK178" s="84">
        <v>30622.050000000003</v>
      </c>
      <c r="CL178" s="83">
        <v>30622.050000000003</v>
      </c>
      <c r="CM178" s="83"/>
      <c r="CN178" s="84"/>
      <c r="CO178" s="84">
        <v>5000.51</v>
      </c>
      <c r="CP178" s="83"/>
      <c r="CQ178" s="83"/>
      <c r="CR178" s="83">
        <v>5730.84</v>
      </c>
      <c r="CS178" s="84"/>
      <c r="CT178" s="83">
        <v>21899.9</v>
      </c>
      <c r="CU178" s="83"/>
      <c r="CV178" s="83"/>
    </row>
    <row r="179" spans="2:100" x14ac:dyDescent="0.25">
      <c r="B179" s="85" t="s">
        <v>568</v>
      </c>
      <c r="C179" s="85" t="s">
        <v>569</v>
      </c>
      <c r="D179" s="84">
        <v>84708957.220000029</v>
      </c>
      <c r="E179" s="84">
        <v>25524461.529999997</v>
      </c>
      <c r="F179" s="84">
        <v>367512.66</v>
      </c>
      <c r="G179" s="84">
        <v>1171676.3400000001</v>
      </c>
      <c r="H179" s="83"/>
      <c r="I179" s="84">
        <v>1513189.12</v>
      </c>
      <c r="J179" s="84">
        <v>163551.56</v>
      </c>
      <c r="K179" s="84"/>
      <c r="L179" s="84">
        <v>6663822.9799999995</v>
      </c>
      <c r="M179" s="84">
        <v>268892.09000000003</v>
      </c>
      <c r="N179" s="84">
        <v>164696.99</v>
      </c>
      <c r="O179" s="83"/>
      <c r="P179" s="84">
        <v>353758.14</v>
      </c>
      <c r="Q179" s="84">
        <v>198388.27</v>
      </c>
      <c r="R179" s="83"/>
      <c r="S179" s="83"/>
      <c r="T179" s="84">
        <v>2214035.98</v>
      </c>
      <c r="U179" s="84">
        <v>581285.06999999995</v>
      </c>
      <c r="V179" s="84">
        <v>2784862.52</v>
      </c>
      <c r="W179" s="84">
        <v>768316.69000000006</v>
      </c>
      <c r="X179" s="83"/>
      <c r="Y179" s="83"/>
      <c r="Z179" s="83"/>
      <c r="AA179" s="83"/>
      <c r="AB179" s="84">
        <v>43056.090000000004</v>
      </c>
      <c r="AC179" s="84">
        <v>14357.82</v>
      </c>
      <c r="AD179" s="84">
        <v>143646.10999999999</v>
      </c>
      <c r="AE179" s="84">
        <v>156923.5</v>
      </c>
      <c r="AF179" s="84">
        <v>3776121.4</v>
      </c>
      <c r="AG179" s="84">
        <v>2125447.6900000004</v>
      </c>
      <c r="AH179" s="83"/>
      <c r="AI179" s="83"/>
      <c r="AJ179" s="84">
        <v>1578284.4</v>
      </c>
      <c r="AK179" s="84">
        <v>117589.36</v>
      </c>
      <c r="AL179" s="84">
        <v>24647.9</v>
      </c>
      <c r="AM179" s="84">
        <v>455506.1</v>
      </c>
      <c r="AN179" s="84">
        <v>173181.08000000002</v>
      </c>
      <c r="AO179" s="84">
        <v>818705.72</v>
      </c>
      <c r="AP179" s="83">
        <v>4621.09</v>
      </c>
      <c r="AQ179" s="84">
        <v>6056.62</v>
      </c>
      <c r="AR179" s="83"/>
      <c r="AS179" s="83">
        <v>25063465.839999996</v>
      </c>
      <c r="AT179" s="84">
        <v>105704.78</v>
      </c>
      <c r="AU179" s="84">
        <v>805741.74</v>
      </c>
      <c r="AV179" s="84">
        <v>88034</v>
      </c>
      <c r="AW179" s="84">
        <v>46014.28</v>
      </c>
      <c r="AX179" s="83"/>
      <c r="AY179" s="84"/>
      <c r="AZ179" s="84">
        <v>11332.92</v>
      </c>
      <c r="BA179" s="84">
        <v>22971.99</v>
      </c>
      <c r="BB179" s="84">
        <v>68442.159999999989</v>
      </c>
      <c r="BC179" s="84">
        <v>61236.990000000005</v>
      </c>
      <c r="BD179" s="84">
        <v>213623.16</v>
      </c>
      <c r="BE179" s="84">
        <v>126817.68</v>
      </c>
      <c r="BF179" s="83">
        <v>9300</v>
      </c>
      <c r="BG179" s="84">
        <v>1288.67</v>
      </c>
      <c r="BH179" s="84"/>
      <c r="BI179" s="83"/>
      <c r="BJ179" s="83"/>
      <c r="BK179" s="83"/>
      <c r="BL179" s="84"/>
      <c r="BM179" s="84">
        <v>1084120.8500000001</v>
      </c>
      <c r="BN179" s="84">
        <v>215490.29</v>
      </c>
      <c r="BO179" s="83">
        <v>955.06000000000006</v>
      </c>
      <c r="BP179" s="84">
        <v>2371.9699999999998</v>
      </c>
      <c r="BQ179" s="84">
        <v>1409656.46</v>
      </c>
      <c r="BR179" s="84"/>
      <c r="BS179" s="84">
        <v>170121.53</v>
      </c>
      <c r="BT179" s="84">
        <v>39042.090000000004</v>
      </c>
      <c r="BU179" s="84">
        <v>39042.090000000004</v>
      </c>
      <c r="BV179" s="83">
        <v>1330182.79</v>
      </c>
      <c r="BW179" s="83"/>
      <c r="BX179" s="84"/>
      <c r="BY179" s="83">
        <v>643175.84</v>
      </c>
      <c r="BZ179" s="83">
        <v>3964.93</v>
      </c>
      <c r="CA179" s="83"/>
      <c r="CB179" s="84"/>
      <c r="CC179" s="83">
        <v>106484.48000000001</v>
      </c>
      <c r="CD179" s="84"/>
      <c r="CE179" s="84">
        <v>30816.53</v>
      </c>
      <c r="CF179" s="83">
        <v>3759.91</v>
      </c>
      <c r="CG179" s="83"/>
      <c r="CH179" s="83"/>
      <c r="CI179" s="83"/>
      <c r="CJ179" s="84"/>
      <c r="CK179" s="84">
        <v>130906.95</v>
      </c>
      <c r="CL179" s="83">
        <v>130906.95</v>
      </c>
      <c r="CM179" s="84"/>
      <c r="CN179" s="84">
        <v>505299.28</v>
      </c>
      <c r="CO179" s="84"/>
      <c r="CP179" s="84">
        <v>215700.87</v>
      </c>
      <c r="CQ179" s="84">
        <v>8560.65</v>
      </c>
      <c r="CR179" s="83"/>
      <c r="CS179" s="84"/>
      <c r="CT179" s="83">
        <v>7777.71</v>
      </c>
      <c r="CU179" s="83"/>
      <c r="CV179" s="83"/>
    </row>
    <row r="180" spans="2:100" x14ac:dyDescent="0.25">
      <c r="B180" s="85" t="s">
        <v>564</v>
      </c>
      <c r="C180" s="85" t="s">
        <v>565</v>
      </c>
      <c r="D180" s="84">
        <v>19971296.59</v>
      </c>
      <c r="E180" s="84">
        <v>6768202.3100000005</v>
      </c>
      <c r="F180" s="84">
        <v>180616.2</v>
      </c>
      <c r="G180" s="84">
        <v>184734.93</v>
      </c>
      <c r="H180" s="83"/>
      <c r="I180" s="84">
        <v>393118.47</v>
      </c>
      <c r="J180" s="84">
        <v>45570.09</v>
      </c>
      <c r="K180" s="84">
        <v>62753.599999999999</v>
      </c>
      <c r="L180" s="84">
        <v>3356237.35</v>
      </c>
      <c r="M180" s="84">
        <v>137642.43</v>
      </c>
      <c r="N180" s="84">
        <v>104138.49</v>
      </c>
      <c r="O180" s="83"/>
      <c r="P180" s="84">
        <v>460556.55999999994</v>
      </c>
      <c r="Q180" s="83">
        <v>11201.64</v>
      </c>
      <c r="R180" s="83"/>
      <c r="S180" s="83"/>
      <c r="T180" s="84">
        <v>572213.54999999993</v>
      </c>
      <c r="U180" s="84">
        <v>312316.90000000002</v>
      </c>
      <c r="V180" s="84">
        <v>734348.71</v>
      </c>
      <c r="W180" s="84">
        <v>412671.7099999999</v>
      </c>
      <c r="X180" s="83"/>
      <c r="Y180" s="83"/>
      <c r="Z180" s="83"/>
      <c r="AA180" s="83"/>
      <c r="AB180" s="84">
        <v>31793.309999999998</v>
      </c>
      <c r="AC180" s="84">
        <v>20038.599999999999</v>
      </c>
      <c r="AD180" s="84">
        <v>41852.839999999997</v>
      </c>
      <c r="AE180" s="84">
        <v>84853.01</v>
      </c>
      <c r="AF180" s="84">
        <v>1021258.2799999999</v>
      </c>
      <c r="AG180" s="84">
        <v>1173826.72</v>
      </c>
      <c r="AH180" s="83"/>
      <c r="AI180" s="83"/>
      <c r="AJ180" s="84">
        <v>630331.78</v>
      </c>
      <c r="AK180" s="84">
        <v>75921.03</v>
      </c>
      <c r="AL180" s="84">
        <v>88458.33</v>
      </c>
      <c r="AM180" s="84">
        <v>81394.559999999998</v>
      </c>
      <c r="AN180" s="84">
        <v>130171.23000000001</v>
      </c>
      <c r="AO180" s="84"/>
      <c r="AP180" s="84">
        <v>2652.63</v>
      </c>
      <c r="AQ180" s="83">
        <v>600</v>
      </c>
      <c r="AR180" s="83"/>
      <c r="AS180" s="83"/>
      <c r="AT180" s="84">
        <v>40356.22</v>
      </c>
      <c r="AU180" s="84">
        <v>396606.14</v>
      </c>
      <c r="AV180" s="84">
        <v>6261</v>
      </c>
      <c r="AW180" s="84">
        <v>39226.199999999997</v>
      </c>
      <c r="AX180" s="83"/>
      <c r="AY180" s="84">
        <v>520.13</v>
      </c>
      <c r="AZ180" s="83"/>
      <c r="BA180" s="83">
        <v>60288.57</v>
      </c>
      <c r="BB180" s="84">
        <v>117771.75</v>
      </c>
      <c r="BC180" s="84"/>
      <c r="BD180" s="84">
        <v>131328.77000000002</v>
      </c>
      <c r="BE180" s="84">
        <v>3524.38</v>
      </c>
      <c r="BF180" s="83"/>
      <c r="BG180" s="84">
        <v>118.4</v>
      </c>
      <c r="BH180" s="84">
        <v>9093.5</v>
      </c>
      <c r="BI180" s="84">
        <v>146607.09000000003</v>
      </c>
      <c r="BJ180" s="83"/>
      <c r="BK180" s="83"/>
      <c r="BL180" s="84"/>
      <c r="BM180" s="84">
        <v>266884.99</v>
      </c>
      <c r="BN180" s="84">
        <v>118637.41</v>
      </c>
      <c r="BO180" s="84">
        <v>5566.17</v>
      </c>
      <c r="BP180" s="84">
        <v>482.86</v>
      </c>
      <c r="BQ180" s="83">
        <v>117661.70999999999</v>
      </c>
      <c r="BR180" s="83"/>
      <c r="BS180" s="84">
        <v>245415.09</v>
      </c>
      <c r="BT180" s="84">
        <v>42130.11</v>
      </c>
      <c r="BU180" s="84">
        <v>42130.11</v>
      </c>
      <c r="BV180" s="83">
        <v>204457.21000000002</v>
      </c>
      <c r="BW180" s="83"/>
      <c r="BX180" s="84"/>
      <c r="BY180" s="84">
        <v>318146.14</v>
      </c>
      <c r="BZ180" s="83"/>
      <c r="CA180" s="83">
        <v>1790.99</v>
      </c>
      <c r="CB180" s="84"/>
      <c r="CC180" s="83">
        <v>15013.24</v>
      </c>
      <c r="CD180" s="84"/>
      <c r="CE180" s="84">
        <v>64303.03</v>
      </c>
      <c r="CF180" s="83">
        <v>906.45</v>
      </c>
      <c r="CG180" s="83"/>
      <c r="CH180" s="83"/>
      <c r="CI180" s="83"/>
      <c r="CJ180" s="84"/>
      <c r="CK180" s="84">
        <v>172066.34</v>
      </c>
      <c r="CL180" s="83">
        <v>172066.34</v>
      </c>
      <c r="CM180" s="83"/>
      <c r="CN180" s="83"/>
      <c r="CO180" s="83">
        <v>236998.16</v>
      </c>
      <c r="CP180" s="83">
        <v>5186.4399999999996</v>
      </c>
      <c r="CQ180" s="83"/>
      <c r="CR180" s="83"/>
      <c r="CS180" s="83"/>
      <c r="CT180" s="83">
        <v>84472.84</v>
      </c>
      <c r="CU180" s="83"/>
      <c r="CV180" s="83"/>
    </row>
    <row r="181" spans="2:100" x14ac:dyDescent="0.25">
      <c r="B181" s="85" t="s">
        <v>238</v>
      </c>
      <c r="C181" s="85" t="s">
        <v>239</v>
      </c>
      <c r="D181" s="84">
        <v>16802970.490000002</v>
      </c>
      <c r="E181" s="84">
        <v>5614319.4200000009</v>
      </c>
      <c r="F181" s="84">
        <v>229166.63</v>
      </c>
      <c r="G181" s="84">
        <v>156074.62</v>
      </c>
      <c r="H181" s="83"/>
      <c r="I181" s="84">
        <v>388761.09</v>
      </c>
      <c r="J181" s="84">
        <v>75130.740000000005</v>
      </c>
      <c r="K181" s="84"/>
      <c r="L181" s="84">
        <v>2546591.02</v>
      </c>
      <c r="M181" s="84">
        <v>108753.39</v>
      </c>
      <c r="N181" s="84">
        <v>150899.34</v>
      </c>
      <c r="O181" s="83"/>
      <c r="P181" s="84">
        <v>207794.25</v>
      </c>
      <c r="Q181" s="84">
        <v>9598.43</v>
      </c>
      <c r="R181" s="83"/>
      <c r="S181" s="83"/>
      <c r="T181" s="84">
        <v>478536.20999999996</v>
      </c>
      <c r="U181" s="84">
        <v>224028.2</v>
      </c>
      <c r="V181" s="84">
        <v>587185.33999999985</v>
      </c>
      <c r="W181" s="84">
        <v>309958.12999999995</v>
      </c>
      <c r="X181" s="83"/>
      <c r="Y181" s="83"/>
      <c r="Z181" s="83"/>
      <c r="AA181" s="83"/>
      <c r="AB181" s="84">
        <v>32320.1</v>
      </c>
      <c r="AC181" s="84">
        <v>16766.46</v>
      </c>
      <c r="AD181" s="84">
        <v>32300.320000000007</v>
      </c>
      <c r="AE181" s="84">
        <v>65764.87</v>
      </c>
      <c r="AF181" s="84">
        <v>998881.78</v>
      </c>
      <c r="AG181" s="84">
        <v>940709.22</v>
      </c>
      <c r="AH181" s="83"/>
      <c r="AI181" s="83"/>
      <c r="AJ181" s="84">
        <v>604997.75</v>
      </c>
      <c r="AK181" s="84">
        <v>74137.119999999995</v>
      </c>
      <c r="AL181" s="84">
        <v>60804.29</v>
      </c>
      <c r="AM181" s="84">
        <v>50811.99</v>
      </c>
      <c r="AN181" s="84">
        <v>236047.1</v>
      </c>
      <c r="AO181" s="84">
        <v>13.25</v>
      </c>
      <c r="AP181" s="83">
        <v>4418.99</v>
      </c>
      <c r="AQ181" s="84">
        <v>13831</v>
      </c>
      <c r="AR181" s="83"/>
      <c r="AS181" s="83"/>
      <c r="AT181" s="84">
        <v>108176.56</v>
      </c>
      <c r="AU181" s="84">
        <v>99105.650000000009</v>
      </c>
      <c r="AV181" s="84">
        <v>46017.88</v>
      </c>
      <c r="AW181" s="84">
        <v>45492.15</v>
      </c>
      <c r="AX181" s="83"/>
      <c r="AY181" s="84">
        <v>13525.79</v>
      </c>
      <c r="AZ181" s="83">
        <v>7055.54</v>
      </c>
      <c r="BA181" s="83">
        <v>53948.92</v>
      </c>
      <c r="BB181" s="84">
        <v>79520.55</v>
      </c>
      <c r="BC181" s="84">
        <v>111799.48999999999</v>
      </c>
      <c r="BD181" s="84">
        <v>54304.7</v>
      </c>
      <c r="BE181" s="84">
        <v>17465.03</v>
      </c>
      <c r="BF181" s="84"/>
      <c r="BG181" s="84">
        <v>3489.45</v>
      </c>
      <c r="BH181" s="84">
        <v>40368.79</v>
      </c>
      <c r="BI181" s="84">
        <v>138</v>
      </c>
      <c r="BJ181" s="83"/>
      <c r="BK181" s="83"/>
      <c r="BL181" s="84"/>
      <c r="BM181" s="84">
        <v>249511.85</v>
      </c>
      <c r="BN181" s="84">
        <v>108758.13</v>
      </c>
      <c r="BO181" s="83">
        <v>7052.08</v>
      </c>
      <c r="BP181" s="84"/>
      <c r="BQ181" s="83">
        <v>365509.56</v>
      </c>
      <c r="BR181" s="83">
        <v>6904</v>
      </c>
      <c r="BS181" s="84">
        <v>304460.71999999997</v>
      </c>
      <c r="BT181" s="84">
        <v>400</v>
      </c>
      <c r="BU181" s="84">
        <v>400</v>
      </c>
      <c r="BV181" s="83">
        <v>120237.38</v>
      </c>
      <c r="BW181" s="83"/>
      <c r="BX181" s="84"/>
      <c r="BY181" s="84">
        <v>321610.43</v>
      </c>
      <c r="BZ181" s="83"/>
      <c r="CA181" s="83"/>
      <c r="CB181" s="84"/>
      <c r="CC181" s="83">
        <v>47106.879999999997</v>
      </c>
      <c r="CD181" s="84"/>
      <c r="CE181" s="84">
        <v>27366.44</v>
      </c>
      <c r="CF181" s="83">
        <v>1021.96</v>
      </c>
      <c r="CG181" s="83"/>
      <c r="CH181" s="83"/>
      <c r="CI181" s="83"/>
      <c r="CJ181" s="84"/>
      <c r="CK181" s="84">
        <v>65202.94</v>
      </c>
      <c r="CL181" s="83">
        <v>65202.94</v>
      </c>
      <c r="CM181" s="84"/>
      <c r="CN181" s="84">
        <v>59749.440000000002</v>
      </c>
      <c r="CO181" s="83">
        <v>26345.62</v>
      </c>
      <c r="CP181" s="83"/>
      <c r="CQ181" s="83"/>
      <c r="CR181" s="83"/>
      <c r="CS181" s="83"/>
      <c r="CT181" s="83">
        <v>192723.51</v>
      </c>
      <c r="CU181" s="83"/>
      <c r="CV181" s="83"/>
    </row>
    <row r="182" spans="2:100" x14ac:dyDescent="0.25">
      <c r="B182" s="85" t="s">
        <v>594</v>
      </c>
      <c r="C182" s="85" t="s">
        <v>595</v>
      </c>
      <c r="D182" s="84">
        <v>5344612.3699999992</v>
      </c>
      <c r="E182" s="84">
        <v>1772859.39</v>
      </c>
      <c r="F182" s="84">
        <v>37050.67</v>
      </c>
      <c r="G182" s="84">
        <v>39670.130000000005</v>
      </c>
      <c r="H182" s="83"/>
      <c r="I182" s="84">
        <v>48693.94</v>
      </c>
      <c r="J182" s="84">
        <v>4504.6900000000005</v>
      </c>
      <c r="K182" s="84">
        <v>22412</v>
      </c>
      <c r="L182" s="84">
        <v>755399.19</v>
      </c>
      <c r="M182" s="84">
        <v>19146.68</v>
      </c>
      <c r="N182" s="84">
        <v>33847.93</v>
      </c>
      <c r="O182" s="83"/>
      <c r="P182" s="84">
        <v>130558.31</v>
      </c>
      <c r="Q182" s="84"/>
      <c r="R182" s="83"/>
      <c r="S182" s="83"/>
      <c r="T182" s="84">
        <v>148253.98000000001</v>
      </c>
      <c r="U182" s="84">
        <v>72023.5</v>
      </c>
      <c r="V182" s="84">
        <v>180213.26</v>
      </c>
      <c r="W182" s="84">
        <v>90398.359999999986</v>
      </c>
      <c r="X182" s="83"/>
      <c r="Y182" s="83"/>
      <c r="Z182" s="83"/>
      <c r="AA182" s="83"/>
      <c r="AB182" s="84">
        <v>5212.6899999999996</v>
      </c>
      <c r="AC182" s="84">
        <v>3159.3199999999997</v>
      </c>
      <c r="AD182" s="84">
        <v>8127.51</v>
      </c>
      <c r="AE182" s="84">
        <v>17373.150000000001</v>
      </c>
      <c r="AF182" s="84">
        <v>278272.51</v>
      </c>
      <c r="AG182" s="84">
        <v>225209.61</v>
      </c>
      <c r="AH182" s="83"/>
      <c r="AI182" s="83"/>
      <c r="AJ182" s="84">
        <v>87192.27</v>
      </c>
      <c r="AK182" s="84">
        <v>25148.010000000002</v>
      </c>
      <c r="AL182" s="84">
        <v>98658.239999999991</v>
      </c>
      <c r="AM182" s="84">
        <v>99949.87</v>
      </c>
      <c r="AN182" s="84">
        <v>50352.160000000003</v>
      </c>
      <c r="AO182" s="83">
        <v>279.64999999999998</v>
      </c>
      <c r="AP182" s="83">
        <v>982.59</v>
      </c>
      <c r="AQ182" s="83"/>
      <c r="AR182" s="83"/>
      <c r="AS182" s="84"/>
      <c r="AT182" s="84">
        <v>17182.75</v>
      </c>
      <c r="AU182" s="84">
        <v>28246.37</v>
      </c>
      <c r="AV182" s="84">
        <v>1293.5</v>
      </c>
      <c r="AW182" s="84">
        <v>39838.379999999997</v>
      </c>
      <c r="AX182" s="83"/>
      <c r="AY182" s="83">
        <v>3473.1900000000005</v>
      </c>
      <c r="AZ182" s="83"/>
      <c r="BA182" s="83"/>
      <c r="BB182" s="84">
        <v>29085.25</v>
      </c>
      <c r="BC182" s="84">
        <v>1797.41</v>
      </c>
      <c r="BD182" s="84">
        <v>22956.2</v>
      </c>
      <c r="BE182" s="83"/>
      <c r="BF182" s="83">
        <v>426.83</v>
      </c>
      <c r="BG182" s="84">
        <v>135.5</v>
      </c>
      <c r="BH182" s="84">
        <v>8368.34</v>
      </c>
      <c r="BI182" s="84"/>
      <c r="BJ182" s="83"/>
      <c r="BK182" s="83"/>
      <c r="BL182" s="84"/>
      <c r="BM182" s="84">
        <v>306166.74</v>
      </c>
      <c r="BN182" s="84">
        <v>62384.26</v>
      </c>
      <c r="BO182" s="84">
        <v>124.92</v>
      </c>
      <c r="BP182" s="84"/>
      <c r="BQ182" s="84">
        <v>106461.41</v>
      </c>
      <c r="BR182" s="84"/>
      <c r="BS182" s="84"/>
      <c r="BT182" s="84">
        <v>12364.09</v>
      </c>
      <c r="BU182" s="84">
        <v>12364.09</v>
      </c>
      <c r="BV182" s="83">
        <v>259654.87</v>
      </c>
      <c r="BW182" s="83"/>
      <c r="BX182" s="84"/>
      <c r="BY182" s="84">
        <v>92616.76</v>
      </c>
      <c r="BZ182" s="83">
        <v>836.25</v>
      </c>
      <c r="CA182" s="83"/>
      <c r="CB182" s="84"/>
      <c r="CC182" s="83">
        <v>35907.089999999997</v>
      </c>
      <c r="CD182" s="84"/>
      <c r="CE182" s="84">
        <v>5143.55</v>
      </c>
      <c r="CF182" s="83">
        <v>676.45</v>
      </c>
      <c r="CG182" s="83"/>
      <c r="CH182" s="83">
        <v>1000</v>
      </c>
      <c r="CI182" s="83"/>
      <c r="CJ182" s="84"/>
      <c r="CK182" s="84">
        <v>28629.65</v>
      </c>
      <c r="CL182" s="83">
        <v>28629.65</v>
      </c>
      <c r="CM182" s="83"/>
      <c r="CN182" s="83"/>
      <c r="CO182" s="84"/>
      <c r="CP182" s="83"/>
      <c r="CQ182" s="83"/>
      <c r="CR182" s="83">
        <v>24893</v>
      </c>
      <c r="CS182" s="84"/>
      <c r="CT182" s="83"/>
      <c r="CU182" s="83"/>
      <c r="CV182" s="83"/>
    </row>
    <row r="183" spans="2:100" x14ac:dyDescent="0.25">
      <c r="B183" s="85" t="s">
        <v>496</v>
      </c>
      <c r="C183" s="85" t="s">
        <v>497</v>
      </c>
      <c r="D183" s="84">
        <v>14032975.040000003</v>
      </c>
      <c r="E183" s="84">
        <v>4573948.43</v>
      </c>
      <c r="F183" s="84">
        <v>231460.87</v>
      </c>
      <c r="G183" s="84">
        <v>105541.53</v>
      </c>
      <c r="H183" s="83"/>
      <c r="I183" s="84">
        <v>129741.9</v>
      </c>
      <c r="J183" s="84">
        <v>1327.24</v>
      </c>
      <c r="K183" s="84">
        <v>47165.599999999999</v>
      </c>
      <c r="L183" s="84">
        <v>1821913.6300000001</v>
      </c>
      <c r="M183" s="84">
        <v>38448.07</v>
      </c>
      <c r="N183" s="84">
        <v>264562.52</v>
      </c>
      <c r="O183" s="83"/>
      <c r="P183" s="84">
        <v>348381.51999999996</v>
      </c>
      <c r="Q183" s="84">
        <v>8445.02</v>
      </c>
      <c r="R183" s="83"/>
      <c r="S183" s="83"/>
      <c r="T183" s="84">
        <v>379040.43000000005</v>
      </c>
      <c r="U183" s="84">
        <v>182816.49</v>
      </c>
      <c r="V183" s="84">
        <v>474734.9</v>
      </c>
      <c r="W183" s="84">
        <v>232777.8</v>
      </c>
      <c r="X183" s="83"/>
      <c r="Y183" s="83"/>
      <c r="Z183" s="83"/>
      <c r="AA183" s="83"/>
      <c r="AB183" s="84">
        <v>13946.93</v>
      </c>
      <c r="AC183" s="84">
        <v>7149.880000000001</v>
      </c>
      <c r="AD183" s="84">
        <v>23787.14</v>
      </c>
      <c r="AE183" s="84">
        <v>59705.43</v>
      </c>
      <c r="AF183" s="84">
        <v>739780.16999999993</v>
      </c>
      <c r="AG183" s="84">
        <v>560044.21</v>
      </c>
      <c r="AH183" s="84"/>
      <c r="AI183" s="84"/>
      <c r="AJ183" s="84">
        <v>464229.98</v>
      </c>
      <c r="AK183" s="84">
        <v>117490.73</v>
      </c>
      <c r="AL183" s="84">
        <v>233352.81</v>
      </c>
      <c r="AM183" s="84">
        <v>49741.06</v>
      </c>
      <c r="AN183" s="84"/>
      <c r="AO183" s="83">
        <v>1625.33</v>
      </c>
      <c r="AP183" s="83">
        <v>11353.99</v>
      </c>
      <c r="AQ183" s="84">
        <v>132247</v>
      </c>
      <c r="AR183" s="83"/>
      <c r="AS183" s="83"/>
      <c r="AT183" s="84">
        <v>3272.21</v>
      </c>
      <c r="AU183" s="84">
        <v>127231.61</v>
      </c>
      <c r="AV183" s="84">
        <v>7682</v>
      </c>
      <c r="AW183" s="84">
        <v>20236.29</v>
      </c>
      <c r="AX183" s="83"/>
      <c r="AY183" s="83">
        <v>16229.57</v>
      </c>
      <c r="AZ183" s="83"/>
      <c r="BA183" s="84"/>
      <c r="BB183" s="84">
        <v>30815.56</v>
      </c>
      <c r="BC183" s="84">
        <v>83949.22</v>
      </c>
      <c r="BD183" s="84">
        <v>175157.02</v>
      </c>
      <c r="BE183" s="84">
        <v>144</v>
      </c>
      <c r="BF183" s="83">
        <v>2150</v>
      </c>
      <c r="BG183" s="84">
        <v>14886.42</v>
      </c>
      <c r="BH183" s="84">
        <v>11093.07</v>
      </c>
      <c r="BI183" s="84">
        <v>8343.14</v>
      </c>
      <c r="BJ183" s="83"/>
      <c r="BK183" s="83"/>
      <c r="BL183" s="84"/>
      <c r="BM183" s="84">
        <v>411772.14</v>
      </c>
      <c r="BN183" s="84">
        <v>27861.67</v>
      </c>
      <c r="BO183" s="83">
        <v>2072.9699999999998</v>
      </c>
      <c r="BP183" s="84"/>
      <c r="BQ183" s="83">
        <v>99882.35</v>
      </c>
      <c r="BR183" s="84"/>
      <c r="BS183" s="84"/>
      <c r="BT183" s="84">
        <v>82609.38</v>
      </c>
      <c r="BU183" s="84">
        <v>82609.38</v>
      </c>
      <c r="BV183" s="83">
        <v>1310879.52</v>
      </c>
      <c r="BW183" s="83"/>
      <c r="BX183" s="84"/>
      <c r="BY183" s="83">
        <v>159562.68</v>
      </c>
      <c r="BZ183" s="83">
        <v>21423.57</v>
      </c>
      <c r="CA183" s="83"/>
      <c r="CB183" s="84"/>
      <c r="CC183" s="83">
        <v>18010.099999999999</v>
      </c>
      <c r="CD183" s="83"/>
      <c r="CE183" s="83">
        <v>60042.65</v>
      </c>
      <c r="CF183" s="83">
        <v>3381.42</v>
      </c>
      <c r="CG183" s="83"/>
      <c r="CH183" s="83"/>
      <c r="CI183" s="83"/>
      <c r="CJ183" s="84"/>
      <c r="CK183" s="84">
        <v>79525.87</v>
      </c>
      <c r="CL183" s="84">
        <v>79525.87</v>
      </c>
      <c r="CM183" s="84"/>
      <c r="CN183" s="83"/>
      <c r="CO183" s="84"/>
      <c r="CP183" s="83"/>
      <c r="CQ183" s="83"/>
      <c r="CR183" s="83"/>
      <c r="CS183" s="84"/>
      <c r="CT183" s="83"/>
      <c r="CU183" s="83"/>
      <c r="CV183" s="83"/>
    </row>
    <row r="184" spans="2:100" x14ac:dyDescent="0.25">
      <c r="B184" s="85" t="s">
        <v>756</v>
      </c>
      <c r="C184" s="85" t="s">
        <v>757</v>
      </c>
      <c r="D184" s="84">
        <v>20110566.23</v>
      </c>
      <c r="E184" s="84">
        <v>6810951.2300000004</v>
      </c>
      <c r="F184" s="84">
        <v>207058.78000000003</v>
      </c>
      <c r="G184" s="84">
        <v>93725.1</v>
      </c>
      <c r="H184" s="83"/>
      <c r="I184" s="84">
        <v>298940.53000000003</v>
      </c>
      <c r="J184" s="84">
        <v>15874.66</v>
      </c>
      <c r="K184" s="84">
        <v>56030</v>
      </c>
      <c r="L184" s="84">
        <v>3171912.2199999997</v>
      </c>
      <c r="M184" s="84">
        <v>157049.17000000001</v>
      </c>
      <c r="N184" s="84">
        <v>86335.86</v>
      </c>
      <c r="O184" s="83"/>
      <c r="P184" s="84">
        <v>413838.01</v>
      </c>
      <c r="Q184" s="84">
        <v>152871.02999999997</v>
      </c>
      <c r="R184" s="83"/>
      <c r="S184" s="83"/>
      <c r="T184" s="84">
        <v>557869.12</v>
      </c>
      <c r="U184" s="84">
        <v>297171.05999999994</v>
      </c>
      <c r="V184" s="84">
        <v>717265.25</v>
      </c>
      <c r="W184" s="84">
        <v>368603.42</v>
      </c>
      <c r="X184" s="83"/>
      <c r="Y184" s="83"/>
      <c r="Z184" s="83"/>
      <c r="AA184" s="83"/>
      <c r="AB184" s="84">
        <v>32434.32</v>
      </c>
      <c r="AC184" s="84">
        <v>19368.829999999998</v>
      </c>
      <c r="AD184" s="84">
        <v>35092.790000000008</v>
      </c>
      <c r="AE184" s="84">
        <v>73429.409999999989</v>
      </c>
      <c r="AF184" s="84">
        <v>1112276.93</v>
      </c>
      <c r="AG184" s="84">
        <v>1161423.07</v>
      </c>
      <c r="AH184" s="84"/>
      <c r="AI184" s="83"/>
      <c r="AJ184" s="84">
        <v>788856.03</v>
      </c>
      <c r="AK184" s="84">
        <v>125204.32</v>
      </c>
      <c r="AL184" s="84">
        <v>85585.71</v>
      </c>
      <c r="AM184" s="84">
        <v>56928.67</v>
      </c>
      <c r="AN184" s="84">
        <v>71047.77</v>
      </c>
      <c r="AO184" s="84"/>
      <c r="AP184" s="84">
        <v>3410.52</v>
      </c>
      <c r="AQ184" s="84"/>
      <c r="AR184" s="83"/>
      <c r="AS184" s="84">
        <v>148730</v>
      </c>
      <c r="AT184" s="84">
        <v>40235.61</v>
      </c>
      <c r="AU184" s="84">
        <v>340973.24</v>
      </c>
      <c r="AV184" s="84">
        <v>12592.6</v>
      </c>
      <c r="AW184" s="84">
        <v>60690.54</v>
      </c>
      <c r="AX184" s="83"/>
      <c r="AY184" s="84"/>
      <c r="AZ184" s="84"/>
      <c r="BA184" s="84"/>
      <c r="BB184" s="84">
        <v>115749.7</v>
      </c>
      <c r="BC184" s="84">
        <v>1158.1600000000001</v>
      </c>
      <c r="BD184" s="84">
        <v>51362.44</v>
      </c>
      <c r="BE184" s="84"/>
      <c r="BF184" s="83">
        <v>9200</v>
      </c>
      <c r="BG184" s="83">
        <v>13157.19</v>
      </c>
      <c r="BH184" s="84">
        <v>6697.11</v>
      </c>
      <c r="BI184" s="84">
        <v>176485.96</v>
      </c>
      <c r="BJ184" s="83"/>
      <c r="BK184" s="83"/>
      <c r="BL184" s="84"/>
      <c r="BM184" s="84">
        <v>298885.12</v>
      </c>
      <c r="BN184" s="84">
        <v>289561.58999999997</v>
      </c>
      <c r="BO184" s="84"/>
      <c r="BP184" s="84">
        <v>5010.8599999999997</v>
      </c>
      <c r="BQ184" s="84">
        <v>286975.24</v>
      </c>
      <c r="BR184" s="83">
        <v>6000</v>
      </c>
      <c r="BS184" s="84">
        <v>261718.16</v>
      </c>
      <c r="BT184" s="84">
        <v>37787.22</v>
      </c>
      <c r="BU184" s="84">
        <v>37787.22</v>
      </c>
      <c r="BV184" s="83">
        <v>152273.87</v>
      </c>
      <c r="BW184" s="83"/>
      <c r="BX184" s="84"/>
      <c r="BY184" s="83">
        <v>145586.23999999999</v>
      </c>
      <c r="BZ184" s="84">
        <v>122161.06</v>
      </c>
      <c r="CA184" s="83"/>
      <c r="CB184" s="84"/>
      <c r="CC184" s="83">
        <v>37993.85</v>
      </c>
      <c r="CD184" s="84"/>
      <c r="CE184" s="84">
        <v>16160.48</v>
      </c>
      <c r="CF184" s="84">
        <v>1500.02</v>
      </c>
      <c r="CG184" s="83"/>
      <c r="CH184" s="83"/>
      <c r="CI184" s="83"/>
      <c r="CJ184" s="84"/>
      <c r="CK184" s="84">
        <v>132965.76000000001</v>
      </c>
      <c r="CL184" s="83">
        <v>132965.76000000001</v>
      </c>
      <c r="CM184" s="83"/>
      <c r="CN184" s="84">
        <v>199205</v>
      </c>
      <c r="CO184" s="84"/>
      <c r="CP184" s="83">
        <v>40735.009999999995</v>
      </c>
      <c r="CQ184" s="84"/>
      <c r="CR184" s="84"/>
      <c r="CS184" s="84"/>
      <c r="CT184" s="83">
        <v>128460.39</v>
      </c>
      <c r="CU184" s="83"/>
      <c r="CV184" s="83"/>
    </row>
    <row r="185" spans="2:100" x14ac:dyDescent="0.25">
      <c r="B185" s="85" t="s">
        <v>582</v>
      </c>
      <c r="C185" s="85" t="s">
        <v>583</v>
      </c>
      <c r="D185" s="84">
        <v>12244599.520000007</v>
      </c>
      <c r="E185" s="84">
        <v>3744063.4099999997</v>
      </c>
      <c r="F185" s="84">
        <v>156949.81</v>
      </c>
      <c r="G185" s="83">
        <v>22587.38</v>
      </c>
      <c r="H185" s="83"/>
      <c r="I185" s="84">
        <v>161142.13999999998</v>
      </c>
      <c r="J185" s="84">
        <v>47716.150000000009</v>
      </c>
      <c r="K185" s="83">
        <v>31558</v>
      </c>
      <c r="L185" s="84">
        <v>1448983.8199999998</v>
      </c>
      <c r="M185" s="84">
        <v>83155.39</v>
      </c>
      <c r="N185" s="83">
        <v>59763.45</v>
      </c>
      <c r="O185" s="83"/>
      <c r="P185" s="84">
        <v>183784.35</v>
      </c>
      <c r="Q185" s="83">
        <v>807.22</v>
      </c>
      <c r="R185" s="83"/>
      <c r="S185" s="83"/>
      <c r="T185" s="84">
        <v>310899.93</v>
      </c>
      <c r="U185" s="84">
        <v>131118.91</v>
      </c>
      <c r="V185" s="84">
        <v>388978</v>
      </c>
      <c r="W185" s="84">
        <v>172656.90000000002</v>
      </c>
      <c r="X185" s="83"/>
      <c r="Y185" s="83"/>
      <c r="Z185" s="83"/>
      <c r="AA185" s="83"/>
      <c r="AB185" s="84">
        <v>8213.58</v>
      </c>
      <c r="AC185" s="84">
        <v>4178.62</v>
      </c>
      <c r="AD185" s="84">
        <v>27765.23</v>
      </c>
      <c r="AE185" s="84">
        <v>42185.979999999996</v>
      </c>
      <c r="AF185" s="84">
        <v>642966.56999999995</v>
      </c>
      <c r="AG185" s="84">
        <v>510585.43</v>
      </c>
      <c r="AH185" s="84">
        <v>8864.4499999999989</v>
      </c>
      <c r="AI185" s="83">
        <v>3796.42</v>
      </c>
      <c r="AJ185" s="84">
        <v>645544.57000000007</v>
      </c>
      <c r="AK185" s="84">
        <v>36916.199999999997</v>
      </c>
      <c r="AL185" s="84">
        <v>43496.2</v>
      </c>
      <c r="AM185" s="84">
        <v>7152.65</v>
      </c>
      <c r="AN185" s="84">
        <v>105770.68999999999</v>
      </c>
      <c r="AO185" s="84">
        <v>5080.1899999999996</v>
      </c>
      <c r="AP185" s="83">
        <v>6063.77</v>
      </c>
      <c r="AQ185" s="84">
        <v>40704.710000000006</v>
      </c>
      <c r="AR185" s="83"/>
      <c r="AS185" s="83"/>
      <c r="AT185" s="84">
        <v>147896.12</v>
      </c>
      <c r="AU185" s="84">
        <v>581048.19999999995</v>
      </c>
      <c r="AV185" s="83">
        <v>14194.5</v>
      </c>
      <c r="AW185" s="84">
        <v>18458.57</v>
      </c>
      <c r="AX185" s="84"/>
      <c r="AY185" s="84"/>
      <c r="AZ185" s="83"/>
      <c r="BA185" s="83">
        <v>6704</v>
      </c>
      <c r="BB185" s="84">
        <v>9433.14</v>
      </c>
      <c r="BC185" s="84">
        <v>48821.130000000005</v>
      </c>
      <c r="BD185" s="84">
        <v>2881.38</v>
      </c>
      <c r="BE185" s="84">
        <v>10823.88</v>
      </c>
      <c r="BF185" s="84"/>
      <c r="BG185" s="84">
        <v>15645.07</v>
      </c>
      <c r="BH185" s="83">
        <v>2455.15</v>
      </c>
      <c r="BI185" s="83">
        <v>253780.06999999998</v>
      </c>
      <c r="BJ185" s="83"/>
      <c r="BK185" s="83"/>
      <c r="BL185" s="84">
        <v>973.97</v>
      </c>
      <c r="BM185" s="84">
        <v>204500.78</v>
      </c>
      <c r="BN185" s="84">
        <v>57205.810000000005</v>
      </c>
      <c r="BO185" s="84">
        <v>10239.379999999999</v>
      </c>
      <c r="BP185" s="84">
        <v>156</v>
      </c>
      <c r="BQ185" s="83">
        <v>125574.61</v>
      </c>
      <c r="BR185" s="84"/>
      <c r="BS185" s="84">
        <v>165763.24</v>
      </c>
      <c r="BT185" s="84">
        <v>16102.4</v>
      </c>
      <c r="BU185" s="84">
        <v>16102.4</v>
      </c>
      <c r="BV185" s="83">
        <v>61500.649999999994</v>
      </c>
      <c r="BW185" s="83"/>
      <c r="BX185" s="84"/>
      <c r="BY185" s="84">
        <v>160150.57</v>
      </c>
      <c r="BZ185" s="83"/>
      <c r="CA185" s="83"/>
      <c r="CB185" s="84"/>
      <c r="CC185" s="84">
        <v>13481.78</v>
      </c>
      <c r="CD185" s="83"/>
      <c r="CE185" s="83"/>
      <c r="CF185" s="83"/>
      <c r="CG185" s="83"/>
      <c r="CH185" s="83"/>
      <c r="CI185" s="83"/>
      <c r="CJ185" s="84"/>
      <c r="CK185" s="84">
        <v>59083.67</v>
      </c>
      <c r="CL185" s="83">
        <v>59083.67</v>
      </c>
      <c r="CM185" s="83">
        <v>92274.74</v>
      </c>
      <c r="CN185" s="83">
        <v>1029295.8</v>
      </c>
      <c r="CO185" s="83"/>
      <c r="CP185" s="83">
        <v>33299.15</v>
      </c>
      <c r="CQ185" s="83"/>
      <c r="CR185" s="83"/>
      <c r="CS185" s="84"/>
      <c r="CT185" s="83">
        <v>19405.64</v>
      </c>
      <c r="CU185" s="83"/>
      <c r="CV185" s="83"/>
    </row>
    <row r="186" spans="2:100" x14ac:dyDescent="0.25">
      <c r="B186" s="85" t="s">
        <v>1018</v>
      </c>
      <c r="C186" s="85" t="s">
        <v>1019</v>
      </c>
      <c r="D186" s="84">
        <v>3424472.84</v>
      </c>
      <c r="E186" s="84">
        <v>1670073.8599999999</v>
      </c>
      <c r="F186" s="84"/>
      <c r="G186" s="84"/>
      <c r="H186" s="83"/>
      <c r="I186" s="84"/>
      <c r="J186" s="84"/>
      <c r="K186" s="83"/>
      <c r="L186" s="84">
        <v>1069450.3899999999</v>
      </c>
      <c r="M186" s="84"/>
      <c r="N186" s="84"/>
      <c r="O186" s="83"/>
      <c r="P186" s="84"/>
      <c r="Q186" s="84">
        <v>15838.59</v>
      </c>
      <c r="R186" s="83">
        <v>144917.43</v>
      </c>
      <c r="S186" s="83">
        <v>9582.74</v>
      </c>
      <c r="T186" s="84">
        <v>37346.129999999997</v>
      </c>
      <c r="U186" s="84">
        <v>705.87</v>
      </c>
      <c r="V186" s="84">
        <v>99602.64</v>
      </c>
      <c r="W186" s="84">
        <v>542.72</v>
      </c>
      <c r="X186" s="83"/>
      <c r="Y186" s="83"/>
      <c r="Z186" s="83"/>
      <c r="AA186" s="83"/>
      <c r="AB186" s="84"/>
      <c r="AC186" s="84"/>
      <c r="AD186" s="84"/>
      <c r="AE186" s="84"/>
      <c r="AF186" s="84"/>
      <c r="AG186" s="84"/>
      <c r="AH186" s="84"/>
      <c r="AI186" s="84"/>
      <c r="AJ186" s="84">
        <v>133381.72999999998</v>
      </c>
      <c r="AK186" s="84"/>
      <c r="AL186" s="84">
        <v>126370.6</v>
      </c>
      <c r="AM186" s="84"/>
      <c r="AN186" s="84">
        <v>8009.34</v>
      </c>
      <c r="AO186" s="84"/>
      <c r="AP186" s="83"/>
      <c r="AQ186" s="84"/>
      <c r="AR186" s="83"/>
      <c r="AS186" s="84"/>
      <c r="AT186" s="84">
        <v>33691.72</v>
      </c>
      <c r="AU186" s="84"/>
      <c r="AV186" s="84"/>
      <c r="AW186" s="84"/>
      <c r="AX186" s="83"/>
      <c r="AY186" s="84"/>
      <c r="AZ186" s="83"/>
      <c r="BA186" s="83"/>
      <c r="BB186" s="84"/>
      <c r="BC186" s="84"/>
      <c r="BD186" s="84"/>
      <c r="BE186" s="84">
        <v>2225.96</v>
      </c>
      <c r="BF186" s="84"/>
      <c r="BG186" s="84"/>
      <c r="BH186" s="83"/>
      <c r="BI186" s="84"/>
      <c r="BJ186" s="83"/>
      <c r="BK186" s="83"/>
      <c r="BL186" s="84"/>
      <c r="BM186" s="84"/>
      <c r="BN186" s="83"/>
      <c r="BO186" s="84"/>
      <c r="BP186" s="84"/>
      <c r="BQ186" s="83"/>
      <c r="BR186" s="83"/>
      <c r="BS186" s="84"/>
      <c r="BT186" s="84">
        <v>14345.13</v>
      </c>
      <c r="BU186" s="84">
        <v>14345.13</v>
      </c>
      <c r="BV186" s="83"/>
      <c r="BW186" s="83"/>
      <c r="BX186" s="84"/>
      <c r="BY186" s="84"/>
      <c r="BZ186" s="83"/>
      <c r="CA186" s="83"/>
      <c r="CB186" s="84"/>
      <c r="CC186" s="83">
        <v>18192.329999999998</v>
      </c>
      <c r="CD186" s="84"/>
      <c r="CE186" s="83"/>
      <c r="CF186" s="83"/>
      <c r="CG186" s="83"/>
      <c r="CH186" s="83"/>
      <c r="CI186" s="83"/>
      <c r="CJ186" s="84"/>
      <c r="CK186" s="84">
        <v>37311.56</v>
      </c>
      <c r="CL186" s="83">
        <v>37311.56</v>
      </c>
      <c r="CM186" s="83"/>
      <c r="CN186" s="83"/>
      <c r="CO186" s="83"/>
      <c r="CP186" s="84">
        <v>2884.1</v>
      </c>
      <c r="CQ186" s="84"/>
      <c r="CR186" s="83"/>
      <c r="CS186" s="84"/>
      <c r="CT186" s="83"/>
      <c r="CU186" s="83"/>
      <c r="CV186" s="83"/>
    </row>
    <row r="187" spans="2:100" x14ac:dyDescent="0.25">
      <c r="B187" s="85" t="s">
        <v>558</v>
      </c>
      <c r="C187" s="85" t="s">
        <v>559</v>
      </c>
      <c r="D187" s="84">
        <v>19737377.809999999</v>
      </c>
      <c r="E187" s="84">
        <v>5590823.9299999997</v>
      </c>
      <c r="F187" s="84">
        <v>18611.689999999999</v>
      </c>
      <c r="G187" s="84">
        <v>140129.46</v>
      </c>
      <c r="H187" s="83"/>
      <c r="I187" s="84">
        <v>148163.25</v>
      </c>
      <c r="J187" s="83">
        <v>18033.169999999998</v>
      </c>
      <c r="K187" s="84">
        <v>65236</v>
      </c>
      <c r="L187" s="84">
        <v>2607470.17</v>
      </c>
      <c r="M187" s="84">
        <v>30943.41</v>
      </c>
      <c r="N187" s="84">
        <v>150679.04000000001</v>
      </c>
      <c r="O187" s="83"/>
      <c r="P187" s="84">
        <v>198373.34</v>
      </c>
      <c r="Q187" s="83">
        <v>46945.34</v>
      </c>
      <c r="R187" s="83"/>
      <c r="S187" s="83"/>
      <c r="T187" s="84">
        <v>453751.85</v>
      </c>
      <c r="U187" s="84">
        <v>228380.95</v>
      </c>
      <c r="V187" s="84">
        <v>574468.47000000009</v>
      </c>
      <c r="W187" s="84">
        <v>301056.27</v>
      </c>
      <c r="X187" s="83"/>
      <c r="Y187" s="83"/>
      <c r="Z187" s="83"/>
      <c r="AA187" s="83"/>
      <c r="AB187" s="84">
        <v>24144.730000000003</v>
      </c>
      <c r="AC187" s="84">
        <v>12361.7</v>
      </c>
      <c r="AD187" s="84">
        <v>31620.570000000003</v>
      </c>
      <c r="AE187" s="84">
        <v>109117.95999999999</v>
      </c>
      <c r="AF187" s="84">
        <v>834182.61</v>
      </c>
      <c r="AG187" s="84">
        <v>872716.30999999982</v>
      </c>
      <c r="AH187" s="83">
        <v>12027.279999999999</v>
      </c>
      <c r="AI187" s="83"/>
      <c r="AJ187" s="84">
        <v>730976.92999999993</v>
      </c>
      <c r="AK187" s="84">
        <v>184240.79</v>
      </c>
      <c r="AL187" s="84">
        <v>384651.51999999996</v>
      </c>
      <c r="AM187" s="84">
        <v>12591.52</v>
      </c>
      <c r="AN187" s="84">
        <v>156406.91999999998</v>
      </c>
      <c r="AO187" s="84">
        <v>11936.880000000001</v>
      </c>
      <c r="AP187" s="83">
        <v>27914.12</v>
      </c>
      <c r="AQ187" s="84">
        <v>3608907.8600000003</v>
      </c>
      <c r="AR187" s="83"/>
      <c r="AS187" s="83">
        <v>112466.45</v>
      </c>
      <c r="AT187" s="84">
        <v>86902.8</v>
      </c>
      <c r="AU187" s="84">
        <v>85990.89</v>
      </c>
      <c r="AV187" s="83">
        <v>27286.82</v>
      </c>
      <c r="AW187" s="83">
        <v>34635.9</v>
      </c>
      <c r="AX187" s="84">
        <v>608.11</v>
      </c>
      <c r="AY187" s="84">
        <v>13457.56</v>
      </c>
      <c r="AZ187" s="83">
        <v>17817.8</v>
      </c>
      <c r="BA187" s="83">
        <v>143682.93000000002</v>
      </c>
      <c r="BB187" s="84">
        <v>75263.289999999994</v>
      </c>
      <c r="BC187" s="84">
        <v>76341.89</v>
      </c>
      <c r="BD187" s="84">
        <v>232055.76999999996</v>
      </c>
      <c r="BE187" s="84">
        <v>50</v>
      </c>
      <c r="BF187" s="83"/>
      <c r="BG187" s="84">
        <v>0</v>
      </c>
      <c r="BH187" s="83"/>
      <c r="BI187" s="83"/>
      <c r="BJ187" s="83"/>
      <c r="BK187" s="83"/>
      <c r="BL187" s="84"/>
      <c r="BM187" s="84">
        <v>209246</v>
      </c>
      <c r="BN187" s="83">
        <v>76220.200000000012</v>
      </c>
      <c r="BO187" s="83">
        <v>237.72</v>
      </c>
      <c r="BP187" s="84"/>
      <c r="BQ187" s="83">
        <v>108184.93</v>
      </c>
      <c r="BR187" s="83">
        <v>13969.41</v>
      </c>
      <c r="BS187" s="83"/>
      <c r="BT187" s="83">
        <v>3025</v>
      </c>
      <c r="BU187" s="84">
        <v>3025</v>
      </c>
      <c r="BV187" s="83">
        <v>258995.28</v>
      </c>
      <c r="BW187" s="83"/>
      <c r="BX187" s="84"/>
      <c r="BY187" s="84">
        <v>157025.57</v>
      </c>
      <c r="BZ187" s="83"/>
      <c r="CA187" s="83">
        <v>105883.77</v>
      </c>
      <c r="CB187" s="84"/>
      <c r="CC187" s="83">
        <v>17975.259999999998</v>
      </c>
      <c r="CD187" s="84"/>
      <c r="CE187" s="83">
        <v>26954.21</v>
      </c>
      <c r="CF187" s="83">
        <v>814.24</v>
      </c>
      <c r="CG187" s="83">
        <v>200</v>
      </c>
      <c r="CH187" s="83"/>
      <c r="CI187" s="83"/>
      <c r="CJ187" s="84"/>
      <c r="CK187" s="84">
        <v>130293.06</v>
      </c>
      <c r="CL187" s="83">
        <v>130293.06</v>
      </c>
      <c r="CM187" s="83"/>
      <c r="CN187" s="84"/>
      <c r="CO187" s="83">
        <v>16844.830000000002</v>
      </c>
      <c r="CP187" s="83"/>
      <c r="CQ187" s="83"/>
      <c r="CR187" s="83">
        <v>102739.84</v>
      </c>
      <c r="CS187" s="84">
        <v>5343.57</v>
      </c>
      <c r="CT187" s="83">
        <v>10000.67</v>
      </c>
      <c r="CU187" s="83"/>
      <c r="CV187" s="83"/>
    </row>
    <row r="188" spans="2:100" x14ac:dyDescent="0.25">
      <c r="B188" s="85" t="s">
        <v>640</v>
      </c>
      <c r="C188" s="85" t="s">
        <v>641</v>
      </c>
      <c r="D188" s="84">
        <v>9890528.7900000028</v>
      </c>
      <c r="E188" s="84">
        <v>3669014.69</v>
      </c>
      <c r="F188" s="84">
        <v>132231.53</v>
      </c>
      <c r="G188" s="84"/>
      <c r="H188" s="83"/>
      <c r="I188" s="84">
        <v>133163</v>
      </c>
      <c r="J188" s="84"/>
      <c r="K188" s="83">
        <v>51030</v>
      </c>
      <c r="L188" s="84">
        <v>1603309.5200000003</v>
      </c>
      <c r="M188" s="84">
        <v>120873.55</v>
      </c>
      <c r="N188" s="84"/>
      <c r="O188" s="83"/>
      <c r="P188" s="84">
        <v>171182.53</v>
      </c>
      <c r="Q188" s="84"/>
      <c r="R188" s="83"/>
      <c r="S188" s="83"/>
      <c r="T188" s="84">
        <v>299757.82999999996</v>
      </c>
      <c r="U188" s="83">
        <v>141404.82999999999</v>
      </c>
      <c r="V188" s="84">
        <v>392669.08</v>
      </c>
      <c r="W188" s="83">
        <v>184258.27999999997</v>
      </c>
      <c r="X188" s="83"/>
      <c r="Y188" s="83"/>
      <c r="Z188" s="83"/>
      <c r="AA188" s="83"/>
      <c r="AB188" s="83">
        <v>7097.7300000000005</v>
      </c>
      <c r="AC188" s="84">
        <v>6509.66</v>
      </c>
      <c r="AD188" s="83">
        <v>21508.98</v>
      </c>
      <c r="AE188" s="83">
        <v>57316.339999999989</v>
      </c>
      <c r="AF188" s="84">
        <v>535700</v>
      </c>
      <c r="AG188" s="84">
        <v>520300</v>
      </c>
      <c r="AH188" s="84">
        <v>27.83</v>
      </c>
      <c r="AI188" s="84"/>
      <c r="AJ188" s="84">
        <v>172790.52000000002</v>
      </c>
      <c r="AK188" s="84">
        <v>49082.47</v>
      </c>
      <c r="AL188" s="84">
        <v>195230.02000000002</v>
      </c>
      <c r="AM188" s="84">
        <v>52666.44</v>
      </c>
      <c r="AN188" s="84">
        <v>65395.94</v>
      </c>
      <c r="AO188" s="84">
        <v>1299.98</v>
      </c>
      <c r="AP188" s="83"/>
      <c r="AQ188" s="84">
        <v>115294.11</v>
      </c>
      <c r="AR188" s="83"/>
      <c r="AS188" s="83"/>
      <c r="AT188" s="84">
        <v>639</v>
      </c>
      <c r="AU188" s="84">
        <v>8889.61</v>
      </c>
      <c r="AV188" s="83">
        <v>1750</v>
      </c>
      <c r="AW188" s="84">
        <v>27100.55</v>
      </c>
      <c r="AX188" s="84">
        <v>24549.41</v>
      </c>
      <c r="AY188" s="84">
        <v>1331.75</v>
      </c>
      <c r="AZ188" s="83"/>
      <c r="BA188" s="84">
        <v>11745.34</v>
      </c>
      <c r="BB188" s="84">
        <v>34211.630000000005</v>
      </c>
      <c r="BC188" s="83">
        <v>12509.64</v>
      </c>
      <c r="BD188" s="84">
        <v>143377.47</v>
      </c>
      <c r="BE188" s="84"/>
      <c r="BF188" s="84">
        <v>2326.98</v>
      </c>
      <c r="BG188" s="84">
        <v>4603.33</v>
      </c>
      <c r="BH188" s="83"/>
      <c r="BI188" s="83"/>
      <c r="BJ188" s="83"/>
      <c r="BK188" s="83"/>
      <c r="BL188" s="84"/>
      <c r="BM188" s="83">
        <v>208987.43</v>
      </c>
      <c r="BN188" s="84">
        <v>35134.03</v>
      </c>
      <c r="BO188" s="83">
        <v>1830.83</v>
      </c>
      <c r="BP188" s="84">
        <v>11372.630000000001</v>
      </c>
      <c r="BQ188" s="83">
        <v>75008.59</v>
      </c>
      <c r="BR188" s="83"/>
      <c r="BS188" s="84">
        <v>809.24</v>
      </c>
      <c r="BT188" s="84">
        <v>8661.23</v>
      </c>
      <c r="BU188" s="84">
        <v>8661.23</v>
      </c>
      <c r="BV188" s="83">
        <v>438446.7</v>
      </c>
      <c r="BW188" s="84"/>
      <c r="BX188" s="84"/>
      <c r="BY188" s="83">
        <v>57397.57</v>
      </c>
      <c r="BZ188" s="83">
        <v>31137</v>
      </c>
      <c r="CA188" s="83"/>
      <c r="CB188" s="84"/>
      <c r="CC188" s="83">
        <v>23882.42</v>
      </c>
      <c r="CD188" s="83"/>
      <c r="CE188" s="83"/>
      <c r="CF188" s="83"/>
      <c r="CG188" s="83"/>
      <c r="CH188" s="83"/>
      <c r="CI188" s="83"/>
      <c r="CJ188" s="84"/>
      <c r="CK188" s="84">
        <v>21255.87</v>
      </c>
      <c r="CL188" s="83">
        <v>21255.87</v>
      </c>
      <c r="CM188" s="83"/>
      <c r="CN188" s="83"/>
      <c r="CO188" s="83"/>
      <c r="CP188" s="83"/>
      <c r="CQ188" s="83"/>
      <c r="CR188" s="83"/>
      <c r="CS188" s="83"/>
      <c r="CT188" s="83">
        <v>4455.68</v>
      </c>
      <c r="CU188" s="83"/>
      <c r="CV188" s="83"/>
    </row>
    <row r="189" spans="2:100" x14ac:dyDescent="0.25">
      <c r="B189" s="85" t="s">
        <v>696</v>
      </c>
      <c r="C189" s="85" t="s">
        <v>697</v>
      </c>
      <c r="D189" s="84">
        <v>13108182.25</v>
      </c>
      <c r="E189" s="84">
        <v>3993865.41</v>
      </c>
      <c r="F189" s="84">
        <v>139646.77000000002</v>
      </c>
      <c r="G189" s="84">
        <v>67444.63</v>
      </c>
      <c r="H189" s="83"/>
      <c r="I189" s="84">
        <v>179401.11000000002</v>
      </c>
      <c r="J189" s="84">
        <v>48330.47</v>
      </c>
      <c r="K189" s="83">
        <v>22412</v>
      </c>
      <c r="L189" s="84">
        <v>2327390.09</v>
      </c>
      <c r="M189" s="84">
        <v>112634.74000000002</v>
      </c>
      <c r="N189" s="84">
        <v>144194.51999999999</v>
      </c>
      <c r="O189" s="83"/>
      <c r="P189" s="84">
        <v>222046.95</v>
      </c>
      <c r="Q189" s="84">
        <v>39867.68</v>
      </c>
      <c r="R189" s="83"/>
      <c r="S189" s="83"/>
      <c r="T189" s="84">
        <v>326576.94000000006</v>
      </c>
      <c r="U189" s="84">
        <v>208914.53000000003</v>
      </c>
      <c r="V189" s="84">
        <v>420623.28</v>
      </c>
      <c r="W189" s="84">
        <v>289117.32</v>
      </c>
      <c r="X189" s="83"/>
      <c r="Y189" s="83"/>
      <c r="Z189" s="83"/>
      <c r="AA189" s="83"/>
      <c r="AB189" s="84">
        <v>14858.55</v>
      </c>
      <c r="AC189" s="84">
        <v>12249.849999999999</v>
      </c>
      <c r="AD189" s="84">
        <v>24948.059999999998</v>
      </c>
      <c r="AE189" s="84">
        <v>72387.260000000009</v>
      </c>
      <c r="AF189" s="84">
        <v>565400</v>
      </c>
      <c r="AG189" s="84">
        <v>832626</v>
      </c>
      <c r="AH189" s="83">
        <v>23171.660000000003</v>
      </c>
      <c r="AI189" s="84">
        <v>14812.910000000003</v>
      </c>
      <c r="AJ189" s="84">
        <v>629765.26</v>
      </c>
      <c r="AK189" s="84">
        <v>43403.8</v>
      </c>
      <c r="AL189" s="84">
        <v>224991.27</v>
      </c>
      <c r="AM189" s="84">
        <v>11975.419999999998</v>
      </c>
      <c r="AN189" s="84">
        <v>109468.48999999999</v>
      </c>
      <c r="AO189" s="83">
        <v>23613.019999999997</v>
      </c>
      <c r="AP189" s="83">
        <v>5454.21</v>
      </c>
      <c r="AQ189" s="84">
        <v>65736.23</v>
      </c>
      <c r="AR189" s="83"/>
      <c r="AS189" s="83">
        <v>16500</v>
      </c>
      <c r="AT189" s="84">
        <v>18275.689999999999</v>
      </c>
      <c r="AU189" s="84">
        <v>473090.32</v>
      </c>
      <c r="AV189" s="84">
        <v>24739.5</v>
      </c>
      <c r="AW189" s="83">
        <v>29468</v>
      </c>
      <c r="AX189" s="83">
        <v>1995</v>
      </c>
      <c r="AY189" s="84">
        <v>5668.1399999999994</v>
      </c>
      <c r="AZ189" s="83"/>
      <c r="BA189" s="83"/>
      <c r="BB189" s="83">
        <v>40335.979999999996</v>
      </c>
      <c r="BC189" s="84">
        <v>36033.42</v>
      </c>
      <c r="BD189" s="83">
        <v>161895.49</v>
      </c>
      <c r="BE189" s="83">
        <v>8154.19</v>
      </c>
      <c r="BF189" s="83">
        <v>72077.679999999993</v>
      </c>
      <c r="BG189" s="83">
        <v>7938.86</v>
      </c>
      <c r="BH189" s="83"/>
      <c r="BI189" s="83">
        <v>45770.6</v>
      </c>
      <c r="BJ189" s="83"/>
      <c r="BK189" s="83"/>
      <c r="BL189" s="84"/>
      <c r="BM189" s="84">
        <v>277860.28000000003</v>
      </c>
      <c r="BN189" s="83">
        <v>103383.42000000001</v>
      </c>
      <c r="BO189" s="84"/>
      <c r="BP189" s="84"/>
      <c r="BQ189" s="83">
        <v>125834.92</v>
      </c>
      <c r="BR189" s="83"/>
      <c r="BS189" s="83">
        <v>225</v>
      </c>
      <c r="BT189" s="83">
        <v>24316.32</v>
      </c>
      <c r="BU189" s="84">
        <v>24316.32</v>
      </c>
      <c r="BV189" s="83">
        <v>38617.43</v>
      </c>
      <c r="BW189" s="83"/>
      <c r="BX189" s="84"/>
      <c r="BY189" s="84">
        <v>105718.54000000001</v>
      </c>
      <c r="BZ189" s="83">
        <v>11119.880000000001</v>
      </c>
      <c r="CA189" s="83"/>
      <c r="CB189" s="84"/>
      <c r="CC189" s="83">
        <v>15088.16</v>
      </c>
      <c r="CD189" s="83"/>
      <c r="CE189" s="83"/>
      <c r="CF189" s="83"/>
      <c r="CG189" s="83"/>
      <c r="CH189" s="83"/>
      <c r="CI189" s="83"/>
      <c r="CJ189" s="84"/>
      <c r="CK189" s="84">
        <v>44594.290000000008</v>
      </c>
      <c r="CL189" s="83">
        <v>44594.290000000008</v>
      </c>
      <c r="CM189" s="83"/>
      <c r="CN189" s="83"/>
      <c r="CO189" s="83"/>
      <c r="CP189" s="83"/>
      <c r="CQ189" s="83">
        <v>65845.59</v>
      </c>
      <c r="CR189" s="83"/>
      <c r="CS189" s="83"/>
      <c r="CT189" s="83">
        <v>136307.12</v>
      </c>
      <c r="CU189" s="83"/>
      <c r="CV189" s="83"/>
    </row>
    <row r="190" spans="2:100" x14ac:dyDescent="0.25">
      <c r="B190" s="85" t="s">
        <v>526</v>
      </c>
      <c r="C190" s="85" t="s">
        <v>527</v>
      </c>
      <c r="D190" s="84">
        <v>6698956.3300000001</v>
      </c>
      <c r="E190" s="84">
        <v>2183599.6399999997</v>
      </c>
      <c r="F190" s="84">
        <v>57616.55</v>
      </c>
      <c r="G190" s="84">
        <v>30559.91</v>
      </c>
      <c r="H190" s="83"/>
      <c r="I190" s="84">
        <v>68796.739999999991</v>
      </c>
      <c r="J190" s="83">
        <v>20683.79</v>
      </c>
      <c r="K190" s="83">
        <v>24824</v>
      </c>
      <c r="L190" s="84">
        <v>918987.78999999992</v>
      </c>
      <c r="M190" s="84">
        <v>65322.520000000004</v>
      </c>
      <c r="N190" s="84">
        <v>49542.39</v>
      </c>
      <c r="O190" s="83"/>
      <c r="P190" s="84">
        <v>151878.31</v>
      </c>
      <c r="Q190" s="83">
        <v>3812.23</v>
      </c>
      <c r="R190" s="83"/>
      <c r="S190" s="83"/>
      <c r="T190" s="84">
        <v>177399.06</v>
      </c>
      <c r="U190" s="84">
        <v>88130.53</v>
      </c>
      <c r="V190" s="84">
        <v>229075.22</v>
      </c>
      <c r="W190" s="84">
        <v>112462.66</v>
      </c>
      <c r="X190" s="83"/>
      <c r="Y190" s="83"/>
      <c r="Z190" s="83"/>
      <c r="AA190" s="83"/>
      <c r="AB190" s="84">
        <v>9617.64</v>
      </c>
      <c r="AC190" s="83">
        <v>4831.9900000000007</v>
      </c>
      <c r="AD190" s="84">
        <v>15783.75</v>
      </c>
      <c r="AE190" s="84">
        <v>38709.760000000002</v>
      </c>
      <c r="AF190" s="84">
        <v>333158.99</v>
      </c>
      <c r="AG190" s="84">
        <v>332512.01</v>
      </c>
      <c r="AH190" s="83"/>
      <c r="AI190" s="83"/>
      <c r="AJ190" s="84">
        <v>195251.47999999998</v>
      </c>
      <c r="AK190" s="84">
        <v>52576.43</v>
      </c>
      <c r="AL190" s="84">
        <v>116651.46</v>
      </c>
      <c r="AM190" s="84">
        <v>8853.82</v>
      </c>
      <c r="AN190" s="84">
        <v>92456.26</v>
      </c>
      <c r="AO190" s="84">
        <v>41516.03</v>
      </c>
      <c r="AP190" s="83"/>
      <c r="AQ190" s="83">
        <v>87936.72</v>
      </c>
      <c r="AR190" s="83"/>
      <c r="AS190" s="83"/>
      <c r="AT190" s="84"/>
      <c r="AU190" s="84">
        <v>77115.81</v>
      </c>
      <c r="AV190" s="83"/>
      <c r="AW190" s="84"/>
      <c r="AX190" s="83">
        <v>5985</v>
      </c>
      <c r="AY190" s="83">
        <v>2694.57</v>
      </c>
      <c r="AZ190" s="83"/>
      <c r="BA190" s="83"/>
      <c r="BB190" s="84">
        <v>16734.689999999999</v>
      </c>
      <c r="BC190" s="84">
        <v>14807.78</v>
      </c>
      <c r="BD190" s="84">
        <v>57862.75</v>
      </c>
      <c r="BE190" s="84">
        <v>18892.310000000001</v>
      </c>
      <c r="BF190" s="84"/>
      <c r="BG190" s="84">
        <v>8372.619999999999</v>
      </c>
      <c r="BH190" s="83"/>
      <c r="BI190" s="84"/>
      <c r="BJ190" s="83"/>
      <c r="BK190" s="83"/>
      <c r="BL190" s="84"/>
      <c r="BM190" s="84">
        <v>68823</v>
      </c>
      <c r="BN190" s="83">
        <v>14021.87</v>
      </c>
      <c r="BO190" s="83"/>
      <c r="BP190" s="84"/>
      <c r="BQ190" s="83">
        <v>61338.960000000006</v>
      </c>
      <c r="BR190" s="83"/>
      <c r="BS190" s="83"/>
      <c r="BT190" s="83">
        <v>525.04999999999995</v>
      </c>
      <c r="BU190" s="83">
        <v>525.04999999999995</v>
      </c>
      <c r="BV190" s="83">
        <v>544804.92000000004</v>
      </c>
      <c r="BW190" s="83"/>
      <c r="BX190" s="84"/>
      <c r="BY190" s="83">
        <v>49937.53</v>
      </c>
      <c r="BZ190" s="83">
        <v>28384.06</v>
      </c>
      <c r="CA190" s="83"/>
      <c r="CB190" s="84"/>
      <c r="CC190" s="83">
        <v>7029.29</v>
      </c>
      <c r="CD190" s="84"/>
      <c r="CE190" s="83">
        <v>11429.08</v>
      </c>
      <c r="CF190" s="83"/>
      <c r="CG190" s="84"/>
      <c r="CH190" s="84"/>
      <c r="CI190" s="83"/>
      <c r="CJ190" s="84"/>
      <c r="CK190" s="84">
        <v>94387.950000000012</v>
      </c>
      <c r="CL190" s="83">
        <v>94387.950000000012</v>
      </c>
      <c r="CM190" s="84"/>
      <c r="CN190" s="83"/>
      <c r="CO190" s="83">
        <v>7347.56</v>
      </c>
      <c r="CP190" s="83">
        <v>84526.45</v>
      </c>
      <c r="CQ190" s="83"/>
      <c r="CR190" s="83"/>
      <c r="CS190" s="83">
        <v>11387.4</v>
      </c>
      <c r="CT190" s="83"/>
      <c r="CU190" s="83"/>
      <c r="CV190" s="83"/>
    </row>
    <row r="191" spans="2:100" x14ac:dyDescent="0.25">
      <c r="B191" s="85" t="s">
        <v>820</v>
      </c>
      <c r="C191" s="85" t="s">
        <v>821</v>
      </c>
      <c r="D191" s="84">
        <v>7512718.9299999969</v>
      </c>
      <c r="E191" s="84">
        <v>2585281.86</v>
      </c>
      <c r="F191" s="84">
        <v>47687.5</v>
      </c>
      <c r="G191" s="84">
        <v>14992.059999999998</v>
      </c>
      <c r="H191" s="83"/>
      <c r="I191" s="84">
        <v>163952.47000000003</v>
      </c>
      <c r="J191" s="84">
        <v>3987.02</v>
      </c>
      <c r="K191" s="83">
        <v>6206</v>
      </c>
      <c r="L191" s="84">
        <v>1213110.2200000002</v>
      </c>
      <c r="M191" s="84">
        <v>97691.15</v>
      </c>
      <c r="N191" s="84">
        <v>27882.6</v>
      </c>
      <c r="O191" s="83"/>
      <c r="P191" s="84">
        <v>64533.05</v>
      </c>
      <c r="Q191" s="84">
        <v>2504.4</v>
      </c>
      <c r="R191" s="83">
        <v>7260.1699999999992</v>
      </c>
      <c r="S191" s="83">
        <v>2297.5100000000002</v>
      </c>
      <c r="T191" s="84">
        <v>157621.49000000002</v>
      </c>
      <c r="U191" s="84">
        <v>76744.290000000037</v>
      </c>
      <c r="V191" s="84">
        <v>203147.77999999997</v>
      </c>
      <c r="W191" s="84">
        <v>101970.25000000001</v>
      </c>
      <c r="X191" s="83"/>
      <c r="Y191" s="83"/>
      <c r="Z191" s="83"/>
      <c r="AA191" s="83"/>
      <c r="AB191" s="84">
        <v>1870.81</v>
      </c>
      <c r="AC191" s="84">
        <v>537.38</v>
      </c>
      <c r="AD191" s="84">
        <v>11442.620000000003</v>
      </c>
      <c r="AE191" s="84">
        <v>21958.819999999992</v>
      </c>
      <c r="AF191" s="84">
        <v>419496.30999999994</v>
      </c>
      <c r="AG191" s="84">
        <v>428999.68999999994</v>
      </c>
      <c r="AH191" s="83">
        <v>130464.45999999999</v>
      </c>
      <c r="AI191" s="83">
        <v>73659.270000000019</v>
      </c>
      <c r="AJ191" s="84">
        <v>280765.53000000014</v>
      </c>
      <c r="AK191" s="84">
        <v>65656.2</v>
      </c>
      <c r="AL191" s="84">
        <v>148559.18</v>
      </c>
      <c r="AM191" s="84">
        <v>31788.179999999997</v>
      </c>
      <c r="AN191" s="84">
        <v>44453.569999999992</v>
      </c>
      <c r="AO191" s="84">
        <v>2019.52</v>
      </c>
      <c r="AP191" s="83">
        <v>5827.14</v>
      </c>
      <c r="AQ191" s="83">
        <v>2250.84</v>
      </c>
      <c r="AR191" s="83"/>
      <c r="AS191" s="83">
        <v>4400</v>
      </c>
      <c r="AT191" s="84">
        <v>4759.84</v>
      </c>
      <c r="AU191" s="84">
        <v>69926.36</v>
      </c>
      <c r="AV191" s="84"/>
      <c r="AW191" s="84">
        <v>16649.48</v>
      </c>
      <c r="AX191" s="84"/>
      <c r="AY191" s="84">
        <v>22969.45</v>
      </c>
      <c r="AZ191" s="83"/>
      <c r="BA191" s="83">
        <v>715.21</v>
      </c>
      <c r="BB191" s="83">
        <v>1299.27</v>
      </c>
      <c r="BC191" s="84"/>
      <c r="BD191" s="84">
        <v>80659.61</v>
      </c>
      <c r="BE191" s="84"/>
      <c r="BF191" s="83">
        <v>979.26</v>
      </c>
      <c r="BG191" s="84"/>
      <c r="BH191" s="84"/>
      <c r="BI191" s="84"/>
      <c r="BJ191" s="83"/>
      <c r="BK191" s="83"/>
      <c r="BL191" s="84"/>
      <c r="BM191" s="84">
        <v>135371.64000000001</v>
      </c>
      <c r="BN191" s="84">
        <v>172.85</v>
      </c>
      <c r="BO191" s="83">
        <v>3230.9900000000002</v>
      </c>
      <c r="BP191" s="84"/>
      <c r="BQ191" s="83">
        <v>165513</v>
      </c>
      <c r="BR191" s="83"/>
      <c r="BS191" s="84"/>
      <c r="BT191" s="84">
        <v>496</v>
      </c>
      <c r="BU191" s="84">
        <v>496</v>
      </c>
      <c r="BV191" s="83">
        <v>366341.49</v>
      </c>
      <c r="BW191" s="83"/>
      <c r="BX191" s="84">
        <v>2742.12</v>
      </c>
      <c r="BY191" s="83">
        <v>98316.59</v>
      </c>
      <c r="BZ191" s="83"/>
      <c r="CA191" s="84"/>
      <c r="CB191" s="84"/>
      <c r="CC191" s="83">
        <v>68282.959999999992</v>
      </c>
      <c r="CD191" s="83"/>
      <c r="CE191" s="83"/>
      <c r="CF191" s="83"/>
      <c r="CG191" s="83"/>
      <c r="CH191" s="83"/>
      <c r="CI191" s="83"/>
      <c r="CJ191" s="84"/>
      <c r="CK191" s="84">
        <v>23273.47</v>
      </c>
      <c r="CL191" s="83">
        <v>23273.47</v>
      </c>
      <c r="CM191" s="83"/>
      <c r="CN191" s="84"/>
      <c r="CO191" s="84"/>
      <c r="CP191" s="83"/>
      <c r="CQ191" s="84"/>
      <c r="CR191" s="83"/>
      <c r="CS191" s="84"/>
      <c r="CT191" s="83"/>
      <c r="CU191" s="83"/>
      <c r="CV191" s="83"/>
    </row>
    <row r="192" spans="2:100" x14ac:dyDescent="0.25">
      <c r="B192" s="85" t="s">
        <v>544</v>
      </c>
      <c r="C192" s="85" t="s">
        <v>545</v>
      </c>
      <c r="D192" s="84">
        <v>2492387.2999999998</v>
      </c>
      <c r="E192" s="84">
        <v>756119.32</v>
      </c>
      <c r="F192" s="84">
        <v>29097.15</v>
      </c>
      <c r="G192" s="84">
        <v>319.35000000000002</v>
      </c>
      <c r="H192" s="83"/>
      <c r="I192" s="84">
        <v>61572.99</v>
      </c>
      <c r="J192" s="84">
        <v>1421.7</v>
      </c>
      <c r="K192" s="84"/>
      <c r="L192" s="84">
        <v>524096.68999999994</v>
      </c>
      <c r="M192" s="84"/>
      <c r="N192" s="84">
        <v>503.4</v>
      </c>
      <c r="O192" s="83"/>
      <c r="P192" s="84">
        <v>15947.26</v>
      </c>
      <c r="Q192" s="84">
        <v>5860.68</v>
      </c>
      <c r="R192" s="83"/>
      <c r="S192" s="84"/>
      <c r="T192" s="84">
        <v>63829.320000000007</v>
      </c>
      <c r="U192" s="84">
        <v>40883.520000000004</v>
      </c>
      <c r="V192" s="84">
        <v>86993.94</v>
      </c>
      <c r="W192" s="84">
        <v>57074.810000000012</v>
      </c>
      <c r="X192" s="83"/>
      <c r="Y192" s="83"/>
      <c r="Z192" s="83"/>
      <c r="AA192" s="83"/>
      <c r="AB192" s="84">
        <v>1527.1200000000001</v>
      </c>
      <c r="AC192" s="84">
        <v>1181.69</v>
      </c>
      <c r="AD192" s="84">
        <v>8735.65</v>
      </c>
      <c r="AE192" s="84">
        <v>17868.28</v>
      </c>
      <c r="AF192" s="84">
        <v>118800</v>
      </c>
      <c r="AG192" s="84">
        <v>132000</v>
      </c>
      <c r="AH192" s="83"/>
      <c r="AI192" s="83"/>
      <c r="AJ192" s="84">
        <v>75586.59</v>
      </c>
      <c r="AK192" s="84">
        <v>24866.739999999998</v>
      </c>
      <c r="AL192" s="84">
        <v>60546.63</v>
      </c>
      <c r="AM192" s="84">
        <v>3260.89</v>
      </c>
      <c r="AN192" s="84">
        <v>8386.14</v>
      </c>
      <c r="AO192" s="84">
        <v>1999</v>
      </c>
      <c r="AP192" s="83"/>
      <c r="AQ192" s="83"/>
      <c r="AR192" s="84"/>
      <c r="AS192" s="83"/>
      <c r="AT192" s="84">
        <v>8765.23</v>
      </c>
      <c r="AU192" s="84">
        <v>40700.820000000007</v>
      </c>
      <c r="AV192" s="84">
        <v>54306.81</v>
      </c>
      <c r="AW192" s="84">
        <v>2443.02</v>
      </c>
      <c r="AX192" s="83"/>
      <c r="AY192" s="84">
        <v>5802.18</v>
      </c>
      <c r="AZ192" s="84"/>
      <c r="BA192" s="84">
        <v>17349.059999999998</v>
      </c>
      <c r="BB192" s="84"/>
      <c r="BC192" s="84">
        <v>6059.58</v>
      </c>
      <c r="BD192" s="84"/>
      <c r="BE192" s="84"/>
      <c r="BF192" s="84"/>
      <c r="BG192" s="84">
        <v>6688.16</v>
      </c>
      <c r="BH192" s="83"/>
      <c r="BI192" s="84"/>
      <c r="BJ192" s="83"/>
      <c r="BK192" s="83"/>
      <c r="BL192" s="84"/>
      <c r="BM192" s="84">
        <v>68497.08</v>
      </c>
      <c r="BN192" s="84">
        <v>4850.99</v>
      </c>
      <c r="BO192" s="83"/>
      <c r="BP192" s="84">
        <v>237.85</v>
      </c>
      <c r="BQ192" s="83">
        <v>37560.18</v>
      </c>
      <c r="BR192" s="83"/>
      <c r="BS192" s="84"/>
      <c r="BT192" s="84"/>
      <c r="BU192" s="84"/>
      <c r="BV192" s="83">
        <v>52430.720000000001</v>
      </c>
      <c r="BW192" s="83"/>
      <c r="BX192" s="84"/>
      <c r="BY192" s="84">
        <v>19311.580000000002</v>
      </c>
      <c r="BZ192" s="84">
        <v>12183.96</v>
      </c>
      <c r="CA192" s="83"/>
      <c r="CB192" s="84"/>
      <c r="CC192" s="83">
        <v>7383.3799999999992</v>
      </c>
      <c r="CD192" s="83"/>
      <c r="CE192" s="83"/>
      <c r="CF192" s="83"/>
      <c r="CG192" s="83"/>
      <c r="CH192" s="83"/>
      <c r="CI192" s="83"/>
      <c r="CJ192" s="84"/>
      <c r="CK192" s="84">
        <v>8744.869999999999</v>
      </c>
      <c r="CL192" s="83">
        <v>8744.869999999999</v>
      </c>
      <c r="CM192" s="83"/>
      <c r="CN192" s="83"/>
      <c r="CO192" s="83"/>
      <c r="CP192" s="84">
        <v>40592.97</v>
      </c>
      <c r="CQ192" s="83"/>
      <c r="CR192" s="83"/>
      <c r="CS192" s="83"/>
      <c r="CT192" s="83"/>
      <c r="CU192" s="83"/>
      <c r="CV192" s="83"/>
    </row>
    <row r="193" spans="2:100" x14ac:dyDescent="0.25">
      <c r="B193" s="85" t="s">
        <v>530</v>
      </c>
      <c r="C193" s="85" t="s">
        <v>531</v>
      </c>
      <c r="D193" s="84">
        <v>20026237.959999997</v>
      </c>
      <c r="E193" s="84">
        <v>6968375.8000000007</v>
      </c>
      <c r="F193" s="84">
        <v>220069.94</v>
      </c>
      <c r="G193" s="84">
        <v>251780.91999999998</v>
      </c>
      <c r="H193" s="83"/>
      <c r="I193" s="84">
        <v>163522.59</v>
      </c>
      <c r="J193" s="84"/>
      <c r="K193" s="84"/>
      <c r="L193" s="84">
        <v>2575812.39</v>
      </c>
      <c r="M193" s="84">
        <v>114437.23000000001</v>
      </c>
      <c r="N193" s="84">
        <v>66236.399999999994</v>
      </c>
      <c r="O193" s="83"/>
      <c r="P193" s="84">
        <v>205572.97000000003</v>
      </c>
      <c r="Q193" s="84"/>
      <c r="R193" s="84"/>
      <c r="S193" s="84"/>
      <c r="T193" s="84">
        <v>559092.8899999999</v>
      </c>
      <c r="U193" s="84">
        <v>218615.75</v>
      </c>
      <c r="V193" s="84">
        <v>721278.36</v>
      </c>
      <c r="W193" s="84">
        <v>340643.81</v>
      </c>
      <c r="X193" s="83"/>
      <c r="Y193" s="83"/>
      <c r="Z193" s="83"/>
      <c r="AA193" s="83"/>
      <c r="AB193" s="84">
        <v>17417.169999999998</v>
      </c>
      <c r="AC193" s="83"/>
      <c r="AD193" s="84">
        <v>39700.939999999995</v>
      </c>
      <c r="AE193" s="84">
        <v>56243.310000000005</v>
      </c>
      <c r="AF193" s="84">
        <v>1183659.7999999998</v>
      </c>
      <c r="AG193" s="84">
        <v>1022630.62</v>
      </c>
      <c r="AH193" s="83"/>
      <c r="AI193" s="83"/>
      <c r="AJ193" s="84">
        <v>1000217.6699999999</v>
      </c>
      <c r="AK193" s="84">
        <v>108974.04000000001</v>
      </c>
      <c r="AL193" s="84">
        <v>397566.63</v>
      </c>
      <c r="AM193" s="84"/>
      <c r="AN193" s="84">
        <v>159556.96000000002</v>
      </c>
      <c r="AO193" s="84">
        <v>192.34</v>
      </c>
      <c r="AP193" s="84">
        <v>28541.33</v>
      </c>
      <c r="AQ193" s="84"/>
      <c r="AR193" s="83"/>
      <c r="AS193" s="84"/>
      <c r="AT193" s="84">
        <v>271368.98</v>
      </c>
      <c r="AU193" s="84">
        <v>47808.45</v>
      </c>
      <c r="AV193" s="83">
        <v>9089.2000000000007</v>
      </c>
      <c r="AW193" s="84">
        <v>37725.599999999999</v>
      </c>
      <c r="AX193" s="84"/>
      <c r="AY193" s="84"/>
      <c r="AZ193" s="84"/>
      <c r="BA193" s="83"/>
      <c r="BB193" s="84">
        <v>52207.08</v>
      </c>
      <c r="BC193" s="84">
        <v>66031.509999999995</v>
      </c>
      <c r="BD193" s="84">
        <v>406.24</v>
      </c>
      <c r="BE193" s="83">
        <v>179312.45</v>
      </c>
      <c r="BF193" s="84">
        <v>44582.76</v>
      </c>
      <c r="BG193" s="84">
        <v>1720.55</v>
      </c>
      <c r="BH193" s="83"/>
      <c r="BI193" s="84">
        <v>95073.39</v>
      </c>
      <c r="BJ193" s="83"/>
      <c r="BK193" s="83"/>
      <c r="BL193" s="84">
        <v>1018357.33</v>
      </c>
      <c r="BM193" s="84">
        <v>309066.51</v>
      </c>
      <c r="BN193" s="84">
        <v>117928.61</v>
      </c>
      <c r="BO193" s="83"/>
      <c r="BP193" s="84"/>
      <c r="BQ193" s="84">
        <v>166883.60999999999</v>
      </c>
      <c r="BR193" s="84"/>
      <c r="BS193" s="84"/>
      <c r="BT193" s="84"/>
      <c r="BU193" s="83"/>
      <c r="BV193" s="83"/>
      <c r="BW193" s="84"/>
      <c r="BX193" s="84"/>
      <c r="BY193" s="84">
        <v>272533.32</v>
      </c>
      <c r="BZ193" s="83"/>
      <c r="CA193" s="83"/>
      <c r="CB193" s="84"/>
      <c r="CC193" s="84">
        <v>6817.77</v>
      </c>
      <c r="CD193" s="84"/>
      <c r="CE193" s="83">
        <v>13613.99</v>
      </c>
      <c r="CF193" s="83"/>
      <c r="CG193" s="84"/>
      <c r="CH193" s="83">
        <v>2829.49</v>
      </c>
      <c r="CI193" s="83">
        <v>150481.82999999999</v>
      </c>
      <c r="CJ193" s="84"/>
      <c r="CK193" s="84">
        <v>85018.1</v>
      </c>
      <c r="CL193" s="83">
        <v>85018.1</v>
      </c>
      <c r="CM193" s="83"/>
      <c r="CN193" s="83">
        <v>556652.15</v>
      </c>
      <c r="CO193" s="83"/>
      <c r="CP193" s="83"/>
      <c r="CQ193" s="84"/>
      <c r="CR193" s="84"/>
      <c r="CS193" s="83"/>
      <c r="CT193" s="83">
        <v>100589.18</v>
      </c>
      <c r="CU193" s="83"/>
      <c r="CV193" s="83"/>
    </row>
    <row r="194" spans="2:100" x14ac:dyDescent="0.25">
      <c r="B194" s="85" t="s">
        <v>312</v>
      </c>
      <c r="C194" s="85" t="s">
        <v>313</v>
      </c>
      <c r="D194" s="84">
        <v>8328270.5399999991</v>
      </c>
      <c r="E194" s="84">
        <v>2596422.5999999996</v>
      </c>
      <c r="F194" s="84">
        <v>99218.810000000012</v>
      </c>
      <c r="G194" s="84">
        <v>39478.89</v>
      </c>
      <c r="H194" s="83"/>
      <c r="I194" s="84">
        <v>54882.33</v>
      </c>
      <c r="J194" s="84">
        <v>15459</v>
      </c>
      <c r="K194" s="84"/>
      <c r="L194" s="84">
        <v>1450478.5</v>
      </c>
      <c r="M194" s="84">
        <v>34210.379999999997</v>
      </c>
      <c r="N194" s="84">
        <v>49195.19</v>
      </c>
      <c r="O194" s="83"/>
      <c r="P194" s="84">
        <v>80841.83</v>
      </c>
      <c r="Q194" s="84">
        <v>3753.76</v>
      </c>
      <c r="R194" s="83"/>
      <c r="S194" s="83"/>
      <c r="T194" s="84">
        <v>214066.56</v>
      </c>
      <c r="U194" s="84">
        <v>118676.78</v>
      </c>
      <c r="V194" s="84">
        <v>304817.14</v>
      </c>
      <c r="W194" s="84">
        <v>165874.21000000002</v>
      </c>
      <c r="X194" s="83"/>
      <c r="Y194" s="83"/>
      <c r="Z194" s="83"/>
      <c r="AA194" s="83"/>
      <c r="AB194" s="84">
        <v>9364.73</v>
      </c>
      <c r="AC194" s="84">
        <v>5861.88</v>
      </c>
      <c r="AD194" s="84">
        <v>12326.06</v>
      </c>
      <c r="AE194" s="84">
        <v>25637</v>
      </c>
      <c r="AF194" s="84">
        <v>436098</v>
      </c>
      <c r="AG194" s="84">
        <v>464307</v>
      </c>
      <c r="AH194" s="83"/>
      <c r="AI194" s="83"/>
      <c r="AJ194" s="84">
        <v>319048.65000000002</v>
      </c>
      <c r="AK194" s="84">
        <v>40029.630000000005</v>
      </c>
      <c r="AL194" s="84">
        <v>71088.850000000006</v>
      </c>
      <c r="AM194" s="84">
        <v>34960.340000000004</v>
      </c>
      <c r="AN194" s="84">
        <v>109825.11</v>
      </c>
      <c r="AO194" s="84">
        <v>2000</v>
      </c>
      <c r="AP194" s="84">
        <v>6663.78</v>
      </c>
      <c r="AQ194" s="84">
        <v>40046</v>
      </c>
      <c r="AR194" s="84"/>
      <c r="AS194" s="84"/>
      <c r="AT194" s="84">
        <v>1418.53</v>
      </c>
      <c r="AU194" s="84">
        <v>283771.2200000002</v>
      </c>
      <c r="AV194" s="84">
        <v>12076</v>
      </c>
      <c r="AW194" s="84">
        <v>28094.720000000001</v>
      </c>
      <c r="AX194" s="83"/>
      <c r="AY194" s="84">
        <v>15309.380000000001</v>
      </c>
      <c r="AZ194" s="83"/>
      <c r="BA194" s="83"/>
      <c r="BB194" s="84"/>
      <c r="BC194" s="84"/>
      <c r="BD194" s="84">
        <v>3616.84</v>
      </c>
      <c r="BE194" s="84">
        <v>1829.74</v>
      </c>
      <c r="BF194" s="84">
        <v>15428.6</v>
      </c>
      <c r="BG194" s="84">
        <v>9941.7099999999991</v>
      </c>
      <c r="BH194" s="83">
        <v>20921.509999999998</v>
      </c>
      <c r="BI194" s="84">
        <v>593287.56999999995</v>
      </c>
      <c r="BJ194" s="83"/>
      <c r="BK194" s="83"/>
      <c r="BL194" s="84">
        <v>565.91999999999996</v>
      </c>
      <c r="BM194" s="84">
        <v>132376.75</v>
      </c>
      <c r="BN194" s="84">
        <v>52615.179999999993</v>
      </c>
      <c r="BO194" s="84">
        <v>2631.08</v>
      </c>
      <c r="BP194" s="84"/>
      <c r="BQ194" s="84">
        <v>45383.63</v>
      </c>
      <c r="BR194" s="83"/>
      <c r="BS194" s="84"/>
      <c r="BT194" s="84">
        <v>12044.38</v>
      </c>
      <c r="BU194" s="84">
        <v>12044.38</v>
      </c>
      <c r="BV194" s="83">
        <v>354.63</v>
      </c>
      <c r="BW194" s="84"/>
      <c r="BX194" s="84"/>
      <c r="BY194" s="84">
        <v>75474.429999999993</v>
      </c>
      <c r="BZ194" s="84"/>
      <c r="CA194" s="83"/>
      <c r="CB194" s="84">
        <v>30741.63</v>
      </c>
      <c r="CC194" s="83">
        <v>8311.7800000000007</v>
      </c>
      <c r="CD194" s="84"/>
      <c r="CE194" s="84"/>
      <c r="CF194" s="83"/>
      <c r="CG194" s="83"/>
      <c r="CH194" s="83"/>
      <c r="CI194" s="83"/>
      <c r="CJ194" s="84"/>
      <c r="CK194" s="84">
        <v>14795.499999999998</v>
      </c>
      <c r="CL194" s="83">
        <v>14795.499999999998</v>
      </c>
      <c r="CM194" s="83"/>
      <c r="CN194" s="83"/>
      <c r="CO194" s="84"/>
      <c r="CP194" s="83"/>
      <c r="CQ194" s="83">
        <v>78943.429999999993</v>
      </c>
      <c r="CR194" s="84"/>
      <c r="CS194" s="84"/>
      <c r="CT194" s="83">
        <v>83703.37</v>
      </c>
      <c r="CU194" s="83"/>
      <c r="CV194" s="83"/>
    </row>
    <row r="195" spans="2:100" x14ac:dyDescent="0.25">
      <c r="B195" s="85" t="s">
        <v>676</v>
      </c>
      <c r="C195" s="85" t="s">
        <v>677</v>
      </c>
      <c r="D195" s="84">
        <v>6077460.2599999988</v>
      </c>
      <c r="E195" s="84">
        <v>1970012.44</v>
      </c>
      <c r="F195" s="84">
        <v>30911.11</v>
      </c>
      <c r="G195" s="84">
        <v>18850.45</v>
      </c>
      <c r="H195" s="83"/>
      <c r="I195" s="84">
        <v>58387</v>
      </c>
      <c r="J195" s="84">
        <v>62169.56</v>
      </c>
      <c r="K195" s="83">
        <v>11206</v>
      </c>
      <c r="L195" s="84">
        <v>1088191.9000000001</v>
      </c>
      <c r="M195" s="84">
        <v>58369.4</v>
      </c>
      <c r="N195" s="84">
        <v>9266.7300000000014</v>
      </c>
      <c r="O195" s="83"/>
      <c r="P195" s="84">
        <v>86526.66</v>
      </c>
      <c r="Q195" s="84">
        <v>9510.36</v>
      </c>
      <c r="R195" s="84"/>
      <c r="S195" s="83"/>
      <c r="T195" s="84">
        <v>159464.56000000003</v>
      </c>
      <c r="U195" s="84">
        <v>92604.529999999984</v>
      </c>
      <c r="V195" s="84">
        <v>194427.49</v>
      </c>
      <c r="W195" s="84">
        <v>119319.65999999997</v>
      </c>
      <c r="X195" s="83"/>
      <c r="Y195" s="83"/>
      <c r="Z195" s="83"/>
      <c r="AA195" s="83"/>
      <c r="AB195" s="84">
        <v>6549.6600000000008</v>
      </c>
      <c r="AC195" s="84">
        <v>3998.88</v>
      </c>
      <c r="AD195" s="84">
        <v>11099.33</v>
      </c>
      <c r="AE195" s="84">
        <v>24239.289999999994</v>
      </c>
      <c r="AF195" s="84">
        <v>364849.81</v>
      </c>
      <c r="AG195" s="84">
        <v>404050.18999999994</v>
      </c>
      <c r="AH195" s="84"/>
      <c r="AI195" s="84"/>
      <c r="AJ195" s="84">
        <v>269256.45999999996</v>
      </c>
      <c r="AK195" s="84">
        <v>44969.86</v>
      </c>
      <c r="AL195" s="84">
        <v>104067.4</v>
      </c>
      <c r="AM195" s="84">
        <v>45079.43</v>
      </c>
      <c r="AN195" s="84">
        <v>36087.25</v>
      </c>
      <c r="AO195" s="84">
        <v>25</v>
      </c>
      <c r="AP195" s="83">
        <v>6953.65</v>
      </c>
      <c r="AQ195" s="83"/>
      <c r="AR195" s="84">
        <v>150</v>
      </c>
      <c r="AS195" s="83"/>
      <c r="AT195" s="84"/>
      <c r="AU195" s="84">
        <v>21746.38</v>
      </c>
      <c r="AV195" s="84">
        <v>4798</v>
      </c>
      <c r="AW195" s="84">
        <v>19474</v>
      </c>
      <c r="AX195" s="83"/>
      <c r="AY195" s="83">
        <v>1823.13</v>
      </c>
      <c r="AZ195" s="83">
        <v>3207.35</v>
      </c>
      <c r="BA195" s="83"/>
      <c r="BB195" s="84">
        <v>8443.1200000000008</v>
      </c>
      <c r="BC195" s="84">
        <v>15908.36</v>
      </c>
      <c r="BD195" s="84">
        <v>37960.17</v>
      </c>
      <c r="BE195" s="84">
        <v>976.31</v>
      </c>
      <c r="BF195" s="84">
        <v>6840</v>
      </c>
      <c r="BG195" s="84">
        <v>12115.55</v>
      </c>
      <c r="BH195" s="83"/>
      <c r="BI195" s="83">
        <v>80942.62</v>
      </c>
      <c r="BJ195" s="83"/>
      <c r="BK195" s="83"/>
      <c r="BL195" s="84"/>
      <c r="BM195" s="84">
        <v>203773.77</v>
      </c>
      <c r="BN195" s="84">
        <v>29664.799999999999</v>
      </c>
      <c r="BO195" s="84">
        <v>2884.91</v>
      </c>
      <c r="BP195" s="83">
        <v>313.02999999999997</v>
      </c>
      <c r="BQ195" s="83">
        <v>16307.87</v>
      </c>
      <c r="BR195" s="84"/>
      <c r="BS195" s="84"/>
      <c r="BT195" s="84">
        <v>6989.8</v>
      </c>
      <c r="BU195" s="83">
        <v>6989.8</v>
      </c>
      <c r="BV195" s="83">
        <v>140234.04</v>
      </c>
      <c r="BW195" s="84"/>
      <c r="BX195" s="84"/>
      <c r="BY195" s="83">
        <v>85822.540000000008</v>
      </c>
      <c r="BZ195" s="83">
        <v>189.51</v>
      </c>
      <c r="CA195" s="83">
        <v>21987.65</v>
      </c>
      <c r="CB195" s="84"/>
      <c r="CC195" s="83">
        <v>16516.86</v>
      </c>
      <c r="CD195" s="83"/>
      <c r="CE195" s="83"/>
      <c r="CF195" s="83"/>
      <c r="CG195" s="83"/>
      <c r="CH195" s="83"/>
      <c r="CI195" s="83"/>
      <c r="CJ195" s="84"/>
      <c r="CK195" s="84">
        <v>3495.8999999999996</v>
      </c>
      <c r="CL195" s="83">
        <v>3495.8999999999996</v>
      </c>
      <c r="CM195" s="84"/>
      <c r="CN195" s="83">
        <v>5677.7</v>
      </c>
      <c r="CO195" s="84">
        <v>30628.71</v>
      </c>
      <c r="CP195" s="83"/>
      <c r="CQ195" s="83"/>
      <c r="CR195" s="83"/>
      <c r="CS195" s="84">
        <v>8144.12</v>
      </c>
      <c r="CT195" s="83"/>
      <c r="CU195" s="83"/>
      <c r="CV195" s="83"/>
    </row>
    <row r="196" spans="2:100" x14ac:dyDescent="0.25">
      <c r="B196" s="85" t="s">
        <v>720</v>
      </c>
      <c r="C196" s="85" t="s">
        <v>721</v>
      </c>
      <c r="D196" s="84">
        <v>50392336.209999993</v>
      </c>
      <c r="E196" s="84">
        <v>19704143.489999998</v>
      </c>
      <c r="F196" s="84">
        <v>628514.30000000005</v>
      </c>
      <c r="G196" s="84">
        <v>273194.37</v>
      </c>
      <c r="H196" s="83"/>
      <c r="I196" s="84">
        <v>2243037.84</v>
      </c>
      <c r="J196" s="84">
        <v>221676.37000000002</v>
      </c>
      <c r="K196" s="83">
        <v>115431.6</v>
      </c>
      <c r="L196" s="84">
        <v>6154153.2300000014</v>
      </c>
      <c r="M196" s="84">
        <v>229907.9</v>
      </c>
      <c r="N196" s="84">
        <v>46569.259999999995</v>
      </c>
      <c r="O196" s="83"/>
      <c r="P196" s="84">
        <v>389272.92000000004</v>
      </c>
      <c r="Q196" s="84">
        <v>14046.62</v>
      </c>
      <c r="R196" s="83">
        <v>49244.62000000001</v>
      </c>
      <c r="S196" s="83">
        <v>14623.970000000001</v>
      </c>
      <c r="T196" s="84">
        <v>1715267.3499999996</v>
      </c>
      <c r="U196" s="84">
        <v>509069.21999999991</v>
      </c>
      <c r="V196" s="84">
        <v>2217780.21</v>
      </c>
      <c r="W196" s="84">
        <v>690840.63</v>
      </c>
      <c r="X196" s="83"/>
      <c r="Y196" s="83"/>
      <c r="Z196" s="83"/>
      <c r="AA196" s="83"/>
      <c r="AB196" s="83">
        <v>105814.54</v>
      </c>
      <c r="AC196" s="83">
        <v>11716.160000000002</v>
      </c>
      <c r="AD196" s="84">
        <v>79584.340000000011</v>
      </c>
      <c r="AE196" s="84">
        <v>112348.9</v>
      </c>
      <c r="AF196" s="84">
        <v>2697950.8699999996</v>
      </c>
      <c r="AG196" s="84">
        <v>1762549.13</v>
      </c>
      <c r="AH196" s="83"/>
      <c r="AI196" s="83">
        <v>-426.28</v>
      </c>
      <c r="AJ196" s="84">
        <v>635808.21000000008</v>
      </c>
      <c r="AK196" s="84">
        <v>282686.46999999997</v>
      </c>
      <c r="AL196" s="84">
        <v>131416.42000000001</v>
      </c>
      <c r="AM196" s="84">
        <v>94104.03</v>
      </c>
      <c r="AN196" s="84">
        <v>133109.24</v>
      </c>
      <c r="AO196" s="84">
        <v>158077.09</v>
      </c>
      <c r="AP196" s="83">
        <v>6525.52</v>
      </c>
      <c r="AQ196" s="84">
        <v>58641.520000000004</v>
      </c>
      <c r="AR196" s="84"/>
      <c r="AS196" s="83">
        <v>37866.959999999999</v>
      </c>
      <c r="AT196" s="84">
        <v>170350.87</v>
      </c>
      <c r="AU196" s="84">
        <v>279384.61</v>
      </c>
      <c r="AV196" s="83">
        <v>2209</v>
      </c>
      <c r="AW196" s="83">
        <v>27152.639999999999</v>
      </c>
      <c r="AX196" s="83">
        <v>29000</v>
      </c>
      <c r="AY196" s="83">
        <v>12096.62</v>
      </c>
      <c r="AZ196" s="83">
        <v>238430.01</v>
      </c>
      <c r="BA196" s="83"/>
      <c r="BB196" s="84">
        <v>188008.07</v>
      </c>
      <c r="BC196" s="84">
        <v>106786.32</v>
      </c>
      <c r="BD196" s="84">
        <v>171705.74</v>
      </c>
      <c r="BE196" s="84"/>
      <c r="BF196" s="83">
        <v>3861</v>
      </c>
      <c r="BG196" s="83">
        <v>7023.5300000000007</v>
      </c>
      <c r="BH196" s="83"/>
      <c r="BI196" s="83">
        <v>49387.08</v>
      </c>
      <c r="BJ196" s="83"/>
      <c r="BK196" s="83"/>
      <c r="BL196" s="83">
        <v>3113544.65</v>
      </c>
      <c r="BM196" s="84">
        <v>625667</v>
      </c>
      <c r="BN196" s="84">
        <v>141341.27000000002</v>
      </c>
      <c r="BO196" s="83">
        <v>2830.81</v>
      </c>
      <c r="BP196" s="83"/>
      <c r="BQ196" s="83">
        <v>1817283.7000000002</v>
      </c>
      <c r="BR196" s="83"/>
      <c r="BS196" s="84">
        <v>1178708.3500000001</v>
      </c>
      <c r="BT196" s="84"/>
      <c r="BU196" s="83"/>
      <c r="BV196" s="83"/>
      <c r="BW196" s="83"/>
      <c r="BX196" s="84">
        <v>72935.5</v>
      </c>
      <c r="BY196" s="83">
        <v>463570.51</v>
      </c>
      <c r="BZ196" s="84">
        <v>3741.14</v>
      </c>
      <c r="CA196" s="83"/>
      <c r="CB196" s="84"/>
      <c r="CC196" s="83">
        <v>70614.740000000005</v>
      </c>
      <c r="CD196" s="83">
        <v>3404.46</v>
      </c>
      <c r="CE196" s="83">
        <v>34995.919999999998</v>
      </c>
      <c r="CF196" s="83"/>
      <c r="CG196" s="83"/>
      <c r="CH196" s="83">
        <v>42655.55</v>
      </c>
      <c r="CI196" s="83"/>
      <c r="CJ196" s="84"/>
      <c r="CK196" s="84">
        <v>11100.1</v>
      </c>
      <c r="CL196" s="83">
        <v>11100.1</v>
      </c>
      <c r="CM196" s="83"/>
      <c r="CN196" s="83"/>
      <c r="CO196" s="83"/>
      <c r="CP196" s="83"/>
      <c r="CQ196" s="84"/>
      <c r="CR196" s="83"/>
      <c r="CS196" s="83"/>
      <c r="CT196" s="83"/>
      <c r="CU196" s="83"/>
      <c r="CV196" s="83"/>
    </row>
    <row r="197" spans="2:100" x14ac:dyDescent="0.25">
      <c r="B197" s="85" t="s">
        <v>622</v>
      </c>
      <c r="C197" s="85" t="s">
        <v>623</v>
      </c>
      <c r="D197" s="84">
        <v>409507881.25999987</v>
      </c>
      <c r="E197" s="84">
        <v>161531153.74000001</v>
      </c>
      <c r="F197" s="84">
        <v>4416496.3199999994</v>
      </c>
      <c r="G197" s="84">
        <v>1908861.8999999997</v>
      </c>
      <c r="H197" s="83"/>
      <c r="I197" s="84">
        <v>11945709.42</v>
      </c>
      <c r="J197" s="84">
        <v>3288765.9000000008</v>
      </c>
      <c r="K197" s="84">
        <v>1230368.19</v>
      </c>
      <c r="L197" s="84">
        <v>65134003.969999984</v>
      </c>
      <c r="M197" s="84">
        <v>3927982.6499999994</v>
      </c>
      <c r="N197" s="84">
        <v>2983596.6799999997</v>
      </c>
      <c r="O197" s="83"/>
      <c r="P197" s="84">
        <v>2536341.33</v>
      </c>
      <c r="Q197" s="84">
        <v>3576340.07</v>
      </c>
      <c r="R197" s="83"/>
      <c r="S197" s="83"/>
      <c r="T197" s="84">
        <v>13741593.749999996</v>
      </c>
      <c r="U197" s="84">
        <v>5697121.0499999998</v>
      </c>
      <c r="V197" s="84">
        <v>17618040.720000003</v>
      </c>
      <c r="W197" s="84">
        <v>7462901.8899999997</v>
      </c>
      <c r="X197" s="83"/>
      <c r="Y197" s="83"/>
      <c r="Z197" s="83"/>
      <c r="AA197" s="83"/>
      <c r="AB197" s="84">
        <v>390560.1</v>
      </c>
      <c r="AC197" s="84">
        <v>163678.93999999994</v>
      </c>
      <c r="AD197" s="84">
        <v>880422.39</v>
      </c>
      <c r="AE197" s="84">
        <v>1929596.3900000008</v>
      </c>
      <c r="AF197" s="84">
        <v>22101838.229999997</v>
      </c>
      <c r="AG197" s="84">
        <v>17663952.960000001</v>
      </c>
      <c r="AH197" s="84"/>
      <c r="AI197" s="83"/>
      <c r="AJ197" s="84">
        <v>6556359.4299999997</v>
      </c>
      <c r="AK197" s="84">
        <v>1045694.93</v>
      </c>
      <c r="AL197" s="84">
        <v>3263207.88</v>
      </c>
      <c r="AM197" s="84">
        <v>730781.84999999986</v>
      </c>
      <c r="AN197" s="84">
        <v>8309091.1200000001</v>
      </c>
      <c r="AO197" s="84">
        <v>42878.92</v>
      </c>
      <c r="AP197" s="83">
        <v>282711.37</v>
      </c>
      <c r="AQ197" s="84">
        <v>239628.36</v>
      </c>
      <c r="AR197" s="83"/>
      <c r="AS197" s="84">
        <v>955261.78</v>
      </c>
      <c r="AT197" s="84">
        <v>462516.24</v>
      </c>
      <c r="AU197" s="84">
        <v>3772624.2300000004</v>
      </c>
      <c r="AV197" s="84">
        <v>102841.34</v>
      </c>
      <c r="AW197" s="84">
        <v>76242.92</v>
      </c>
      <c r="AX197" s="84">
        <v>5000</v>
      </c>
      <c r="AY197" s="84">
        <v>108666.62</v>
      </c>
      <c r="AZ197" s="84"/>
      <c r="BA197" s="84"/>
      <c r="BB197" s="84">
        <v>1188678.8399999999</v>
      </c>
      <c r="BC197" s="84">
        <v>1267541.1100000001</v>
      </c>
      <c r="BD197" s="84">
        <v>1685938.8599999999</v>
      </c>
      <c r="BE197" s="84">
        <v>402649.82</v>
      </c>
      <c r="BF197" s="84">
        <v>303665.24</v>
      </c>
      <c r="BG197" s="84">
        <v>564152.62</v>
      </c>
      <c r="BH197" s="83"/>
      <c r="BI197" s="83">
        <v>1679206.3599999999</v>
      </c>
      <c r="BJ197" s="83"/>
      <c r="BK197" s="84"/>
      <c r="BL197" s="84">
        <v>1898074.63</v>
      </c>
      <c r="BM197" s="84">
        <v>4550631</v>
      </c>
      <c r="BN197" s="84">
        <v>5589828.4800000004</v>
      </c>
      <c r="BO197" s="84">
        <v>36896.47</v>
      </c>
      <c r="BP197" s="84">
        <v>79854.959999999992</v>
      </c>
      <c r="BQ197" s="84">
        <v>6990901.3099999996</v>
      </c>
      <c r="BR197" s="83">
        <v>199785.63</v>
      </c>
      <c r="BS197" s="84"/>
      <c r="BT197" s="84">
        <v>101510.63</v>
      </c>
      <c r="BU197" s="84">
        <v>101510.63</v>
      </c>
      <c r="BV197" s="83">
        <v>177142.49000000002</v>
      </c>
      <c r="BW197" s="84"/>
      <c r="BX197" s="84">
        <v>674448.59000000008</v>
      </c>
      <c r="BY197" s="83">
        <v>3741172.89</v>
      </c>
      <c r="BZ197" s="84"/>
      <c r="CA197" s="83"/>
      <c r="CB197" s="84"/>
      <c r="CC197" s="83">
        <v>270942.3</v>
      </c>
      <c r="CD197" s="83"/>
      <c r="CE197" s="83">
        <v>732529.63</v>
      </c>
      <c r="CF197" s="83">
        <v>129820.54</v>
      </c>
      <c r="CG197" s="83"/>
      <c r="CH197" s="83"/>
      <c r="CI197" s="83"/>
      <c r="CJ197" s="84"/>
      <c r="CK197" s="84">
        <v>549697.65</v>
      </c>
      <c r="CL197" s="83">
        <v>549697.65</v>
      </c>
      <c r="CM197" s="83"/>
      <c r="CN197" s="84"/>
      <c r="CO197" s="84"/>
      <c r="CP197" s="83">
        <v>365706.4</v>
      </c>
      <c r="CQ197" s="84"/>
      <c r="CR197" s="83"/>
      <c r="CS197" s="84"/>
      <c r="CT197" s="83">
        <v>244271.23</v>
      </c>
      <c r="CU197" s="83"/>
      <c r="CV197" s="83"/>
    </row>
    <row r="198" spans="2:100" x14ac:dyDescent="0.25">
      <c r="B198" s="85" t="s">
        <v>742</v>
      </c>
      <c r="C198" s="85" t="s">
        <v>743</v>
      </c>
      <c r="D198" s="84">
        <v>561197798.28999949</v>
      </c>
      <c r="E198" s="84">
        <v>250070116.01000005</v>
      </c>
      <c r="F198" s="84">
        <v>5024305.9700000007</v>
      </c>
      <c r="G198" s="84">
        <v>5759855.6399999987</v>
      </c>
      <c r="H198" s="83"/>
      <c r="I198" s="84">
        <v>8503620.6500000041</v>
      </c>
      <c r="J198" s="84">
        <v>542864.83000000007</v>
      </c>
      <c r="K198" s="84"/>
      <c r="L198" s="84">
        <v>83313714.879999995</v>
      </c>
      <c r="M198" s="84">
        <v>2007238.2000000002</v>
      </c>
      <c r="N198" s="84">
        <v>2523781.5799999996</v>
      </c>
      <c r="O198" s="83"/>
      <c r="P198" s="84">
        <v>3654911.1300000008</v>
      </c>
      <c r="Q198" s="84">
        <v>285139.42000000004</v>
      </c>
      <c r="R198" s="83"/>
      <c r="S198" s="83"/>
      <c r="T198" s="84">
        <v>19850154.059999995</v>
      </c>
      <c r="U198" s="84">
        <v>6668791.2100000037</v>
      </c>
      <c r="V198" s="84">
        <v>25649505.419999942</v>
      </c>
      <c r="W198" s="84">
        <v>9279420.1199999992</v>
      </c>
      <c r="X198" s="83"/>
      <c r="Y198" s="83"/>
      <c r="Z198" s="83"/>
      <c r="AA198" s="83"/>
      <c r="AB198" s="84">
        <v>868833.64999999863</v>
      </c>
      <c r="AC198" s="84">
        <v>439759.38</v>
      </c>
      <c r="AD198" s="84">
        <v>1243125.3400000005</v>
      </c>
      <c r="AE198" s="84">
        <v>865926.48999999987</v>
      </c>
      <c r="AF198" s="84">
        <v>29026174.380000032</v>
      </c>
      <c r="AG198" s="84">
        <v>19200571.649999991</v>
      </c>
      <c r="AH198" s="83">
        <v>2364636.7699999991</v>
      </c>
      <c r="AI198" s="83">
        <v>868217.64999999991</v>
      </c>
      <c r="AJ198" s="84">
        <v>6446481.4999999981</v>
      </c>
      <c r="AK198" s="84">
        <v>1388654.06</v>
      </c>
      <c r="AL198" s="84">
        <v>11066055.370000001</v>
      </c>
      <c r="AM198" s="84">
        <v>1322553.69</v>
      </c>
      <c r="AN198" s="84">
        <v>103042.1</v>
      </c>
      <c r="AO198" s="84">
        <v>86764.91</v>
      </c>
      <c r="AP198" s="83">
        <v>435580.03</v>
      </c>
      <c r="AQ198" s="84"/>
      <c r="AR198" s="84">
        <v>261603.88</v>
      </c>
      <c r="AS198" s="83"/>
      <c r="AT198" s="84">
        <v>501120.55</v>
      </c>
      <c r="AU198" s="84">
        <v>19283951.600000001</v>
      </c>
      <c r="AV198" s="84">
        <v>460468.32</v>
      </c>
      <c r="AW198" s="84">
        <v>177317.6</v>
      </c>
      <c r="AX198" s="84"/>
      <c r="AY198" s="84"/>
      <c r="AZ198" s="84"/>
      <c r="BA198" s="84"/>
      <c r="BB198" s="84">
        <v>3017052.7899999996</v>
      </c>
      <c r="BC198" s="84">
        <v>110783.76000000001</v>
      </c>
      <c r="BD198" s="84">
        <v>1330611.07</v>
      </c>
      <c r="BE198" s="84">
        <v>5036.6400000000003</v>
      </c>
      <c r="BF198" s="83">
        <v>279663.32</v>
      </c>
      <c r="BG198" s="84">
        <v>117449.08</v>
      </c>
      <c r="BH198" s="83"/>
      <c r="BI198" s="84"/>
      <c r="BJ198" s="84"/>
      <c r="BK198" s="84"/>
      <c r="BL198" s="84">
        <v>13190094.870000001</v>
      </c>
      <c r="BM198" s="84">
        <v>5657387.21</v>
      </c>
      <c r="BN198" s="84">
        <v>5840982.7700000005</v>
      </c>
      <c r="BO198" s="84">
        <v>1103.57</v>
      </c>
      <c r="BP198" s="84">
        <v>16199.16</v>
      </c>
      <c r="BQ198" s="84"/>
      <c r="BR198" s="83"/>
      <c r="BS198" s="84">
        <v>14325.5</v>
      </c>
      <c r="BT198" s="84">
        <v>442560.69999999995</v>
      </c>
      <c r="BU198" s="84">
        <v>442560.69999999995</v>
      </c>
      <c r="BV198" s="83"/>
      <c r="BW198" s="84"/>
      <c r="BX198" s="84">
        <v>1640668.7399999998</v>
      </c>
      <c r="BY198" s="83">
        <v>4225878.4999999991</v>
      </c>
      <c r="BZ198" s="83"/>
      <c r="CA198" s="83"/>
      <c r="CB198" s="84"/>
      <c r="CC198" s="84">
        <v>715580.46</v>
      </c>
      <c r="CD198" s="84"/>
      <c r="CE198" s="84">
        <v>814299.7</v>
      </c>
      <c r="CF198" s="83"/>
      <c r="CG198" s="83"/>
      <c r="CH198" s="83">
        <v>2973371.63</v>
      </c>
      <c r="CI198" s="83"/>
      <c r="CJ198" s="84"/>
      <c r="CK198" s="84">
        <v>502456.15000000008</v>
      </c>
      <c r="CL198" s="83">
        <v>502456.15000000008</v>
      </c>
      <c r="CM198" s="83"/>
      <c r="CN198" s="84">
        <v>-409.5</v>
      </c>
      <c r="CO198" s="84">
        <v>111870.34</v>
      </c>
      <c r="CP198" s="83"/>
      <c r="CQ198" s="84"/>
      <c r="CR198" s="84"/>
      <c r="CS198" s="84">
        <v>477115.42</v>
      </c>
      <c r="CT198" s="83">
        <v>169458.37</v>
      </c>
      <c r="CU198" s="83"/>
      <c r="CV198" s="83"/>
    </row>
    <row r="199" spans="2:100" x14ac:dyDescent="0.25">
      <c r="B199" s="85" t="s">
        <v>250</v>
      </c>
      <c r="C199" s="85" t="s">
        <v>251</v>
      </c>
      <c r="D199" s="84">
        <v>3338341.51</v>
      </c>
      <c r="E199" s="84">
        <v>1289850.83</v>
      </c>
      <c r="F199" s="84">
        <v>12486.5</v>
      </c>
      <c r="G199" s="84">
        <v>17408.080000000002</v>
      </c>
      <c r="H199" s="83"/>
      <c r="I199" s="84">
        <v>3804.55</v>
      </c>
      <c r="J199" s="84">
        <v>2875</v>
      </c>
      <c r="K199" s="83"/>
      <c r="L199" s="84">
        <v>484779.11</v>
      </c>
      <c r="M199" s="84">
        <v>20047</v>
      </c>
      <c r="N199" s="84">
        <v>15022.86</v>
      </c>
      <c r="O199" s="83"/>
      <c r="P199" s="84">
        <v>23465.25</v>
      </c>
      <c r="Q199" s="84">
        <v>120</v>
      </c>
      <c r="R199" s="84"/>
      <c r="S199" s="83"/>
      <c r="T199" s="84">
        <v>99760.700000000012</v>
      </c>
      <c r="U199" s="84">
        <v>39201.64</v>
      </c>
      <c r="V199" s="84">
        <v>129351.58</v>
      </c>
      <c r="W199" s="84">
        <v>53386.159999999996</v>
      </c>
      <c r="X199" s="83"/>
      <c r="Y199" s="83"/>
      <c r="Z199" s="83"/>
      <c r="AA199" s="83"/>
      <c r="AB199" s="84"/>
      <c r="AC199" s="84">
        <v>11218.87</v>
      </c>
      <c r="AD199" s="84">
        <v>7410.4699999999993</v>
      </c>
      <c r="AE199" s="84">
        <v>12678.96</v>
      </c>
      <c r="AF199" s="84">
        <v>187286.16</v>
      </c>
      <c r="AG199" s="84">
        <v>156091.70000000001</v>
      </c>
      <c r="AH199" s="84"/>
      <c r="AI199" s="83"/>
      <c r="AJ199" s="84">
        <v>112964.18000000001</v>
      </c>
      <c r="AK199" s="84">
        <v>9978.7000000000007</v>
      </c>
      <c r="AL199" s="84">
        <v>44708.74</v>
      </c>
      <c r="AM199" s="84">
        <v>15253.04</v>
      </c>
      <c r="AN199" s="84">
        <v>27574.54</v>
      </c>
      <c r="AO199" s="84">
        <v>20926.91</v>
      </c>
      <c r="AP199" s="84"/>
      <c r="AQ199" s="83">
        <v>87103.7</v>
      </c>
      <c r="AR199" s="84">
        <v>21802.5</v>
      </c>
      <c r="AS199" s="84"/>
      <c r="AT199" s="84">
        <v>1798.4</v>
      </c>
      <c r="AU199" s="84">
        <v>177193.46000000002</v>
      </c>
      <c r="AV199" s="84"/>
      <c r="AW199" s="84"/>
      <c r="AX199" s="83"/>
      <c r="AY199" s="83">
        <v>399.4</v>
      </c>
      <c r="AZ199" s="84"/>
      <c r="BA199" s="84"/>
      <c r="BB199" s="84">
        <v>32511.52</v>
      </c>
      <c r="BC199" s="84">
        <v>4199.5</v>
      </c>
      <c r="BD199" s="84">
        <v>8595.7999999999993</v>
      </c>
      <c r="BE199" s="84">
        <v>18448.64</v>
      </c>
      <c r="BF199" s="84"/>
      <c r="BG199" s="84"/>
      <c r="BH199" s="83"/>
      <c r="BI199" s="83">
        <v>10250</v>
      </c>
      <c r="BJ199" s="83"/>
      <c r="BK199" s="83"/>
      <c r="BL199" s="84"/>
      <c r="BM199" s="84">
        <v>102509</v>
      </c>
      <c r="BN199" s="84">
        <v>280.8</v>
      </c>
      <c r="BO199" s="84">
        <v>267.54000000000002</v>
      </c>
      <c r="BP199" s="83"/>
      <c r="BQ199" s="84"/>
      <c r="BR199" s="84"/>
      <c r="BS199" s="84"/>
      <c r="BT199" s="84">
        <v>3563.25</v>
      </c>
      <c r="BU199" s="84">
        <v>3563.25</v>
      </c>
      <c r="BV199" s="83"/>
      <c r="BW199" s="84"/>
      <c r="BX199" s="84"/>
      <c r="BY199" s="84">
        <v>43723.82</v>
      </c>
      <c r="BZ199" s="83"/>
      <c r="CA199" s="83">
        <v>4523.93</v>
      </c>
      <c r="CB199" s="84"/>
      <c r="CC199" s="84">
        <v>20818.149999999998</v>
      </c>
      <c r="CD199" s="84"/>
      <c r="CE199" s="84"/>
      <c r="CF199" s="83"/>
      <c r="CG199" s="83"/>
      <c r="CH199" s="83"/>
      <c r="CI199" s="83"/>
      <c r="CJ199" s="84"/>
      <c r="CK199" s="84">
        <v>2700.57</v>
      </c>
      <c r="CL199" s="83">
        <v>2700.57</v>
      </c>
      <c r="CM199" s="84"/>
      <c r="CN199" s="84"/>
      <c r="CO199" s="84"/>
      <c r="CP199" s="83"/>
      <c r="CQ199" s="84"/>
      <c r="CR199" s="84"/>
      <c r="CS199" s="83"/>
      <c r="CT199" s="83"/>
      <c r="CU199" s="83"/>
      <c r="CV199" s="83"/>
    </row>
    <row r="200" spans="2:100" x14ac:dyDescent="0.25">
      <c r="B200" s="85" t="s">
        <v>772</v>
      </c>
      <c r="C200" s="85" t="s">
        <v>773</v>
      </c>
      <c r="D200" s="84">
        <v>92990715.440000057</v>
      </c>
      <c r="E200" s="84">
        <v>35144944.050000004</v>
      </c>
      <c r="F200" s="84">
        <v>1289140.29</v>
      </c>
      <c r="G200" s="84">
        <v>1915548</v>
      </c>
      <c r="H200" s="83"/>
      <c r="I200" s="84">
        <v>3648499.88</v>
      </c>
      <c r="J200" s="84">
        <v>605249.11999999988</v>
      </c>
      <c r="K200" s="84">
        <v>150185.20000000001</v>
      </c>
      <c r="L200" s="84">
        <v>12751924.33</v>
      </c>
      <c r="M200" s="84">
        <v>581955.17000000004</v>
      </c>
      <c r="N200" s="84">
        <v>921599.07000000007</v>
      </c>
      <c r="O200" s="83"/>
      <c r="P200" s="84">
        <v>542918.28</v>
      </c>
      <c r="Q200" s="84">
        <v>213340.53000000003</v>
      </c>
      <c r="R200" s="83"/>
      <c r="S200" s="83"/>
      <c r="T200" s="84">
        <v>3152986.6900000009</v>
      </c>
      <c r="U200" s="84">
        <v>1102919.0999999999</v>
      </c>
      <c r="V200" s="84">
        <v>3999348.9600000004</v>
      </c>
      <c r="W200" s="84">
        <v>1491039.2</v>
      </c>
      <c r="X200" s="83"/>
      <c r="Y200" s="83"/>
      <c r="Z200" s="83"/>
      <c r="AA200" s="84"/>
      <c r="AB200" s="84">
        <v>296278.57999999996</v>
      </c>
      <c r="AC200" s="84">
        <v>118808.61000000002</v>
      </c>
      <c r="AD200" s="84">
        <v>193703.37999999998</v>
      </c>
      <c r="AE200" s="84">
        <v>355023.33</v>
      </c>
      <c r="AF200" s="84">
        <v>4938245.75</v>
      </c>
      <c r="AG200" s="84">
        <v>3469118.4799999995</v>
      </c>
      <c r="AH200" s="84">
        <v>25250.02</v>
      </c>
      <c r="AI200" s="84"/>
      <c r="AJ200" s="84">
        <v>1677423.3399999999</v>
      </c>
      <c r="AK200" s="84">
        <v>193579.35</v>
      </c>
      <c r="AL200" s="84">
        <v>1142888.9099999999</v>
      </c>
      <c r="AM200" s="84">
        <v>777616.55</v>
      </c>
      <c r="AN200" s="84">
        <v>673923.30999999994</v>
      </c>
      <c r="AO200" s="84">
        <v>60405.57</v>
      </c>
      <c r="AP200" s="84">
        <v>18727.18</v>
      </c>
      <c r="AQ200" s="84">
        <v>45564.2</v>
      </c>
      <c r="AR200" s="83"/>
      <c r="AS200" s="83">
        <v>157250.85</v>
      </c>
      <c r="AT200" s="84">
        <v>139172.10999999999</v>
      </c>
      <c r="AU200" s="84">
        <v>302196.63999999996</v>
      </c>
      <c r="AV200" s="83">
        <v>1335.44</v>
      </c>
      <c r="AW200" s="84">
        <v>53100.18</v>
      </c>
      <c r="AX200" s="84">
        <v>80492.800000000003</v>
      </c>
      <c r="AY200" s="83">
        <v>323479.24</v>
      </c>
      <c r="AZ200" s="83">
        <v>37200</v>
      </c>
      <c r="BA200" s="83"/>
      <c r="BB200" s="84">
        <v>412937.74</v>
      </c>
      <c r="BC200" s="84">
        <v>473518.5</v>
      </c>
      <c r="BD200" s="84">
        <v>562023</v>
      </c>
      <c r="BE200" s="84">
        <v>270593.38</v>
      </c>
      <c r="BF200" s="83">
        <v>309.25</v>
      </c>
      <c r="BG200" s="84">
        <v>3404.89</v>
      </c>
      <c r="BH200" s="83"/>
      <c r="BI200" s="84"/>
      <c r="BJ200" s="83"/>
      <c r="BK200" s="83">
        <v>49388.42</v>
      </c>
      <c r="BL200" s="84">
        <v>115893.75</v>
      </c>
      <c r="BM200" s="84">
        <v>1234326</v>
      </c>
      <c r="BN200" s="83">
        <v>1254076.9400000002</v>
      </c>
      <c r="BO200" s="84">
        <v>3714.34</v>
      </c>
      <c r="BP200" s="84">
        <v>15743.310000000001</v>
      </c>
      <c r="BQ200" s="84">
        <v>2217813.0299999998</v>
      </c>
      <c r="BR200" s="83">
        <v>1271902.6299999999</v>
      </c>
      <c r="BS200" s="84"/>
      <c r="BT200" s="84">
        <v>585</v>
      </c>
      <c r="BU200" s="84">
        <v>585</v>
      </c>
      <c r="BV200" s="83">
        <v>266267.21999999997</v>
      </c>
      <c r="BW200" s="84"/>
      <c r="BX200" s="84">
        <v>172489.65</v>
      </c>
      <c r="BY200" s="83">
        <v>799360.42999999993</v>
      </c>
      <c r="BZ200" s="83"/>
      <c r="CA200" s="83"/>
      <c r="CB200" s="84"/>
      <c r="CC200" s="84">
        <v>249695.46</v>
      </c>
      <c r="CD200" s="83">
        <v>15149</v>
      </c>
      <c r="CE200" s="83">
        <v>5161.7299999999996</v>
      </c>
      <c r="CF200" s="83">
        <v>1803.27</v>
      </c>
      <c r="CG200" s="83"/>
      <c r="CH200" s="83"/>
      <c r="CI200" s="83"/>
      <c r="CJ200" s="84"/>
      <c r="CK200" s="84">
        <v>82384.170000000013</v>
      </c>
      <c r="CL200" s="83">
        <v>82384.170000000013</v>
      </c>
      <c r="CM200" s="83"/>
      <c r="CN200" s="83"/>
      <c r="CO200" s="83">
        <v>72885.070000000007</v>
      </c>
      <c r="CP200" s="83">
        <v>56018.9</v>
      </c>
      <c r="CQ200" s="83"/>
      <c r="CR200" s="84">
        <v>721307.61</v>
      </c>
      <c r="CS200" s="83"/>
      <c r="CT200" s="83">
        <v>69581.06</v>
      </c>
      <c r="CU200" s="83"/>
      <c r="CV200" s="83"/>
    </row>
    <row r="201" spans="2:100" x14ac:dyDescent="0.25">
      <c r="B201" s="85" t="s">
        <v>736</v>
      </c>
      <c r="C201" s="85" t="s">
        <v>737</v>
      </c>
      <c r="D201" s="84">
        <v>175271464.78000003</v>
      </c>
      <c r="E201" s="84">
        <v>67932633.409999996</v>
      </c>
      <c r="F201" s="84">
        <v>2394819.5799999996</v>
      </c>
      <c r="G201" s="84">
        <v>936536.07999999984</v>
      </c>
      <c r="H201" s="83"/>
      <c r="I201" s="84">
        <v>7453876.5800000001</v>
      </c>
      <c r="J201" s="84">
        <v>1994134.7</v>
      </c>
      <c r="K201" s="83">
        <v>507283.19999999995</v>
      </c>
      <c r="L201" s="84">
        <v>23787307.749999993</v>
      </c>
      <c r="M201" s="84">
        <v>1310598.1199999994</v>
      </c>
      <c r="N201" s="84">
        <v>1395036.4600000002</v>
      </c>
      <c r="O201" s="83"/>
      <c r="P201" s="84">
        <v>1306578.47</v>
      </c>
      <c r="Q201" s="84">
        <v>565742.86</v>
      </c>
      <c r="R201" s="83"/>
      <c r="S201" s="83"/>
      <c r="T201" s="84">
        <v>6036548.6099999994</v>
      </c>
      <c r="U201" s="84">
        <v>2062194.1700000002</v>
      </c>
      <c r="V201" s="84">
        <v>7656385.4000000022</v>
      </c>
      <c r="W201" s="84">
        <v>2814842.64</v>
      </c>
      <c r="X201" s="83"/>
      <c r="Y201" s="83"/>
      <c r="Z201" s="83"/>
      <c r="AA201" s="83"/>
      <c r="AB201" s="84">
        <v>330645.8</v>
      </c>
      <c r="AC201" s="84">
        <v>116162.13</v>
      </c>
      <c r="AD201" s="84">
        <v>234949.28999999998</v>
      </c>
      <c r="AE201" s="84">
        <v>516703.52</v>
      </c>
      <c r="AF201" s="84">
        <v>9804762.8499999996</v>
      </c>
      <c r="AG201" s="84">
        <v>7243028.6199999992</v>
      </c>
      <c r="AH201" s="83"/>
      <c r="AI201" s="83"/>
      <c r="AJ201" s="84">
        <v>3310695.21</v>
      </c>
      <c r="AK201" s="84">
        <v>430739.43</v>
      </c>
      <c r="AL201" s="84">
        <v>1863842.68</v>
      </c>
      <c r="AM201" s="84">
        <v>603483.53</v>
      </c>
      <c r="AN201" s="84">
        <v>163803.60999999999</v>
      </c>
      <c r="AO201" s="84">
        <v>43275.22</v>
      </c>
      <c r="AP201" s="83">
        <v>191189.83</v>
      </c>
      <c r="AQ201" s="84">
        <v>64924.82</v>
      </c>
      <c r="AR201" s="83">
        <v>521221.59</v>
      </c>
      <c r="AS201" s="84">
        <v>25035.85</v>
      </c>
      <c r="AT201" s="84"/>
      <c r="AU201" s="84">
        <v>2908036.55</v>
      </c>
      <c r="AV201" s="83">
        <v>4135.5</v>
      </c>
      <c r="AW201" s="83">
        <v>36845.17</v>
      </c>
      <c r="AX201" s="84">
        <v>850.5</v>
      </c>
      <c r="AY201" s="83">
        <v>176322.46</v>
      </c>
      <c r="AZ201" s="83">
        <v>291493.29000000004</v>
      </c>
      <c r="BA201" s="83">
        <v>828.2</v>
      </c>
      <c r="BB201" s="84">
        <v>752425.14999999991</v>
      </c>
      <c r="BC201" s="84">
        <v>379787.77999999991</v>
      </c>
      <c r="BD201" s="84">
        <v>1357630.6400000001</v>
      </c>
      <c r="BE201" s="84">
        <v>5080.6000000000004</v>
      </c>
      <c r="BF201" s="84">
        <v>17000</v>
      </c>
      <c r="BG201" s="84">
        <v>-1123.3</v>
      </c>
      <c r="BH201" s="83"/>
      <c r="BI201" s="83">
        <v>396925.66000000003</v>
      </c>
      <c r="BJ201" s="83">
        <v>39251.25</v>
      </c>
      <c r="BK201" s="84">
        <v>638</v>
      </c>
      <c r="BL201" s="84">
        <v>981218.37</v>
      </c>
      <c r="BM201" s="84">
        <v>2309607</v>
      </c>
      <c r="BN201" s="84">
        <v>2042091.94</v>
      </c>
      <c r="BO201" s="84">
        <v>12601.060000000001</v>
      </c>
      <c r="BP201" s="84">
        <v>183782.68000000002</v>
      </c>
      <c r="BQ201" s="83">
        <v>3617567.2</v>
      </c>
      <c r="BR201" s="84">
        <v>1768188.0899999999</v>
      </c>
      <c r="BS201" s="84"/>
      <c r="BT201" s="84">
        <v>88524.69</v>
      </c>
      <c r="BU201" s="83">
        <v>88524.69</v>
      </c>
      <c r="BV201" s="83">
        <v>25832.1</v>
      </c>
      <c r="BW201" s="84"/>
      <c r="BX201" s="84">
        <v>490501.05999999994</v>
      </c>
      <c r="BY201" s="83">
        <v>1896301.1099999999</v>
      </c>
      <c r="BZ201" s="83"/>
      <c r="CA201" s="83"/>
      <c r="CB201" s="84"/>
      <c r="CC201" s="83">
        <v>337369.27999999997</v>
      </c>
      <c r="CD201" s="84">
        <v>70033.5</v>
      </c>
      <c r="CE201" s="84">
        <v>287850.28999999998</v>
      </c>
      <c r="CF201" s="83">
        <v>23275.93</v>
      </c>
      <c r="CG201" s="83"/>
      <c r="CH201" s="83"/>
      <c r="CI201" s="83"/>
      <c r="CJ201" s="84"/>
      <c r="CK201" s="84">
        <v>240977.31</v>
      </c>
      <c r="CL201" s="83">
        <v>240977.31</v>
      </c>
      <c r="CM201" s="83"/>
      <c r="CN201" s="83"/>
      <c r="CO201" s="84">
        <v>329227.92</v>
      </c>
      <c r="CP201" s="84">
        <v>254447.34999999998</v>
      </c>
      <c r="CQ201" s="84"/>
      <c r="CR201" s="83"/>
      <c r="CS201" s="83">
        <v>213797.71</v>
      </c>
      <c r="CT201" s="83">
        <v>113160.73000000001</v>
      </c>
      <c r="CU201" s="83"/>
      <c r="CV201" s="83"/>
    </row>
    <row r="202" spans="2:100" x14ac:dyDescent="0.25">
      <c r="B202" s="85" t="s">
        <v>324</v>
      </c>
      <c r="C202" s="85" t="s">
        <v>325</v>
      </c>
      <c r="D202" s="84">
        <v>29527519.900000006</v>
      </c>
      <c r="E202" s="84">
        <v>10252280.310000001</v>
      </c>
      <c r="F202" s="84">
        <v>207218.69</v>
      </c>
      <c r="G202" s="84">
        <v>101850.54000000001</v>
      </c>
      <c r="H202" s="83"/>
      <c r="I202" s="84">
        <v>1446593.4900000002</v>
      </c>
      <c r="J202" s="84">
        <v>515255.84</v>
      </c>
      <c r="K202" s="84"/>
      <c r="L202" s="84">
        <v>4522631.29</v>
      </c>
      <c r="M202" s="84">
        <v>168473.97999999998</v>
      </c>
      <c r="N202" s="84">
        <v>191200.97</v>
      </c>
      <c r="O202" s="83"/>
      <c r="P202" s="84">
        <v>343247.94</v>
      </c>
      <c r="Q202" s="84">
        <v>94179.11</v>
      </c>
      <c r="R202" s="83">
        <v>282.66999999999996</v>
      </c>
      <c r="S202" s="84"/>
      <c r="T202" s="84">
        <v>870663.76</v>
      </c>
      <c r="U202" s="84">
        <v>392530.08999999997</v>
      </c>
      <c r="V202" s="84">
        <v>1191353.3600000001</v>
      </c>
      <c r="W202" s="84">
        <v>526325.51</v>
      </c>
      <c r="X202" s="83"/>
      <c r="Y202" s="83"/>
      <c r="Z202" s="83"/>
      <c r="AA202" s="83"/>
      <c r="AB202" s="84">
        <v>31109.910000000003</v>
      </c>
      <c r="AC202" s="84">
        <v>14024.550000000001</v>
      </c>
      <c r="AD202" s="84">
        <v>35625.06</v>
      </c>
      <c r="AE202" s="84">
        <v>77164.77</v>
      </c>
      <c r="AF202" s="84">
        <v>1417287.81</v>
      </c>
      <c r="AG202" s="84">
        <v>1295746.8699999999</v>
      </c>
      <c r="AH202" s="84">
        <v>4990.2</v>
      </c>
      <c r="AI202" s="84"/>
      <c r="AJ202" s="84">
        <v>577750.9800000001</v>
      </c>
      <c r="AK202" s="84">
        <v>100031.42</v>
      </c>
      <c r="AL202" s="83">
        <v>222328.38999999998</v>
      </c>
      <c r="AM202" s="84">
        <v>176402.22</v>
      </c>
      <c r="AN202" s="84">
        <v>20444.46</v>
      </c>
      <c r="AO202" s="84">
        <v>20318.93</v>
      </c>
      <c r="AP202" s="84">
        <v>26404.51</v>
      </c>
      <c r="AQ202" s="84"/>
      <c r="AR202" s="84">
        <v>32173.35</v>
      </c>
      <c r="AS202" s="83">
        <v>38860.800000000003</v>
      </c>
      <c r="AT202" s="84">
        <v>58410.49</v>
      </c>
      <c r="AU202" s="84">
        <v>415663.06000000006</v>
      </c>
      <c r="AV202" s="83">
        <v>32885</v>
      </c>
      <c r="AW202" s="84">
        <v>17665.7</v>
      </c>
      <c r="AX202" s="84"/>
      <c r="AY202" s="84">
        <v>48263.85</v>
      </c>
      <c r="AZ202" s="84">
        <v>1768.08</v>
      </c>
      <c r="BA202" s="83">
        <v>37839.56</v>
      </c>
      <c r="BB202" s="84">
        <v>134105.4</v>
      </c>
      <c r="BC202" s="84">
        <v>64468.03</v>
      </c>
      <c r="BD202" s="84">
        <v>226062.57</v>
      </c>
      <c r="BE202" s="84"/>
      <c r="BF202" s="84">
        <v>33539.96</v>
      </c>
      <c r="BG202" s="84">
        <v>26498.080000000002</v>
      </c>
      <c r="BH202" s="83"/>
      <c r="BI202" s="84"/>
      <c r="BJ202" s="83"/>
      <c r="BK202" s="83"/>
      <c r="BL202" s="84">
        <v>27639.29</v>
      </c>
      <c r="BM202" s="84">
        <v>336657</v>
      </c>
      <c r="BN202" s="84">
        <v>646615.91</v>
      </c>
      <c r="BO202" s="84">
        <v>308.89999999999998</v>
      </c>
      <c r="BP202" s="84">
        <v>612.12</v>
      </c>
      <c r="BQ202" s="83"/>
      <c r="BR202" s="84">
        <v>1833139.2</v>
      </c>
      <c r="BS202" s="84">
        <v>21673.599999999999</v>
      </c>
      <c r="BT202" s="84">
        <v>38267.14</v>
      </c>
      <c r="BU202" s="84">
        <v>38267.14</v>
      </c>
      <c r="BV202" s="83">
        <v>109187.81</v>
      </c>
      <c r="BW202" s="84"/>
      <c r="BX202" s="84">
        <v>32201.949999999997</v>
      </c>
      <c r="BY202" s="83">
        <v>288303.74</v>
      </c>
      <c r="BZ202" s="83">
        <v>10288.68</v>
      </c>
      <c r="CA202" s="83"/>
      <c r="CB202" s="84"/>
      <c r="CC202" s="84">
        <v>26277.84</v>
      </c>
      <c r="CD202" s="84">
        <v>5420</v>
      </c>
      <c r="CE202" s="83">
        <v>11385.92</v>
      </c>
      <c r="CF202" s="83">
        <v>233.67999999999995</v>
      </c>
      <c r="CG202" s="83"/>
      <c r="CH202" s="83"/>
      <c r="CI202" s="83"/>
      <c r="CJ202" s="84"/>
      <c r="CK202" s="84">
        <v>18046.579999999998</v>
      </c>
      <c r="CL202" s="83">
        <v>18046.579999999998</v>
      </c>
      <c r="CM202" s="83"/>
      <c r="CN202" s="83"/>
      <c r="CO202" s="84"/>
      <c r="CP202" s="83">
        <v>36380.5</v>
      </c>
      <c r="CQ202" s="84"/>
      <c r="CR202" s="83"/>
      <c r="CS202" s="84">
        <v>49257.22</v>
      </c>
      <c r="CT202" s="83">
        <v>23701.26</v>
      </c>
      <c r="CU202" s="83"/>
      <c r="CV202" s="83"/>
    </row>
    <row r="203" spans="2:100" x14ac:dyDescent="0.25">
      <c r="B203" s="85" t="s">
        <v>584</v>
      </c>
      <c r="C203" s="85" t="s">
        <v>585</v>
      </c>
      <c r="D203" s="84">
        <v>45944382.679999992</v>
      </c>
      <c r="E203" s="84">
        <v>16432449.769999998</v>
      </c>
      <c r="F203" s="84">
        <v>471968.33999999997</v>
      </c>
      <c r="G203" s="84">
        <v>308139.57000000007</v>
      </c>
      <c r="H203" s="83"/>
      <c r="I203" s="84">
        <v>1197276.69</v>
      </c>
      <c r="J203" s="84">
        <v>282294.90000000002</v>
      </c>
      <c r="K203" s="83">
        <v>37236</v>
      </c>
      <c r="L203" s="84">
        <v>7393179.9400000013</v>
      </c>
      <c r="M203" s="84">
        <v>461151.02</v>
      </c>
      <c r="N203" s="84">
        <v>262434.61</v>
      </c>
      <c r="O203" s="83"/>
      <c r="P203" s="84">
        <v>398084.2</v>
      </c>
      <c r="Q203" s="84">
        <v>75543.839999999997</v>
      </c>
      <c r="R203" s="83"/>
      <c r="S203" s="83"/>
      <c r="T203" s="84">
        <v>1388708.1000000003</v>
      </c>
      <c r="U203" s="84">
        <v>636890.11999999988</v>
      </c>
      <c r="V203" s="84">
        <v>1769547.4300000002</v>
      </c>
      <c r="W203" s="84">
        <v>842488.85999999975</v>
      </c>
      <c r="X203" s="83"/>
      <c r="Y203" s="83"/>
      <c r="Z203" s="83"/>
      <c r="AA203" s="83">
        <v>3225</v>
      </c>
      <c r="AB203" s="84">
        <v>105365.49000000002</v>
      </c>
      <c r="AC203" s="84">
        <v>56497.689999999988</v>
      </c>
      <c r="AD203" s="84">
        <v>92017.810000000012</v>
      </c>
      <c r="AE203" s="84">
        <v>234382.44</v>
      </c>
      <c r="AF203" s="84">
        <v>2326383.1100000003</v>
      </c>
      <c r="AG203" s="84">
        <v>2142289</v>
      </c>
      <c r="AH203" s="83">
        <v>4099.26</v>
      </c>
      <c r="AI203" s="83">
        <v>4028.1</v>
      </c>
      <c r="AJ203" s="84">
        <v>935706.68</v>
      </c>
      <c r="AK203" s="84">
        <v>189540.15</v>
      </c>
      <c r="AL203" s="84">
        <v>491463.7</v>
      </c>
      <c r="AM203" s="84">
        <v>350910.54</v>
      </c>
      <c r="AN203" s="84">
        <v>699236.72000000009</v>
      </c>
      <c r="AO203" s="84">
        <v>17652.77</v>
      </c>
      <c r="AP203" s="83">
        <v>41941.61</v>
      </c>
      <c r="AQ203" s="84">
        <v>251702.91999999998</v>
      </c>
      <c r="AR203" s="83">
        <v>79560</v>
      </c>
      <c r="AS203" s="83"/>
      <c r="AT203" s="84">
        <v>163362.01</v>
      </c>
      <c r="AU203" s="84">
        <v>1761407</v>
      </c>
      <c r="AV203" s="83"/>
      <c r="AW203" s="83">
        <v>23796.400000000001</v>
      </c>
      <c r="AX203" s="83">
        <v>111743.94</v>
      </c>
      <c r="AY203" s="83"/>
      <c r="AZ203" s="84"/>
      <c r="BA203" s="83"/>
      <c r="BB203" s="84">
        <v>105297.07999999999</v>
      </c>
      <c r="BC203" s="84">
        <v>135814.19</v>
      </c>
      <c r="BD203" s="84">
        <v>174537.93</v>
      </c>
      <c r="BE203" s="84">
        <v>64589.100000000006</v>
      </c>
      <c r="BF203" s="84"/>
      <c r="BG203" s="83">
        <v>24627.089999999997</v>
      </c>
      <c r="BH203" s="84"/>
      <c r="BI203" s="84"/>
      <c r="BJ203" s="83"/>
      <c r="BK203" s="84"/>
      <c r="BL203" s="84">
        <v>166901.97</v>
      </c>
      <c r="BM203" s="84">
        <v>659646</v>
      </c>
      <c r="BN203" s="84">
        <v>336604.36</v>
      </c>
      <c r="BO203" s="84"/>
      <c r="BP203" s="84">
        <v>42215.380000000005</v>
      </c>
      <c r="BQ203" s="84">
        <v>361064.02</v>
      </c>
      <c r="BR203" s="83">
        <v>320643.31</v>
      </c>
      <c r="BS203" s="84"/>
      <c r="BT203" s="84">
        <v>50259.61</v>
      </c>
      <c r="BU203" s="84">
        <v>50259.61</v>
      </c>
      <c r="BV203" s="83">
        <v>523185.02999999997</v>
      </c>
      <c r="BW203" s="84">
        <v>1462.5</v>
      </c>
      <c r="BX203" s="84">
        <v>184302.45</v>
      </c>
      <c r="BY203" s="83">
        <v>383058.77</v>
      </c>
      <c r="BZ203" s="83"/>
      <c r="CA203" s="83"/>
      <c r="CB203" s="83"/>
      <c r="CC203" s="83">
        <v>53503.45</v>
      </c>
      <c r="CD203" s="83"/>
      <c r="CE203" s="83"/>
      <c r="CF203" s="83"/>
      <c r="CG203" s="83"/>
      <c r="CH203" s="83"/>
      <c r="CI203" s="83"/>
      <c r="CJ203" s="84"/>
      <c r="CK203" s="84">
        <v>129209.67000000001</v>
      </c>
      <c r="CL203" s="83">
        <v>129209.67000000001</v>
      </c>
      <c r="CM203" s="84"/>
      <c r="CN203" s="84"/>
      <c r="CO203" s="83">
        <v>84372.200000000012</v>
      </c>
      <c r="CP203" s="83">
        <v>89363.59</v>
      </c>
      <c r="CQ203" s="83"/>
      <c r="CR203" s="83"/>
      <c r="CS203" s="83"/>
      <c r="CT203" s="83">
        <v>10019.25</v>
      </c>
      <c r="CU203" s="83"/>
      <c r="CV203" s="83"/>
    </row>
    <row r="204" spans="2:100" x14ac:dyDescent="0.25">
      <c r="B204" s="85" t="s">
        <v>282</v>
      </c>
      <c r="C204" s="85" t="s">
        <v>283</v>
      </c>
      <c r="D204" s="84">
        <v>259991427.83999982</v>
      </c>
      <c r="E204" s="84">
        <v>91915271.989999995</v>
      </c>
      <c r="F204" s="84">
        <v>2184415.23</v>
      </c>
      <c r="G204" s="84">
        <v>2541191.9899999993</v>
      </c>
      <c r="H204" s="83"/>
      <c r="I204" s="84">
        <v>11170498.380000003</v>
      </c>
      <c r="J204" s="84">
        <v>801176.89</v>
      </c>
      <c r="K204" s="84"/>
      <c r="L204" s="84">
        <v>43617280.930000015</v>
      </c>
      <c r="M204" s="84">
        <v>2291832.61</v>
      </c>
      <c r="N204" s="84">
        <v>2678726.8400000003</v>
      </c>
      <c r="O204" s="83"/>
      <c r="P204" s="84">
        <v>410955.26999999996</v>
      </c>
      <c r="Q204" s="84">
        <v>357814.6</v>
      </c>
      <c r="R204" s="84"/>
      <c r="S204" s="84"/>
      <c r="T204" s="84">
        <v>8061975.9000000004</v>
      </c>
      <c r="U204" s="84">
        <v>3660934.8799999985</v>
      </c>
      <c r="V204" s="84">
        <v>10287423.820000002</v>
      </c>
      <c r="W204" s="84">
        <v>5083992.6100000003</v>
      </c>
      <c r="X204" s="83"/>
      <c r="Y204" s="83"/>
      <c r="Z204" s="83">
        <v>738.5</v>
      </c>
      <c r="AA204" s="83"/>
      <c r="AB204" s="84">
        <v>335013.31000000006</v>
      </c>
      <c r="AC204" s="84">
        <v>104434.42000000003</v>
      </c>
      <c r="AD204" s="84">
        <v>575441</v>
      </c>
      <c r="AE204" s="84">
        <v>1163745.8499999999</v>
      </c>
      <c r="AF204" s="84">
        <v>12789125.140000004</v>
      </c>
      <c r="AG204" s="84">
        <v>10839117.260000002</v>
      </c>
      <c r="AH204" s="84"/>
      <c r="AI204" s="83"/>
      <c r="AJ204" s="84">
        <v>9400453.629999999</v>
      </c>
      <c r="AK204" s="84">
        <v>651432.65</v>
      </c>
      <c r="AL204" s="84">
        <v>626039.12</v>
      </c>
      <c r="AM204" s="84">
        <v>793772.81</v>
      </c>
      <c r="AN204" s="84">
        <v>1187291.71</v>
      </c>
      <c r="AO204" s="84">
        <v>216930.49</v>
      </c>
      <c r="AP204" s="83">
        <v>109388.38</v>
      </c>
      <c r="AQ204" s="84">
        <v>5738301.3499999996</v>
      </c>
      <c r="AR204" s="84">
        <v>14313</v>
      </c>
      <c r="AS204" s="84">
        <v>8303599.8899999997</v>
      </c>
      <c r="AT204" s="84">
        <v>884911.92999999993</v>
      </c>
      <c r="AU204" s="84">
        <v>297706.33</v>
      </c>
      <c r="AV204" s="84"/>
      <c r="AW204" s="84"/>
      <c r="AX204" s="84">
        <v>390076.18</v>
      </c>
      <c r="AY204" s="84"/>
      <c r="AZ204" s="83"/>
      <c r="BA204" s="84">
        <v>39530.300000000003</v>
      </c>
      <c r="BB204" s="84">
        <v>572325.77</v>
      </c>
      <c r="BC204" s="84">
        <v>708615.97</v>
      </c>
      <c r="BD204" s="84">
        <v>1531063.96</v>
      </c>
      <c r="BE204" s="84">
        <v>1368171.95</v>
      </c>
      <c r="BF204" s="84">
        <v>111799.67</v>
      </c>
      <c r="BG204" s="84">
        <v>166458.64000000001</v>
      </c>
      <c r="BH204" s="83"/>
      <c r="BI204" s="84"/>
      <c r="BJ204" s="84"/>
      <c r="BK204" s="84">
        <v>291274.02</v>
      </c>
      <c r="BL204" s="84">
        <v>529147.75</v>
      </c>
      <c r="BM204" s="84">
        <v>3816091.67</v>
      </c>
      <c r="BN204" s="84">
        <v>493685.77</v>
      </c>
      <c r="BO204" s="84">
        <v>10387.76</v>
      </c>
      <c r="BP204" s="84">
        <v>102207.23999999999</v>
      </c>
      <c r="BQ204" s="84">
        <v>1610670.81</v>
      </c>
      <c r="BR204" s="83"/>
      <c r="BS204" s="84">
        <v>4055838.04</v>
      </c>
      <c r="BT204" s="84">
        <v>34441.96</v>
      </c>
      <c r="BU204" s="84">
        <v>34441.96</v>
      </c>
      <c r="BV204" s="84"/>
      <c r="BW204" s="84"/>
      <c r="BX204" s="84">
        <v>911607.69</v>
      </c>
      <c r="BY204" s="83">
        <v>2093035.6500000001</v>
      </c>
      <c r="BZ204" s="83"/>
      <c r="CA204" s="83"/>
      <c r="CB204" s="84"/>
      <c r="CC204" s="84">
        <v>224194.28000000003</v>
      </c>
      <c r="CD204" s="84"/>
      <c r="CE204" s="84">
        <v>578302.06999999995</v>
      </c>
      <c r="CF204" s="83">
        <v>55728.4</v>
      </c>
      <c r="CG204" s="84"/>
      <c r="CH204" s="83"/>
      <c r="CI204" s="83"/>
      <c r="CJ204" s="84"/>
      <c r="CK204" s="84">
        <v>315624.28000000009</v>
      </c>
      <c r="CL204" s="83">
        <v>315624.28000000009</v>
      </c>
      <c r="CM204" s="84"/>
      <c r="CN204" s="84"/>
      <c r="CO204" s="84"/>
      <c r="CP204" s="84">
        <v>12969.77</v>
      </c>
      <c r="CQ204" s="84">
        <v>580469.80000000005</v>
      </c>
      <c r="CR204" s="83">
        <v>292459.73</v>
      </c>
      <c r="CS204" s="84"/>
      <c r="CT204" s="83"/>
      <c r="CU204" s="83"/>
      <c r="CV204" s="83"/>
    </row>
    <row r="205" spans="2:100" x14ac:dyDescent="0.25">
      <c r="B205" s="85" t="s">
        <v>600</v>
      </c>
      <c r="C205" s="85" t="s">
        <v>601</v>
      </c>
      <c r="D205" s="84">
        <v>155731016.76999995</v>
      </c>
      <c r="E205" s="84">
        <v>63605391.800000004</v>
      </c>
      <c r="F205" s="84">
        <v>2029566.35</v>
      </c>
      <c r="G205" s="84">
        <v>588035.12000000011</v>
      </c>
      <c r="H205" s="83"/>
      <c r="I205" s="84">
        <v>2574063.62</v>
      </c>
      <c r="J205" s="84">
        <v>791945.40000000014</v>
      </c>
      <c r="K205" s="84">
        <v>414560.8</v>
      </c>
      <c r="L205" s="84">
        <v>21486156.34</v>
      </c>
      <c r="M205" s="84">
        <v>835373.34999999986</v>
      </c>
      <c r="N205" s="84">
        <v>633968.96</v>
      </c>
      <c r="O205" s="83"/>
      <c r="P205" s="84">
        <v>1133344.32</v>
      </c>
      <c r="Q205" s="84">
        <v>248221.48</v>
      </c>
      <c r="R205" s="84"/>
      <c r="S205" s="84">
        <v>86006.74</v>
      </c>
      <c r="T205" s="84">
        <v>5185069.3400000008</v>
      </c>
      <c r="U205" s="84">
        <v>1796549.8200000003</v>
      </c>
      <c r="V205" s="84">
        <v>6577386.1399999997</v>
      </c>
      <c r="W205" s="84">
        <v>2413590.11</v>
      </c>
      <c r="X205" s="83"/>
      <c r="Y205" s="83"/>
      <c r="Z205" s="83"/>
      <c r="AA205" s="83"/>
      <c r="AB205" s="84">
        <v>120958.86999999997</v>
      </c>
      <c r="AC205" s="84">
        <v>45045.4</v>
      </c>
      <c r="AD205" s="84">
        <v>326076.80000000005</v>
      </c>
      <c r="AE205" s="84">
        <v>519130.53</v>
      </c>
      <c r="AF205" s="84">
        <v>8785774.870000001</v>
      </c>
      <c r="AG205" s="84">
        <v>6190343.1900000004</v>
      </c>
      <c r="AH205" s="84">
        <v>153234.51000000007</v>
      </c>
      <c r="AI205" s="84">
        <v>63109.5</v>
      </c>
      <c r="AJ205" s="84">
        <v>2474121.1799999997</v>
      </c>
      <c r="AK205" s="84">
        <v>710396.87</v>
      </c>
      <c r="AL205" s="84"/>
      <c r="AM205" s="84">
        <v>618879.31999999995</v>
      </c>
      <c r="AN205" s="84">
        <v>3342276.88</v>
      </c>
      <c r="AO205" s="83">
        <v>448035.52000000008</v>
      </c>
      <c r="AP205" s="83">
        <v>40359.370000000003</v>
      </c>
      <c r="AQ205" s="84">
        <v>2696470.4699999997</v>
      </c>
      <c r="AR205" s="83"/>
      <c r="AS205" s="84"/>
      <c r="AT205" s="84">
        <v>366092.28</v>
      </c>
      <c r="AU205" s="84">
        <v>1395453.44</v>
      </c>
      <c r="AV205" s="84"/>
      <c r="AW205" s="84">
        <v>69703.7</v>
      </c>
      <c r="AX205" s="83"/>
      <c r="AY205" s="84">
        <v>23588.039999999997</v>
      </c>
      <c r="AZ205" s="84">
        <v>302508.62</v>
      </c>
      <c r="BA205" s="84"/>
      <c r="BB205" s="84">
        <v>619920.13</v>
      </c>
      <c r="BC205" s="84">
        <v>234748.63999999998</v>
      </c>
      <c r="BD205" s="84">
        <v>1536619.2200000002</v>
      </c>
      <c r="BE205" s="84">
        <v>38860.300000000003</v>
      </c>
      <c r="BF205" s="83">
        <v>215650.93000000002</v>
      </c>
      <c r="BG205" s="84">
        <v>152917.89999999997</v>
      </c>
      <c r="BH205" s="83">
        <v>2826.2</v>
      </c>
      <c r="BI205" s="83"/>
      <c r="BJ205" s="83"/>
      <c r="BK205" s="83"/>
      <c r="BL205" s="84">
        <v>888108.6</v>
      </c>
      <c r="BM205" s="84">
        <v>2321533.5</v>
      </c>
      <c r="BN205" s="84">
        <v>447300.22</v>
      </c>
      <c r="BO205" s="84">
        <v>7510.09</v>
      </c>
      <c r="BP205" s="84">
        <v>913.7</v>
      </c>
      <c r="BQ205" s="84">
        <v>3692632.3699999996</v>
      </c>
      <c r="BR205" s="83"/>
      <c r="BS205" s="84">
        <v>3466416.22</v>
      </c>
      <c r="BT205" s="84">
        <v>372456.08999999997</v>
      </c>
      <c r="BU205" s="84">
        <v>372456.08999999997</v>
      </c>
      <c r="BV205" s="83">
        <v>73381.08</v>
      </c>
      <c r="BW205" s="83"/>
      <c r="BX205" s="84">
        <v>355107.44</v>
      </c>
      <c r="BY205" s="83">
        <v>1114259.24</v>
      </c>
      <c r="BZ205" s="84"/>
      <c r="CA205" s="84"/>
      <c r="CB205" s="84"/>
      <c r="CC205" s="83">
        <v>189184.82</v>
      </c>
      <c r="CD205" s="83">
        <v>214017.57</v>
      </c>
      <c r="CE205" s="83"/>
      <c r="CF205" s="83"/>
      <c r="CG205" s="83"/>
      <c r="CH205" s="83"/>
      <c r="CI205" s="83"/>
      <c r="CJ205" s="84"/>
      <c r="CK205" s="84">
        <v>317539.91000000003</v>
      </c>
      <c r="CL205" s="83">
        <v>317539.91000000003</v>
      </c>
      <c r="CM205" s="83"/>
      <c r="CN205" s="84"/>
      <c r="CO205" s="84"/>
      <c r="CP205" s="84"/>
      <c r="CQ205" s="84"/>
      <c r="CR205" s="83">
        <v>277535.40000000002</v>
      </c>
      <c r="CS205" s="84"/>
      <c r="CT205" s="83">
        <v>100788.15</v>
      </c>
      <c r="CU205" s="83"/>
      <c r="CV205" s="83"/>
    </row>
    <row r="206" spans="2:100" x14ac:dyDescent="0.25">
      <c r="B206" s="85" t="s">
        <v>368</v>
      </c>
      <c r="C206" s="85" t="s">
        <v>369</v>
      </c>
      <c r="D206" s="84">
        <v>143239851.28</v>
      </c>
      <c r="E206" s="84">
        <v>59837301.310000002</v>
      </c>
      <c r="F206" s="84">
        <v>1518751.9900000002</v>
      </c>
      <c r="G206" s="84">
        <v>109350</v>
      </c>
      <c r="H206" s="83"/>
      <c r="I206" s="84">
        <v>2695897.29</v>
      </c>
      <c r="J206" s="84">
        <v>247098.57000000004</v>
      </c>
      <c r="K206" s="84">
        <v>53597.71</v>
      </c>
      <c r="L206" s="84">
        <v>22954095.299999997</v>
      </c>
      <c r="M206" s="84">
        <v>1012993.3800000001</v>
      </c>
      <c r="N206" s="84">
        <v>351007.26</v>
      </c>
      <c r="O206" s="83"/>
      <c r="P206" s="84">
        <v>1648895.79</v>
      </c>
      <c r="Q206" s="84">
        <v>176665.53</v>
      </c>
      <c r="R206" s="83"/>
      <c r="S206" s="83"/>
      <c r="T206" s="84">
        <v>4786981.96</v>
      </c>
      <c r="U206" s="84">
        <v>1940242.5399999996</v>
      </c>
      <c r="V206" s="84">
        <v>6141477.9699999979</v>
      </c>
      <c r="W206" s="84">
        <v>2678616.96</v>
      </c>
      <c r="X206" s="83"/>
      <c r="Y206" s="83"/>
      <c r="Z206" s="83"/>
      <c r="AA206" s="83"/>
      <c r="AB206" s="84">
        <v>270470.61</v>
      </c>
      <c r="AC206" s="84">
        <v>112845.53000000001</v>
      </c>
      <c r="AD206" s="84">
        <v>301267.71000000014</v>
      </c>
      <c r="AE206" s="84">
        <v>551230.26000000013</v>
      </c>
      <c r="AF206" s="84">
        <v>8318277.7400000021</v>
      </c>
      <c r="AG206" s="84">
        <v>6906949.7799999993</v>
      </c>
      <c r="AH206" s="84"/>
      <c r="AI206" s="84"/>
      <c r="AJ206" s="84">
        <v>2361947.2899999996</v>
      </c>
      <c r="AK206" s="84">
        <v>388006.07</v>
      </c>
      <c r="AL206" s="84">
        <v>2423812.91</v>
      </c>
      <c r="AM206" s="84">
        <v>282817.5</v>
      </c>
      <c r="AN206" s="84">
        <v>1008904.8900000001</v>
      </c>
      <c r="AO206" s="83">
        <v>26037.9</v>
      </c>
      <c r="AP206" s="83">
        <v>25191.75</v>
      </c>
      <c r="AQ206" s="84">
        <v>8951.7799999999988</v>
      </c>
      <c r="AR206" s="84"/>
      <c r="AS206" s="84"/>
      <c r="AT206" s="84">
        <v>362194.16000000003</v>
      </c>
      <c r="AU206" s="84">
        <v>4051175.88</v>
      </c>
      <c r="AV206" s="84"/>
      <c r="AW206" s="84"/>
      <c r="AX206" s="84"/>
      <c r="AY206" s="83"/>
      <c r="AZ206" s="84">
        <v>242104.22</v>
      </c>
      <c r="BA206" s="83"/>
      <c r="BB206" s="84">
        <v>527722.07999999996</v>
      </c>
      <c r="BC206" s="84">
        <v>298882.32</v>
      </c>
      <c r="BD206" s="84">
        <v>7651.65</v>
      </c>
      <c r="BE206" s="84">
        <v>126998.20000000001</v>
      </c>
      <c r="BF206" s="84">
        <v>27024.73</v>
      </c>
      <c r="BG206" s="84"/>
      <c r="BH206" s="83">
        <v>5010.96</v>
      </c>
      <c r="BI206" s="84">
        <v>1356510.17</v>
      </c>
      <c r="BJ206" s="83"/>
      <c r="BK206" s="84"/>
      <c r="BL206" s="84">
        <v>607508.96</v>
      </c>
      <c r="BM206" s="84">
        <v>1580066.17</v>
      </c>
      <c r="BN206" s="84">
        <v>273628.77</v>
      </c>
      <c r="BO206" s="84">
        <v>727.76</v>
      </c>
      <c r="BP206" s="84">
        <v>35141.949999999997</v>
      </c>
      <c r="BQ206" s="84">
        <v>345714.3</v>
      </c>
      <c r="BR206" s="84">
        <v>1723328.88</v>
      </c>
      <c r="BS206" s="83"/>
      <c r="BT206" s="83">
        <v>5122.2699999999995</v>
      </c>
      <c r="BU206" s="83">
        <v>5122.2699999999995</v>
      </c>
      <c r="BV206" s="83">
        <v>169160.94</v>
      </c>
      <c r="BW206" s="84"/>
      <c r="BX206" s="84">
        <v>96067.04</v>
      </c>
      <c r="BY206" s="84">
        <v>896409.67</v>
      </c>
      <c r="BZ206" s="83"/>
      <c r="CA206" s="83"/>
      <c r="CB206" s="84"/>
      <c r="CC206" s="83"/>
      <c r="CD206" s="84"/>
      <c r="CE206" s="83"/>
      <c r="CF206" s="83"/>
      <c r="CG206" s="84"/>
      <c r="CH206" s="83"/>
      <c r="CI206" s="83"/>
      <c r="CJ206" s="84"/>
      <c r="CK206" s="84">
        <v>116892.78999999998</v>
      </c>
      <c r="CL206" s="83">
        <v>116892.78999999998</v>
      </c>
      <c r="CM206" s="83"/>
      <c r="CN206" s="84">
        <v>1102044.19</v>
      </c>
      <c r="CO206" s="83">
        <v>39609.040000000001</v>
      </c>
      <c r="CP206" s="84">
        <v>74818.47</v>
      </c>
      <c r="CQ206" s="84"/>
      <c r="CR206" s="83"/>
      <c r="CS206" s="84"/>
      <c r="CT206" s="83">
        <v>28650.43</v>
      </c>
      <c r="CU206" s="83"/>
      <c r="CV206" s="83"/>
    </row>
    <row r="207" spans="2:100" x14ac:dyDescent="0.25">
      <c r="B207" s="85" t="s">
        <v>228</v>
      </c>
      <c r="C207" s="85" t="s">
        <v>229</v>
      </c>
      <c r="D207" s="84">
        <v>364645625.54999983</v>
      </c>
      <c r="E207" s="84">
        <v>128229262.32000002</v>
      </c>
      <c r="F207" s="84">
        <v>2977271.7200000016</v>
      </c>
      <c r="G207" s="84">
        <v>5277998.3</v>
      </c>
      <c r="H207" s="83"/>
      <c r="I207" s="84">
        <v>10812682.930000002</v>
      </c>
      <c r="J207" s="84">
        <v>1072894.93</v>
      </c>
      <c r="K207" s="84">
        <v>766464.39999999991</v>
      </c>
      <c r="L207" s="83">
        <v>50387151.739999995</v>
      </c>
      <c r="M207" s="84">
        <v>2059794.3299999994</v>
      </c>
      <c r="N207" s="84">
        <v>2633202.8600000008</v>
      </c>
      <c r="O207" s="83"/>
      <c r="P207" s="84">
        <v>1052143.1099999999</v>
      </c>
      <c r="Q207" s="84">
        <v>2485358.5999999992</v>
      </c>
      <c r="R207" s="83">
        <v>104432.48000000003</v>
      </c>
      <c r="S207" s="83">
        <v>88934.86</v>
      </c>
      <c r="T207" s="84">
        <v>11085420.650000008</v>
      </c>
      <c r="U207" s="84">
        <v>4344995.99</v>
      </c>
      <c r="V207" s="84">
        <v>14211113.619999997</v>
      </c>
      <c r="W207" s="84">
        <v>5738215.8000000017</v>
      </c>
      <c r="X207" s="83"/>
      <c r="Y207" s="83"/>
      <c r="Z207" s="83"/>
      <c r="AA207" s="83"/>
      <c r="AB207" s="84">
        <v>164199.02999999997</v>
      </c>
      <c r="AC207" s="84">
        <v>84538.529999999984</v>
      </c>
      <c r="AD207" s="84">
        <v>1003717.9400000001</v>
      </c>
      <c r="AE207" s="84">
        <v>1869096.4999999998</v>
      </c>
      <c r="AF207" s="84">
        <v>18854246.160000011</v>
      </c>
      <c r="AG207" s="84">
        <v>16022248.869999997</v>
      </c>
      <c r="AH207" s="83"/>
      <c r="AI207" s="83">
        <v>0</v>
      </c>
      <c r="AJ207" s="84">
        <v>8301750.2500000037</v>
      </c>
      <c r="AK207" s="84">
        <v>897100.80000000005</v>
      </c>
      <c r="AL207" s="84">
        <v>4893534.01</v>
      </c>
      <c r="AM207" s="84">
        <v>1589884.5199999998</v>
      </c>
      <c r="AN207" s="84">
        <v>1850883.17</v>
      </c>
      <c r="AO207" s="84">
        <v>370476.49000000005</v>
      </c>
      <c r="AP207" s="84">
        <v>57470.63</v>
      </c>
      <c r="AQ207" s="84">
        <v>4197390.6399999997</v>
      </c>
      <c r="AR207" s="83"/>
      <c r="AS207" s="84">
        <v>7967660.9500000002</v>
      </c>
      <c r="AT207" s="84">
        <v>739270.85999999987</v>
      </c>
      <c r="AU207" s="84">
        <v>2129840.5500000003</v>
      </c>
      <c r="AV207" s="84">
        <v>391142.75</v>
      </c>
      <c r="AW207" s="84">
        <v>71830.05</v>
      </c>
      <c r="AX207" s="84">
        <v>41186.480000000003</v>
      </c>
      <c r="AY207" s="84">
        <v>1814560.23</v>
      </c>
      <c r="AZ207" s="84"/>
      <c r="BA207" s="83">
        <v>107751.22</v>
      </c>
      <c r="BB207" s="84">
        <v>1119041.0099999998</v>
      </c>
      <c r="BC207" s="84">
        <v>917867.80999999994</v>
      </c>
      <c r="BD207" s="83">
        <v>2292903.3900000006</v>
      </c>
      <c r="BE207" s="84">
        <v>221207.77</v>
      </c>
      <c r="BF207" s="84">
        <v>93334.57</v>
      </c>
      <c r="BG207" s="84">
        <v>70219.770000000019</v>
      </c>
      <c r="BH207" s="83"/>
      <c r="BI207" s="84">
        <v>3368244.58</v>
      </c>
      <c r="BJ207" s="83"/>
      <c r="BK207" s="84">
        <v>289074.84999999998</v>
      </c>
      <c r="BL207" s="84">
        <v>2507844.42</v>
      </c>
      <c r="BM207" s="84">
        <v>6824829.8799999999</v>
      </c>
      <c r="BN207" s="84">
        <v>5609865.1900000013</v>
      </c>
      <c r="BO207" s="83">
        <v>49668.58</v>
      </c>
      <c r="BP207" s="84">
        <v>159112.24000000005</v>
      </c>
      <c r="BQ207" s="84">
        <v>4346113.54</v>
      </c>
      <c r="BR207" s="84">
        <v>3586961.48</v>
      </c>
      <c r="BS207" s="83"/>
      <c r="BT207" s="83">
        <v>492507.69</v>
      </c>
      <c r="BU207" s="83">
        <v>492507.69</v>
      </c>
      <c r="BV207" s="83">
        <v>52185.7</v>
      </c>
      <c r="BW207" s="84">
        <v>39775.35</v>
      </c>
      <c r="BX207" s="84">
        <v>426292.47</v>
      </c>
      <c r="BY207" s="83">
        <v>2358106.2800000003</v>
      </c>
      <c r="BZ207" s="83"/>
      <c r="CA207" s="83"/>
      <c r="CB207" s="84"/>
      <c r="CC207" s="83">
        <v>794343.56</v>
      </c>
      <c r="CD207" s="84"/>
      <c r="CE207" s="84">
        <v>627710.25</v>
      </c>
      <c r="CF207" s="83">
        <v>12625.21</v>
      </c>
      <c r="CG207" s="83"/>
      <c r="CH207" s="83">
        <v>58451.82</v>
      </c>
      <c r="CI207" s="83"/>
      <c r="CJ207" s="84"/>
      <c r="CK207" s="84">
        <v>714052.36000000034</v>
      </c>
      <c r="CL207" s="83">
        <v>714052.36000000034</v>
      </c>
      <c r="CM207" s="83"/>
      <c r="CN207" s="83">
        <v>9261245.3000000007</v>
      </c>
      <c r="CO207" s="83">
        <v>97013.93</v>
      </c>
      <c r="CP207" s="83">
        <v>564454.86</v>
      </c>
      <c r="CQ207" s="83">
        <v>159707.98000000001</v>
      </c>
      <c r="CR207" s="83"/>
      <c r="CS207" s="84">
        <v>79000</v>
      </c>
      <c r="CT207" s="83">
        <v>704744.44000000006</v>
      </c>
      <c r="CU207" s="83"/>
      <c r="CV207" s="83"/>
    </row>
    <row r="208" spans="2:100" x14ac:dyDescent="0.25">
      <c r="B208" s="85" t="s">
        <v>336</v>
      </c>
      <c r="C208" s="85" t="s">
        <v>337</v>
      </c>
      <c r="D208" s="84">
        <v>35254329.699999996</v>
      </c>
      <c r="E208" s="84">
        <v>12248215.91</v>
      </c>
      <c r="F208" s="84">
        <v>439780.31</v>
      </c>
      <c r="G208" s="83">
        <v>375377.11</v>
      </c>
      <c r="H208" s="83"/>
      <c r="I208" s="84">
        <v>985225.54999999993</v>
      </c>
      <c r="J208" s="83">
        <v>212922.11</v>
      </c>
      <c r="K208" s="83">
        <v>18618</v>
      </c>
      <c r="L208" s="84">
        <v>5046359.7700000005</v>
      </c>
      <c r="M208" s="84">
        <v>312040.86</v>
      </c>
      <c r="N208" s="83">
        <v>233728.27</v>
      </c>
      <c r="O208" s="83"/>
      <c r="P208" s="84">
        <v>543834.63</v>
      </c>
      <c r="Q208" s="83">
        <v>94147.50999999998</v>
      </c>
      <c r="R208" s="84"/>
      <c r="S208" s="84">
        <v>25</v>
      </c>
      <c r="T208" s="84">
        <v>1067106.46</v>
      </c>
      <c r="U208" s="84">
        <v>461151.42</v>
      </c>
      <c r="V208" s="84">
        <v>1327709.6300000001</v>
      </c>
      <c r="W208" s="84">
        <v>606506.64</v>
      </c>
      <c r="X208" s="83"/>
      <c r="Y208" s="83"/>
      <c r="Z208" s="83"/>
      <c r="AA208" s="83"/>
      <c r="AB208" s="84">
        <v>79208.569999999992</v>
      </c>
      <c r="AC208" s="84">
        <v>31447.32</v>
      </c>
      <c r="AD208" s="84">
        <v>67877.06</v>
      </c>
      <c r="AE208" s="84">
        <v>157466.32</v>
      </c>
      <c r="AF208" s="84">
        <v>1827298.26</v>
      </c>
      <c r="AG208" s="84">
        <v>1615196.1800000002</v>
      </c>
      <c r="AH208" s="84">
        <v>128871.54999999999</v>
      </c>
      <c r="AI208" s="84">
        <v>20594.639999999996</v>
      </c>
      <c r="AJ208" s="84">
        <v>1277146.7000000002</v>
      </c>
      <c r="AK208" s="83">
        <v>189335.03</v>
      </c>
      <c r="AL208" s="84">
        <v>431585.99</v>
      </c>
      <c r="AM208" s="83">
        <v>4067.4700000000003</v>
      </c>
      <c r="AN208" s="83">
        <v>319791.11</v>
      </c>
      <c r="AO208" s="83"/>
      <c r="AP208" s="83">
        <v>57668.06</v>
      </c>
      <c r="AQ208" s="83">
        <v>335275.68</v>
      </c>
      <c r="AR208" s="84"/>
      <c r="AS208" s="83">
        <v>360120</v>
      </c>
      <c r="AT208" s="84">
        <v>46136.350000000006</v>
      </c>
      <c r="AU208" s="83">
        <v>213673.08</v>
      </c>
      <c r="AV208" s="83">
        <v>36869.75</v>
      </c>
      <c r="AW208" s="83">
        <v>18979.93</v>
      </c>
      <c r="AX208" s="83"/>
      <c r="AY208" s="83">
        <v>3853.42</v>
      </c>
      <c r="AZ208" s="83"/>
      <c r="BA208" s="83">
        <v>3736.01</v>
      </c>
      <c r="BB208" s="83">
        <v>116098.69</v>
      </c>
      <c r="BC208" s="83">
        <v>91367.59</v>
      </c>
      <c r="BD208" s="84">
        <v>344826.57</v>
      </c>
      <c r="BE208" s="83">
        <v>2605.92</v>
      </c>
      <c r="BF208" s="83"/>
      <c r="BG208" s="83">
        <v>3953.29</v>
      </c>
      <c r="BH208" s="83"/>
      <c r="BI208" s="83"/>
      <c r="BJ208" s="83">
        <v>6680.58</v>
      </c>
      <c r="BK208" s="83"/>
      <c r="BL208" s="83">
        <v>113003</v>
      </c>
      <c r="BM208" s="83">
        <v>299274</v>
      </c>
      <c r="BN208" s="83">
        <v>78526.369999999952</v>
      </c>
      <c r="BO208" s="83">
        <v>123.52</v>
      </c>
      <c r="BP208" s="83">
        <v>51823.79</v>
      </c>
      <c r="BQ208" s="83">
        <v>346413.45</v>
      </c>
      <c r="BR208" s="83">
        <v>24224</v>
      </c>
      <c r="BS208" s="83"/>
      <c r="BT208" s="83">
        <v>60854.35</v>
      </c>
      <c r="BU208" s="83">
        <v>60854.35</v>
      </c>
      <c r="BV208" s="83">
        <v>288017.06</v>
      </c>
      <c r="BW208" s="83"/>
      <c r="BX208" s="83"/>
      <c r="BY208" s="83">
        <v>466261.43000000005</v>
      </c>
      <c r="BZ208" s="83">
        <v>442.64</v>
      </c>
      <c r="CA208" s="83">
        <v>59.4</v>
      </c>
      <c r="CB208" s="84">
        <v>216709.76000000001</v>
      </c>
      <c r="CC208" s="83">
        <v>129716.48000000001</v>
      </c>
      <c r="CD208" s="83"/>
      <c r="CE208" s="83">
        <v>237506.54</v>
      </c>
      <c r="CF208" s="83"/>
      <c r="CG208" s="83">
        <v>4082.04</v>
      </c>
      <c r="CH208" s="83">
        <v>8897.5400000000009</v>
      </c>
      <c r="CI208" s="83"/>
      <c r="CJ208" s="84"/>
      <c r="CK208" s="84">
        <v>52128.7</v>
      </c>
      <c r="CL208" s="83">
        <v>52128.7</v>
      </c>
      <c r="CM208" s="83"/>
      <c r="CN208" s="83"/>
      <c r="CO208" s="83">
        <v>57063.21</v>
      </c>
      <c r="CP208" s="83">
        <v>196244.52</v>
      </c>
      <c r="CQ208" s="83">
        <v>29882.84</v>
      </c>
      <c r="CR208" s="83">
        <v>828594.75999999989</v>
      </c>
      <c r="CS208" s="84"/>
      <c r="CT208" s="83"/>
      <c r="CU208" s="83"/>
      <c r="CV208" s="83"/>
    </row>
    <row r="209" spans="2:100" x14ac:dyDescent="0.25">
      <c r="B209" s="85" t="s">
        <v>812</v>
      </c>
      <c r="C209" s="85" t="s">
        <v>813</v>
      </c>
      <c r="D209" s="84">
        <v>69310019.430000141</v>
      </c>
      <c r="E209" s="84">
        <v>26512601.70000001</v>
      </c>
      <c r="F209" s="83">
        <v>578939.34</v>
      </c>
      <c r="G209" s="83">
        <v>359549.13</v>
      </c>
      <c r="H209" s="83"/>
      <c r="I209" s="83">
        <v>1590305.83</v>
      </c>
      <c r="J209" s="83">
        <v>398150.56</v>
      </c>
      <c r="K209" s="83">
        <v>55854</v>
      </c>
      <c r="L209" s="84">
        <v>11324479.030000005</v>
      </c>
      <c r="M209" s="83">
        <v>381092.69000000012</v>
      </c>
      <c r="N209" s="83">
        <v>540402.13000000012</v>
      </c>
      <c r="O209" s="83"/>
      <c r="P209" s="83">
        <v>581773.59000000008</v>
      </c>
      <c r="Q209" s="83">
        <v>274926.51000000007</v>
      </c>
      <c r="R209" s="84"/>
      <c r="S209" s="84"/>
      <c r="T209" s="84">
        <v>2196590.0700000008</v>
      </c>
      <c r="U209" s="84">
        <v>973135.24999999965</v>
      </c>
      <c r="V209" s="84">
        <v>2762714.1500000008</v>
      </c>
      <c r="W209" s="84">
        <v>1282966.6199999999</v>
      </c>
      <c r="X209" s="84"/>
      <c r="Y209" s="83"/>
      <c r="Z209" s="83"/>
      <c r="AA209" s="83"/>
      <c r="AB209" s="84">
        <v>50793.84</v>
      </c>
      <c r="AC209" s="84">
        <v>22536.230000000007</v>
      </c>
      <c r="AD209" s="84">
        <v>148043.56999999992</v>
      </c>
      <c r="AE209" s="84">
        <v>418808.61999999988</v>
      </c>
      <c r="AF209" s="83">
        <v>3877164.2399999984</v>
      </c>
      <c r="AG209" s="83">
        <v>3713214.9200000009</v>
      </c>
      <c r="AH209" s="83">
        <v>195253.14</v>
      </c>
      <c r="AI209" s="83">
        <v>40546.050000000032</v>
      </c>
      <c r="AJ209" s="84">
        <v>1964871.9499999993</v>
      </c>
      <c r="AK209" s="83">
        <v>275552.65000000002</v>
      </c>
      <c r="AL209" s="83">
        <v>610323.16999999993</v>
      </c>
      <c r="AM209" s="84">
        <v>68269.19</v>
      </c>
      <c r="AN209" s="84">
        <v>374419.97999999992</v>
      </c>
      <c r="AO209" s="84"/>
      <c r="AP209" s="83">
        <v>16033.38</v>
      </c>
      <c r="AQ209" s="84">
        <v>93491.88</v>
      </c>
      <c r="AR209" s="83">
        <v>36800</v>
      </c>
      <c r="AS209" s="83">
        <v>273916</v>
      </c>
      <c r="AT209" s="84">
        <v>289913.70000000007</v>
      </c>
      <c r="AU209" s="84">
        <v>827234.65999999992</v>
      </c>
      <c r="AV209" s="83">
        <v>1248.78</v>
      </c>
      <c r="AW209" s="83">
        <v>29620.61</v>
      </c>
      <c r="AX209" s="84">
        <v>24172.14</v>
      </c>
      <c r="AY209" s="84"/>
      <c r="AZ209" s="83">
        <v>212576.68</v>
      </c>
      <c r="BA209" s="83"/>
      <c r="BB209" s="84">
        <v>143631.72</v>
      </c>
      <c r="BC209" s="84">
        <v>217483.31999999998</v>
      </c>
      <c r="BD209" s="84">
        <v>358920.08000000007</v>
      </c>
      <c r="BE209" s="83">
        <v>22058.65</v>
      </c>
      <c r="BF209" s="84">
        <v>7476</v>
      </c>
      <c r="BG209" s="83">
        <v>64239.450000000004</v>
      </c>
      <c r="BH209" s="83"/>
      <c r="BI209" s="83">
        <v>35473.910000000003</v>
      </c>
      <c r="BJ209" s="83"/>
      <c r="BK209" s="83">
        <v>24483.95</v>
      </c>
      <c r="BL209" s="84">
        <v>227482.92</v>
      </c>
      <c r="BM209" s="84">
        <v>942025</v>
      </c>
      <c r="BN209" s="83">
        <v>373728.3000000001</v>
      </c>
      <c r="BO209" s="83">
        <v>2489.7799999999997</v>
      </c>
      <c r="BP209" s="83">
        <v>11581.34</v>
      </c>
      <c r="BQ209" s="83">
        <v>1118523.05</v>
      </c>
      <c r="BR209" s="84">
        <v>360752.64000000001</v>
      </c>
      <c r="BS209" s="83">
        <v>164626.35</v>
      </c>
      <c r="BT209" s="83"/>
      <c r="BU209" s="83"/>
      <c r="BV209" s="83"/>
      <c r="BW209" s="83"/>
      <c r="BX209" s="83">
        <v>154361.89000000001</v>
      </c>
      <c r="BY209" s="83">
        <v>801001.72</v>
      </c>
      <c r="BZ209" s="83">
        <v>7285.53</v>
      </c>
      <c r="CA209" s="83"/>
      <c r="CB209" s="84"/>
      <c r="CC209" s="83">
        <v>149909.31999999998</v>
      </c>
      <c r="CD209" s="83"/>
      <c r="CE209" s="83">
        <v>48218.83</v>
      </c>
      <c r="CF209" s="83"/>
      <c r="CG209" s="83"/>
      <c r="CH209" s="84">
        <v>2463.87</v>
      </c>
      <c r="CI209" s="83"/>
      <c r="CJ209" s="84"/>
      <c r="CK209" s="84">
        <v>102544.51999999999</v>
      </c>
      <c r="CL209" s="83">
        <v>102544.51999999999</v>
      </c>
      <c r="CM209" s="83"/>
      <c r="CN209" s="83"/>
      <c r="CO209" s="83"/>
      <c r="CP209" s="83">
        <v>132575.40000000002</v>
      </c>
      <c r="CQ209" s="83"/>
      <c r="CR209" s="83">
        <v>36070.83</v>
      </c>
      <c r="CS209" s="83"/>
      <c r="CT209" s="83">
        <v>422325.07999999996</v>
      </c>
      <c r="CU209" s="83"/>
      <c r="CV209" s="83"/>
    </row>
    <row r="210" spans="2:100" x14ac:dyDescent="0.25">
      <c r="B210" s="85" t="s">
        <v>364</v>
      </c>
      <c r="C210" s="85" t="s">
        <v>365</v>
      </c>
      <c r="D210" s="84">
        <v>69736548.109999985</v>
      </c>
      <c r="E210" s="84">
        <v>29443312.510000002</v>
      </c>
      <c r="F210" s="83">
        <v>707986.45</v>
      </c>
      <c r="G210" s="83">
        <v>473070.18999999994</v>
      </c>
      <c r="H210" s="83"/>
      <c r="I210" s="83">
        <v>2025761.8699999999</v>
      </c>
      <c r="J210" s="83">
        <v>771710.86999999976</v>
      </c>
      <c r="K210" s="83">
        <v>220141.93</v>
      </c>
      <c r="L210" s="84">
        <v>500002.15</v>
      </c>
      <c r="M210" s="84">
        <v>451443.41000000003</v>
      </c>
      <c r="N210" s="83">
        <v>509260.51</v>
      </c>
      <c r="O210" s="83"/>
      <c r="P210" s="83">
        <v>395550</v>
      </c>
      <c r="Q210" s="83">
        <v>9267525.6500000004</v>
      </c>
      <c r="R210" s="83"/>
      <c r="S210" s="83"/>
      <c r="T210" s="84">
        <v>2492912.27</v>
      </c>
      <c r="U210" s="84">
        <v>821690.76</v>
      </c>
      <c r="V210" s="84">
        <v>3167052.79</v>
      </c>
      <c r="W210" s="84">
        <v>1094581.82</v>
      </c>
      <c r="X210" s="83"/>
      <c r="Y210" s="83"/>
      <c r="Z210" s="83"/>
      <c r="AA210" s="83"/>
      <c r="AB210" s="84">
        <v>86874.38</v>
      </c>
      <c r="AC210" s="84">
        <v>29043.269999999997</v>
      </c>
      <c r="AD210" s="84">
        <v>85749.290000000008</v>
      </c>
      <c r="AE210" s="84">
        <v>161878.68999999997</v>
      </c>
      <c r="AF210" s="84">
        <v>3760546.29</v>
      </c>
      <c r="AG210" s="84">
        <v>2721880.62</v>
      </c>
      <c r="AH210" s="83"/>
      <c r="AI210" s="83"/>
      <c r="AJ210" s="84">
        <v>1170416.0300000003</v>
      </c>
      <c r="AK210" s="83">
        <v>222941.82</v>
      </c>
      <c r="AL210" s="84">
        <v>1090548.8799999999</v>
      </c>
      <c r="AM210" s="83">
        <v>158736.95000000001</v>
      </c>
      <c r="AN210" s="84">
        <v>840623.07000000007</v>
      </c>
      <c r="AO210" s="83">
        <v>30553.1</v>
      </c>
      <c r="AP210" s="83">
        <v>10672.89</v>
      </c>
      <c r="AQ210" s="84">
        <v>643350.05000000005</v>
      </c>
      <c r="AR210" s="83"/>
      <c r="AS210" s="84">
        <v>-3812.5</v>
      </c>
      <c r="AT210" s="84">
        <v>176699.03999999998</v>
      </c>
      <c r="AU210" s="84">
        <v>2243034.44</v>
      </c>
      <c r="AV210" s="83">
        <v>-5288.48</v>
      </c>
      <c r="AW210" s="83">
        <v>25941.279999999999</v>
      </c>
      <c r="AX210" s="84">
        <v>57414.2</v>
      </c>
      <c r="AY210" s="83">
        <v>630</v>
      </c>
      <c r="AZ210" s="83">
        <v>186665.18</v>
      </c>
      <c r="BA210" s="83"/>
      <c r="BB210" s="84">
        <v>272908.51</v>
      </c>
      <c r="BC210" s="84">
        <v>159184.5</v>
      </c>
      <c r="BD210" s="83"/>
      <c r="BE210" s="83">
        <v>319824.2</v>
      </c>
      <c r="BF210" s="84"/>
      <c r="BG210" s="84">
        <v>15285.25</v>
      </c>
      <c r="BH210" s="83"/>
      <c r="BI210" s="84">
        <v>109755.93</v>
      </c>
      <c r="BJ210" s="83"/>
      <c r="BK210" s="83">
        <v>49702</v>
      </c>
      <c r="BL210" s="84">
        <v>126159.51999999999</v>
      </c>
      <c r="BM210" s="83">
        <v>868521.95</v>
      </c>
      <c r="BN210" s="84">
        <v>225</v>
      </c>
      <c r="BO210" s="83">
        <v>717.14</v>
      </c>
      <c r="BP210" s="83"/>
      <c r="BQ210" s="83">
        <v>795269.61</v>
      </c>
      <c r="BR210" s="84">
        <v>146832</v>
      </c>
      <c r="BS210" s="84"/>
      <c r="BT210" s="84"/>
      <c r="BU210" s="83"/>
      <c r="BV210" s="83"/>
      <c r="BW210" s="83"/>
      <c r="BX210" s="83">
        <v>98939.75</v>
      </c>
      <c r="BY210" s="83">
        <v>531173.99</v>
      </c>
      <c r="BZ210" s="83"/>
      <c r="CA210" s="83"/>
      <c r="CB210" s="84"/>
      <c r="CC210" s="83">
        <v>117776.56</v>
      </c>
      <c r="CD210" s="83"/>
      <c r="CE210" s="83">
        <v>13624.48</v>
      </c>
      <c r="CF210" s="83">
        <v>1049.24</v>
      </c>
      <c r="CG210" s="83"/>
      <c r="CH210" s="83"/>
      <c r="CI210" s="83"/>
      <c r="CJ210" s="83"/>
      <c r="CK210" s="83">
        <v>67745.63</v>
      </c>
      <c r="CL210" s="83">
        <v>67745.63</v>
      </c>
      <c r="CM210" s="83"/>
      <c r="CN210" s="83"/>
      <c r="CO210" s="83"/>
      <c r="CP210" s="83"/>
      <c r="CQ210" s="84"/>
      <c r="CR210" s="84"/>
      <c r="CS210" s="83"/>
      <c r="CT210" s="83">
        <v>4751.18</v>
      </c>
      <c r="CU210" s="83"/>
      <c r="CV210" s="83"/>
    </row>
    <row r="211" spans="2:100" x14ac:dyDescent="0.25">
      <c r="B211" s="85" t="s">
        <v>274</v>
      </c>
      <c r="C211" s="85" t="s">
        <v>275</v>
      </c>
      <c r="D211" s="84">
        <v>12475755.870000001</v>
      </c>
      <c r="E211" s="84">
        <v>5986376.790000001</v>
      </c>
      <c r="F211" s="83"/>
      <c r="G211" s="83"/>
      <c r="H211" s="83"/>
      <c r="I211" s="83">
        <v>49529.94</v>
      </c>
      <c r="J211" s="83"/>
      <c r="K211" s="83"/>
      <c r="L211" s="84">
        <v>2163919.2999999998</v>
      </c>
      <c r="M211" s="83">
        <v>9637.16</v>
      </c>
      <c r="N211" s="83"/>
      <c r="O211" s="83"/>
      <c r="P211" s="83">
        <v>1034.1399999999999</v>
      </c>
      <c r="Q211" s="83"/>
      <c r="R211" s="83">
        <v>1832</v>
      </c>
      <c r="S211" s="83">
        <v>951.62</v>
      </c>
      <c r="T211" s="84">
        <v>455189.75</v>
      </c>
      <c r="U211" s="84">
        <v>166697.72</v>
      </c>
      <c r="V211" s="84">
        <v>709035.53</v>
      </c>
      <c r="W211" s="84">
        <v>263233.69</v>
      </c>
      <c r="X211" s="83"/>
      <c r="Y211" s="83"/>
      <c r="Z211" s="83"/>
      <c r="AA211" s="83"/>
      <c r="AB211" s="84">
        <v>45315.710000000006</v>
      </c>
      <c r="AC211" s="84">
        <v>20070.86</v>
      </c>
      <c r="AD211" s="84">
        <v>16730.84</v>
      </c>
      <c r="AE211" s="84">
        <v>28170.010000000002</v>
      </c>
      <c r="AF211" s="84">
        <v>898521.24</v>
      </c>
      <c r="AG211" s="84">
        <v>582111.28</v>
      </c>
      <c r="AH211" s="84">
        <v>3676.67</v>
      </c>
      <c r="AI211" s="83">
        <v>906.03000000000009</v>
      </c>
      <c r="AJ211" s="84">
        <v>130006.32</v>
      </c>
      <c r="AK211" s="83"/>
      <c r="AL211" s="83">
        <v>272348.77</v>
      </c>
      <c r="AM211" s="83">
        <v>1454.74</v>
      </c>
      <c r="AN211" s="83">
        <v>122837.20999999999</v>
      </c>
      <c r="AO211" s="83">
        <v>76711.5</v>
      </c>
      <c r="AP211" s="83"/>
      <c r="AQ211" s="83"/>
      <c r="AR211" s="83"/>
      <c r="AS211" s="83"/>
      <c r="AT211" s="83">
        <v>554.1</v>
      </c>
      <c r="AU211" s="84">
        <v>15641.16</v>
      </c>
      <c r="AV211" s="83"/>
      <c r="AW211" s="83"/>
      <c r="AX211" s="83"/>
      <c r="AY211" s="83"/>
      <c r="AZ211" s="83"/>
      <c r="BA211" s="83"/>
      <c r="BB211" s="84"/>
      <c r="BC211" s="83"/>
      <c r="BD211" s="83">
        <v>4537</v>
      </c>
      <c r="BE211" s="83">
        <v>3930.56</v>
      </c>
      <c r="BF211" s="83"/>
      <c r="BG211" s="83"/>
      <c r="BH211" s="83"/>
      <c r="BI211" s="83"/>
      <c r="BJ211" s="83"/>
      <c r="BK211" s="83"/>
      <c r="BL211" s="84"/>
      <c r="BM211" s="83"/>
      <c r="BN211" s="83">
        <v>209.46</v>
      </c>
      <c r="BO211" s="83"/>
      <c r="BP211" s="83"/>
      <c r="BQ211" s="83">
        <v>2632.61</v>
      </c>
      <c r="BR211" s="83"/>
      <c r="BS211" s="83"/>
      <c r="BT211" s="83">
        <v>18514.79</v>
      </c>
      <c r="BU211" s="83">
        <v>18514.79</v>
      </c>
      <c r="BV211" s="83"/>
      <c r="BW211" s="83"/>
      <c r="BX211" s="83"/>
      <c r="BY211" s="83"/>
      <c r="BZ211" s="83"/>
      <c r="CA211" s="83"/>
      <c r="CB211" s="83"/>
      <c r="CC211" s="83">
        <v>17849.16</v>
      </c>
      <c r="CD211" s="83"/>
      <c r="CE211" s="83"/>
      <c r="CF211" s="83"/>
      <c r="CG211" s="83"/>
      <c r="CH211" s="83"/>
      <c r="CI211" s="83"/>
      <c r="CJ211" s="84"/>
      <c r="CK211" s="84">
        <v>7000.01</v>
      </c>
      <c r="CL211" s="83">
        <v>7000.01</v>
      </c>
      <c r="CM211" s="83">
        <v>225901.5</v>
      </c>
      <c r="CN211" s="83"/>
      <c r="CO211" s="83"/>
      <c r="CP211" s="83"/>
      <c r="CQ211" s="83"/>
      <c r="CR211" s="83"/>
      <c r="CS211" s="84"/>
      <c r="CT211" s="83">
        <v>172686.7</v>
      </c>
      <c r="CU211" s="83"/>
      <c r="CV211" s="83"/>
    </row>
    <row r="212" spans="2:100" x14ac:dyDescent="0.25">
      <c r="B212" s="85" t="s">
        <v>408</v>
      </c>
      <c r="C212" s="85" t="s">
        <v>851</v>
      </c>
      <c r="D212" s="84">
        <v>5360448.43</v>
      </c>
      <c r="E212" s="84">
        <v>1439134.97</v>
      </c>
      <c r="F212" s="84"/>
      <c r="G212" s="84"/>
      <c r="H212" s="83"/>
      <c r="I212" s="84"/>
      <c r="J212" s="84"/>
      <c r="K212" s="83"/>
      <c r="L212" s="84">
        <v>403071.69</v>
      </c>
      <c r="M212" s="84"/>
      <c r="N212" s="84"/>
      <c r="O212" s="83"/>
      <c r="P212" s="83"/>
      <c r="Q212" s="84">
        <v>31924.15</v>
      </c>
      <c r="R212" s="83"/>
      <c r="S212" s="83"/>
      <c r="T212" s="84">
        <v>111827.23999999999</v>
      </c>
      <c r="U212" s="84">
        <v>29494.739999999998</v>
      </c>
      <c r="V212" s="84">
        <v>141414.48000000001</v>
      </c>
      <c r="W212" s="84">
        <v>42488.399999999994</v>
      </c>
      <c r="X212" s="83"/>
      <c r="Y212" s="83"/>
      <c r="Z212" s="83"/>
      <c r="AA212" s="83"/>
      <c r="AB212" s="84">
        <v>21921.79</v>
      </c>
      <c r="AC212" s="84">
        <v>6216.27</v>
      </c>
      <c r="AD212" s="84">
        <v>15096.33</v>
      </c>
      <c r="AE212" s="84">
        <v>2638.23</v>
      </c>
      <c r="AF212" s="84">
        <v>259321.28</v>
      </c>
      <c r="AG212" s="84">
        <v>112793.79</v>
      </c>
      <c r="AH212" s="84">
        <v>3149.29</v>
      </c>
      <c r="AI212" s="84">
        <v>860.62</v>
      </c>
      <c r="AJ212" s="84">
        <v>263669.25</v>
      </c>
      <c r="AK212" s="84"/>
      <c r="AL212" s="84"/>
      <c r="AM212" s="84">
        <v>34552.230000000003</v>
      </c>
      <c r="AN212" s="84">
        <v>50513.31</v>
      </c>
      <c r="AO212" s="84"/>
      <c r="AP212" s="83"/>
      <c r="AQ212" s="84">
        <v>602878.27</v>
      </c>
      <c r="AR212" s="83"/>
      <c r="AS212" s="83"/>
      <c r="AT212" s="84">
        <v>14014.789999999999</v>
      </c>
      <c r="AU212" s="84">
        <v>30886.84</v>
      </c>
      <c r="AV212" s="83"/>
      <c r="AW212" s="84"/>
      <c r="AX212" s="84">
        <v>139.5</v>
      </c>
      <c r="AY212" s="84">
        <v>26133.08</v>
      </c>
      <c r="AZ212" s="83"/>
      <c r="BA212" s="83"/>
      <c r="BB212" s="84">
        <v>70186.14</v>
      </c>
      <c r="BC212" s="83">
        <v>85770.57</v>
      </c>
      <c r="BD212" s="84">
        <v>96123.47</v>
      </c>
      <c r="BE212" s="83"/>
      <c r="BF212" s="83">
        <v>655525.19999999995</v>
      </c>
      <c r="BG212" s="84"/>
      <c r="BH212" s="83"/>
      <c r="BI212" s="84"/>
      <c r="BJ212" s="83"/>
      <c r="BK212" s="84"/>
      <c r="BL212" s="84">
        <v>260263.49</v>
      </c>
      <c r="BM212" s="84">
        <v>18642.68</v>
      </c>
      <c r="BN212" s="84">
        <v>11688.740000000002</v>
      </c>
      <c r="BO212" s="83"/>
      <c r="BP212" s="83"/>
      <c r="BQ212" s="84"/>
      <c r="BR212" s="83"/>
      <c r="BS212" s="84">
        <v>203568.4</v>
      </c>
      <c r="BT212" s="84"/>
      <c r="BU212" s="84"/>
      <c r="BV212" s="83"/>
      <c r="BW212" s="83"/>
      <c r="BX212" s="84"/>
      <c r="BY212" s="84"/>
      <c r="BZ212" s="83"/>
      <c r="CA212" s="83"/>
      <c r="CB212" s="84"/>
      <c r="CC212" s="83">
        <v>285642.16000000003</v>
      </c>
      <c r="CD212" s="84"/>
      <c r="CE212" s="83"/>
      <c r="CF212" s="83"/>
      <c r="CG212" s="84"/>
      <c r="CH212" s="83"/>
      <c r="CI212" s="83">
        <v>28875.760000000002</v>
      </c>
      <c r="CJ212" s="84"/>
      <c r="CK212" s="84">
        <v>21.28</v>
      </c>
      <c r="CL212" s="83">
        <v>21.28</v>
      </c>
      <c r="CM212" s="83"/>
      <c r="CN212" s="83"/>
      <c r="CO212" s="84"/>
      <c r="CP212" s="84"/>
      <c r="CQ212" s="83"/>
      <c r="CR212" s="83"/>
      <c r="CS212" s="84"/>
      <c r="CT212" s="83"/>
      <c r="CU212" s="83"/>
      <c r="CV212" s="83"/>
    </row>
    <row r="213" spans="2:100" x14ac:dyDescent="0.25">
      <c r="B213" s="85" t="s">
        <v>730</v>
      </c>
      <c r="C213" s="85" t="s">
        <v>731</v>
      </c>
      <c r="D213" s="84">
        <v>3482052.66</v>
      </c>
      <c r="E213" s="84">
        <v>1142826.18</v>
      </c>
      <c r="F213" s="84"/>
      <c r="G213" s="84"/>
      <c r="H213" s="83"/>
      <c r="I213" s="84"/>
      <c r="J213" s="84"/>
      <c r="K213" s="84"/>
      <c r="L213" s="84">
        <v>280054.96000000002</v>
      </c>
      <c r="M213" s="84">
        <v>7563.2000000000007</v>
      </c>
      <c r="N213" s="84"/>
      <c r="O213" s="83"/>
      <c r="P213" s="84"/>
      <c r="Q213" s="84"/>
      <c r="R213" s="83"/>
      <c r="S213" s="83"/>
      <c r="T213" s="84">
        <v>109853.37999999999</v>
      </c>
      <c r="U213" s="84">
        <v>22002.78</v>
      </c>
      <c r="V213" s="84">
        <v>116643.32</v>
      </c>
      <c r="W213" s="84">
        <v>25834</v>
      </c>
      <c r="X213" s="83"/>
      <c r="Y213" s="83"/>
      <c r="Z213" s="83"/>
      <c r="AA213" s="83"/>
      <c r="AB213" s="84">
        <v>5037.0199999999995</v>
      </c>
      <c r="AC213" s="84">
        <v>2377.67</v>
      </c>
      <c r="AD213" s="84">
        <v>7394.78</v>
      </c>
      <c r="AE213" s="84">
        <v>1622.7900000000002</v>
      </c>
      <c r="AF213" s="84">
        <v>149042.78</v>
      </c>
      <c r="AG213" s="84">
        <v>29620.13</v>
      </c>
      <c r="AH213" s="83"/>
      <c r="AI213" s="83"/>
      <c r="AJ213" s="84">
        <v>49375.86</v>
      </c>
      <c r="AK213" s="84"/>
      <c r="AL213" s="84">
        <v>67685.64</v>
      </c>
      <c r="AM213" s="84"/>
      <c r="AN213" s="84">
        <v>74154.899999999994</v>
      </c>
      <c r="AO213" s="84"/>
      <c r="AP213" s="83"/>
      <c r="AQ213" s="84">
        <v>184621.46</v>
      </c>
      <c r="AR213" s="83"/>
      <c r="AS213" s="84"/>
      <c r="AT213" s="84">
        <v>3160.35</v>
      </c>
      <c r="AU213" s="84">
        <v>688959.73</v>
      </c>
      <c r="AV213" s="84"/>
      <c r="AW213" s="83"/>
      <c r="AX213" s="83"/>
      <c r="AY213" s="84"/>
      <c r="AZ213" s="83"/>
      <c r="BA213" s="84"/>
      <c r="BB213" s="84">
        <v>49189.09</v>
      </c>
      <c r="BC213" s="84">
        <v>56436.5</v>
      </c>
      <c r="BD213" s="84"/>
      <c r="BE213" s="83"/>
      <c r="BF213" s="83">
        <v>122190.67</v>
      </c>
      <c r="BG213" s="83"/>
      <c r="BH213" s="84"/>
      <c r="BI213" s="83">
        <v>74608.56</v>
      </c>
      <c r="BJ213" s="83"/>
      <c r="BK213" s="83"/>
      <c r="BL213" s="84">
        <v>104403.25</v>
      </c>
      <c r="BM213" s="84">
        <v>26981.62</v>
      </c>
      <c r="BN213" s="84"/>
      <c r="BO213" s="83">
        <v>75060.600000000006</v>
      </c>
      <c r="BP213" s="84"/>
      <c r="BQ213" s="83"/>
      <c r="BR213" s="83">
        <v>3868.94</v>
      </c>
      <c r="BS213" s="84"/>
      <c r="BT213" s="84"/>
      <c r="BU213" s="84"/>
      <c r="BV213" s="83"/>
      <c r="BW213" s="83"/>
      <c r="BX213" s="84"/>
      <c r="BY213" s="83"/>
      <c r="BZ213" s="83"/>
      <c r="CA213" s="83"/>
      <c r="CB213" s="84"/>
      <c r="CC213" s="84">
        <v>1482.5</v>
      </c>
      <c r="CD213" s="83"/>
      <c r="CE213" s="83"/>
      <c r="CF213" s="83"/>
      <c r="CG213" s="83"/>
      <c r="CH213" s="83"/>
      <c r="CI213" s="83"/>
      <c r="CJ213" s="84"/>
      <c r="CK213" s="84"/>
      <c r="CL213" s="83"/>
      <c r="CM213" s="83"/>
      <c r="CN213" s="84"/>
      <c r="CO213" s="83"/>
      <c r="CP213" s="83"/>
      <c r="CQ213" s="83"/>
      <c r="CR213" s="83"/>
      <c r="CS213" s="83"/>
      <c r="CT213" s="83"/>
      <c r="CU213" s="83"/>
      <c r="CV213" s="83"/>
    </row>
    <row r="214" spans="2:100" x14ac:dyDescent="0.25">
      <c r="B214" s="85" t="s">
        <v>680</v>
      </c>
      <c r="C214" s="85" t="s">
        <v>681</v>
      </c>
      <c r="D214" s="84">
        <v>516916.37</v>
      </c>
      <c r="E214" s="84">
        <v>217435.04</v>
      </c>
      <c r="F214" s="84">
        <v>3200</v>
      </c>
      <c r="G214" s="84"/>
      <c r="H214" s="83"/>
      <c r="I214" s="84">
        <v>3999.96</v>
      </c>
      <c r="J214" s="84"/>
      <c r="K214" s="83"/>
      <c r="L214" s="84">
        <v>121523.66</v>
      </c>
      <c r="M214" s="84"/>
      <c r="N214" s="84"/>
      <c r="O214" s="83"/>
      <c r="P214" s="84"/>
      <c r="Q214" s="84"/>
      <c r="R214" s="83"/>
      <c r="S214" s="83"/>
      <c r="T214" s="84">
        <v>16964.150000000001</v>
      </c>
      <c r="U214" s="84">
        <v>8924.41</v>
      </c>
      <c r="V214" s="84">
        <v>21479.21</v>
      </c>
      <c r="W214" s="84">
        <v>6875.88</v>
      </c>
      <c r="X214" s="83"/>
      <c r="Y214" s="83"/>
      <c r="Z214" s="83"/>
      <c r="AA214" s="83">
        <v>292.33999999999997</v>
      </c>
      <c r="AB214" s="84">
        <v>1028</v>
      </c>
      <c r="AC214" s="84">
        <v>274.37</v>
      </c>
      <c r="AD214" s="84">
        <v>602.29999999999995</v>
      </c>
      <c r="AE214" s="84">
        <v>592.89</v>
      </c>
      <c r="AF214" s="84">
        <v>25378</v>
      </c>
      <c r="AG214" s="84">
        <v>13278</v>
      </c>
      <c r="AH214" s="84">
        <v>1230.02</v>
      </c>
      <c r="AI214" s="83">
        <v>687.48</v>
      </c>
      <c r="AJ214" s="84">
        <v>8938.17</v>
      </c>
      <c r="AK214" s="84"/>
      <c r="AL214" s="84"/>
      <c r="AM214" s="84"/>
      <c r="AN214" s="84"/>
      <c r="AO214" s="83"/>
      <c r="AP214" s="83">
        <v>774.71</v>
      </c>
      <c r="AQ214" s="83"/>
      <c r="AR214" s="83"/>
      <c r="AS214" s="84"/>
      <c r="AT214" s="84">
        <v>290</v>
      </c>
      <c r="AU214" s="84">
        <v>37983.649999999994</v>
      </c>
      <c r="AV214" s="84"/>
      <c r="AW214" s="83"/>
      <c r="AX214" s="83"/>
      <c r="AY214" s="84"/>
      <c r="AZ214" s="83"/>
      <c r="BA214" s="83"/>
      <c r="BB214" s="84">
        <v>9818.76</v>
      </c>
      <c r="BC214" s="84"/>
      <c r="BD214" s="84"/>
      <c r="BE214" s="83"/>
      <c r="BF214" s="83"/>
      <c r="BG214" s="83"/>
      <c r="BH214" s="83"/>
      <c r="BI214" s="83"/>
      <c r="BJ214" s="83"/>
      <c r="BK214" s="83"/>
      <c r="BL214" s="84"/>
      <c r="BM214" s="84">
        <v>2638</v>
      </c>
      <c r="BN214" s="84"/>
      <c r="BO214" s="83"/>
      <c r="BP214" s="84"/>
      <c r="BQ214" s="84"/>
      <c r="BR214" s="83"/>
      <c r="BS214" s="84"/>
      <c r="BT214" s="84"/>
      <c r="BU214" s="83"/>
      <c r="BV214" s="83"/>
      <c r="BW214" s="83"/>
      <c r="BX214" s="84"/>
      <c r="BY214" s="83"/>
      <c r="BZ214" s="83"/>
      <c r="CA214" s="83"/>
      <c r="CB214" s="84"/>
      <c r="CC214" s="84"/>
      <c r="CD214" s="83"/>
      <c r="CE214" s="83"/>
      <c r="CF214" s="83"/>
      <c r="CG214" s="83"/>
      <c r="CH214" s="83"/>
      <c r="CI214" s="83"/>
      <c r="CJ214" s="84"/>
      <c r="CK214" s="84">
        <v>12707.369999999999</v>
      </c>
      <c r="CL214" s="83">
        <v>12707.369999999999</v>
      </c>
      <c r="CM214" s="83"/>
      <c r="CN214" s="84"/>
      <c r="CO214" s="83"/>
      <c r="CP214" s="83"/>
      <c r="CQ214" s="83"/>
      <c r="CR214" s="83"/>
      <c r="CS214" s="83"/>
      <c r="CT214" s="83"/>
      <c r="CU214" s="83"/>
      <c r="CV214" s="83"/>
    </row>
    <row r="215" spans="2:100" x14ac:dyDescent="0.25">
      <c r="B215" s="85" t="s">
        <v>574</v>
      </c>
      <c r="C215" s="85" t="s">
        <v>575</v>
      </c>
      <c r="D215" s="84">
        <v>13839031.460000003</v>
      </c>
      <c r="E215" s="84">
        <v>4831212.68</v>
      </c>
      <c r="F215" s="84">
        <v>125969.88</v>
      </c>
      <c r="G215" s="84">
        <v>114068.36</v>
      </c>
      <c r="H215" s="83"/>
      <c r="I215" s="84">
        <v>44440</v>
      </c>
      <c r="J215" s="84">
        <v>140690.45000000001</v>
      </c>
      <c r="K215" s="84"/>
      <c r="L215" s="84">
        <v>2144565.16</v>
      </c>
      <c r="M215" s="84">
        <v>72164.850000000006</v>
      </c>
      <c r="N215" s="84">
        <v>275109.24</v>
      </c>
      <c r="O215" s="83"/>
      <c r="P215" s="84"/>
      <c r="Q215" s="84">
        <v>648.65000000000009</v>
      </c>
      <c r="R215" s="83"/>
      <c r="S215" s="83"/>
      <c r="T215" s="84">
        <v>385288.93</v>
      </c>
      <c r="U215" s="84">
        <v>186717.49</v>
      </c>
      <c r="V215" s="84">
        <v>498663.07</v>
      </c>
      <c r="W215" s="84">
        <v>245035.47000000003</v>
      </c>
      <c r="X215" s="83"/>
      <c r="Y215" s="83"/>
      <c r="Z215" s="83"/>
      <c r="AA215" s="83"/>
      <c r="AB215" s="83">
        <v>20211.79</v>
      </c>
      <c r="AC215" s="83">
        <v>18331.53</v>
      </c>
      <c r="AD215" s="84">
        <v>12166.95</v>
      </c>
      <c r="AE215" s="84">
        <v>21269.739999999998</v>
      </c>
      <c r="AF215" s="84">
        <v>691942.24999999988</v>
      </c>
      <c r="AG215" s="84">
        <v>621717.20000000019</v>
      </c>
      <c r="AH215" s="84">
        <v>11143.509999999998</v>
      </c>
      <c r="AI215" s="84">
        <v>8111.7400000000016</v>
      </c>
      <c r="AJ215" s="84">
        <v>376884.12000000005</v>
      </c>
      <c r="AK215" s="84">
        <v>24866.63</v>
      </c>
      <c r="AL215" s="84">
        <v>144389.66</v>
      </c>
      <c r="AM215" s="84">
        <v>141269.21</v>
      </c>
      <c r="AN215" s="84">
        <v>60405.64</v>
      </c>
      <c r="AO215" s="84">
        <v>131041.10999999999</v>
      </c>
      <c r="AP215" s="83">
        <v>29331.53</v>
      </c>
      <c r="AQ215" s="84">
        <v>373201.5</v>
      </c>
      <c r="AR215" s="83"/>
      <c r="AS215" s="83"/>
      <c r="AT215" s="84">
        <v>38110.339999999997</v>
      </c>
      <c r="AU215" s="84">
        <v>531925.41999999993</v>
      </c>
      <c r="AV215" s="84"/>
      <c r="AW215" s="84">
        <v>30963.599999999999</v>
      </c>
      <c r="AX215" s="83">
        <v>43639.6</v>
      </c>
      <c r="AY215" s="84">
        <v>39664.6</v>
      </c>
      <c r="AZ215" s="83">
        <v>4982.04</v>
      </c>
      <c r="BA215" s="83"/>
      <c r="BB215" s="84">
        <v>89917.96</v>
      </c>
      <c r="BC215" s="84">
        <v>1209.5</v>
      </c>
      <c r="BD215" s="84">
        <v>48303.83</v>
      </c>
      <c r="BE215" s="84"/>
      <c r="BF215" s="83"/>
      <c r="BG215" s="84"/>
      <c r="BH215" s="83"/>
      <c r="BI215" s="83"/>
      <c r="BJ215" s="83"/>
      <c r="BK215" s="83"/>
      <c r="BL215" s="84"/>
      <c r="BM215" s="84">
        <v>180179</v>
      </c>
      <c r="BN215" s="84">
        <v>87348.61</v>
      </c>
      <c r="BO215" s="83">
        <v>8690.02</v>
      </c>
      <c r="BP215" s="84"/>
      <c r="BQ215" s="84">
        <v>4938.75</v>
      </c>
      <c r="BR215" s="83"/>
      <c r="BS215" s="84"/>
      <c r="BT215" s="84">
        <v>24565.15</v>
      </c>
      <c r="BU215" s="84">
        <v>24565.15</v>
      </c>
      <c r="BV215" s="83">
        <v>375037.25</v>
      </c>
      <c r="BW215" s="83"/>
      <c r="BX215" s="84"/>
      <c r="BY215" s="84">
        <v>188293.21</v>
      </c>
      <c r="BZ215" s="83">
        <v>12281.72</v>
      </c>
      <c r="CA215" s="84"/>
      <c r="CB215" s="84"/>
      <c r="CC215" s="83">
        <v>15619.41</v>
      </c>
      <c r="CD215" s="83"/>
      <c r="CE215" s="83">
        <v>19589.810000000001</v>
      </c>
      <c r="CF215" s="83"/>
      <c r="CG215" s="83"/>
      <c r="CH215" s="83">
        <v>677.07</v>
      </c>
      <c r="CI215" s="83"/>
      <c r="CJ215" s="84"/>
      <c r="CK215" s="84">
        <v>97007.25</v>
      </c>
      <c r="CL215" s="83">
        <v>97007.25</v>
      </c>
      <c r="CM215" s="83"/>
      <c r="CN215" s="84"/>
      <c r="CO215" s="84"/>
      <c r="CP215" s="84"/>
      <c r="CQ215" s="84"/>
      <c r="CR215" s="83">
        <v>245228.98</v>
      </c>
      <c r="CS215" s="84"/>
      <c r="CT215" s="83"/>
      <c r="CU215" s="83"/>
      <c r="CV215" s="83"/>
    </row>
    <row r="216" spans="2:100" x14ac:dyDescent="0.25">
      <c r="B216" s="85" t="s">
        <v>464</v>
      </c>
      <c r="C216" s="85" t="s">
        <v>465</v>
      </c>
      <c r="D216" s="84">
        <v>6500951.9599999981</v>
      </c>
      <c r="E216" s="84">
        <v>2353853.83</v>
      </c>
      <c r="F216" s="84">
        <v>76033.540000000008</v>
      </c>
      <c r="G216" s="84">
        <v>29083.329999999998</v>
      </c>
      <c r="H216" s="83"/>
      <c r="I216" s="84">
        <v>67419.5</v>
      </c>
      <c r="J216" s="84">
        <v>73605.290000000008</v>
      </c>
      <c r="K216" s="84"/>
      <c r="L216" s="84">
        <v>963179.43999999983</v>
      </c>
      <c r="M216" s="84">
        <v>40134.910000000003</v>
      </c>
      <c r="N216" s="84">
        <v>56634.54</v>
      </c>
      <c r="O216" s="83"/>
      <c r="P216" s="84">
        <v>49615</v>
      </c>
      <c r="Q216" s="84">
        <v>37195.089999999997</v>
      </c>
      <c r="R216" s="84"/>
      <c r="S216" s="84"/>
      <c r="T216" s="84">
        <v>191229.7</v>
      </c>
      <c r="U216" s="84">
        <v>85136.860000000015</v>
      </c>
      <c r="V216" s="84">
        <v>244079.58</v>
      </c>
      <c r="W216" s="84">
        <v>108418.20999999999</v>
      </c>
      <c r="X216" s="83"/>
      <c r="Y216" s="83"/>
      <c r="Z216" s="83"/>
      <c r="AA216" s="83"/>
      <c r="AB216" s="83">
        <v>7938.3399999999992</v>
      </c>
      <c r="AC216" s="83">
        <v>3247.1099999999992</v>
      </c>
      <c r="AD216" s="84">
        <v>6174.0199999999995</v>
      </c>
      <c r="AE216" s="84">
        <v>11080.48</v>
      </c>
      <c r="AF216" s="83">
        <v>350633.07</v>
      </c>
      <c r="AG216" s="83">
        <v>362134.93</v>
      </c>
      <c r="AH216" s="84">
        <v>2829.9700000000003</v>
      </c>
      <c r="AI216" s="84">
        <v>24.23</v>
      </c>
      <c r="AJ216" s="84">
        <v>160237.47</v>
      </c>
      <c r="AK216" s="84">
        <v>23700.240000000002</v>
      </c>
      <c r="AL216" s="84">
        <v>60846.66</v>
      </c>
      <c r="AM216" s="84">
        <v>5023.9800000000005</v>
      </c>
      <c r="AN216" s="84">
        <v>66443.64</v>
      </c>
      <c r="AO216" s="84">
        <v>5427.91</v>
      </c>
      <c r="AP216" s="83">
        <v>4768.29</v>
      </c>
      <c r="AQ216" s="84">
        <v>2400</v>
      </c>
      <c r="AR216" s="83"/>
      <c r="AS216" s="83">
        <v>258743.96999999997</v>
      </c>
      <c r="AT216" s="84">
        <v>26709.18</v>
      </c>
      <c r="AU216" s="84">
        <v>17304.010000000002</v>
      </c>
      <c r="AV216" s="84">
        <v>11828.5</v>
      </c>
      <c r="AW216" s="84">
        <v>6615.95</v>
      </c>
      <c r="AX216" s="84"/>
      <c r="AY216" s="84">
        <v>2020</v>
      </c>
      <c r="AZ216" s="84"/>
      <c r="BA216" s="84">
        <v>223.4</v>
      </c>
      <c r="BB216" s="84">
        <v>43265.46</v>
      </c>
      <c r="BC216" s="84">
        <v>36861.46</v>
      </c>
      <c r="BD216" s="84">
        <v>91026.69</v>
      </c>
      <c r="BE216" s="84">
        <v>3399.02</v>
      </c>
      <c r="BF216" s="83"/>
      <c r="BG216" s="84"/>
      <c r="BH216" s="83">
        <v>9322.5499999999993</v>
      </c>
      <c r="BI216" s="83"/>
      <c r="BJ216" s="83"/>
      <c r="BK216" s="83"/>
      <c r="BL216" s="84">
        <v>699.22</v>
      </c>
      <c r="BM216" s="84">
        <v>96725</v>
      </c>
      <c r="BN216" s="84">
        <v>55253.29</v>
      </c>
      <c r="BO216" s="84">
        <v>918</v>
      </c>
      <c r="BP216" s="84"/>
      <c r="BQ216" s="84">
        <v>26372.93</v>
      </c>
      <c r="BR216" s="83"/>
      <c r="BS216" s="84"/>
      <c r="BT216" s="84">
        <v>7130</v>
      </c>
      <c r="BU216" s="84">
        <v>7130</v>
      </c>
      <c r="BV216" s="83">
        <v>159641.54</v>
      </c>
      <c r="BW216" s="84"/>
      <c r="BX216" s="84"/>
      <c r="BY216" s="83">
        <v>147069.13</v>
      </c>
      <c r="BZ216" s="83"/>
      <c r="CA216" s="84"/>
      <c r="CB216" s="84"/>
      <c r="CC216" s="83">
        <v>9204.2199999999993</v>
      </c>
      <c r="CD216" s="84"/>
      <c r="CE216" s="84"/>
      <c r="CF216" s="83"/>
      <c r="CG216" s="83"/>
      <c r="CH216" s="84"/>
      <c r="CI216" s="83"/>
      <c r="CJ216" s="84"/>
      <c r="CK216" s="84">
        <v>42089.279999999999</v>
      </c>
      <c r="CL216" s="83">
        <v>42089.279999999999</v>
      </c>
      <c r="CM216" s="83"/>
      <c r="CN216" s="83"/>
      <c r="CO216" s="83"/>
      <c r="CP216" s="83"/>
      <c r="CQ216" s="84"/>
      <c r="CR216" s="83"/>
      <c r="CS216" s="83"/>
      <c r="CT216" s="83"/>
      <c r="CU216" s="83"/>
      <c r="CV216" s="83"/>
    </row>
    <row r="217" spans="2:100" x14ac:dyDescent="0.25">
      <c r="B217" s="85" t="s">
        <v>666</v>
      </c>
      <c r="C217" s="85" t="s">
        <v>667</v>
      </c>
      <c r="D217" s="84">
        <v>15602774.02</v>
      </c>
      <c r="E217" s="84">
        <v>6239433.5499999998</v>
      </c>
      <c r="F217" s="84">
        <v>158027.37</v>
      </c>
      <c r="G217" s="84">
        <v>56542.030000000013</v>
      </c>
      <c r="H217" s="83"/>
      <c r="I217" s="84">
        <v>307655.05999999994</v>
      </c>
      <c r="J217" s="84">
        <v>31700.39</v>
      </c>
      <c r="K217" s="84"/>
      <c r="L217" s="84">
        <v>2489802.87</v>
      </c>
      <c r="M217" s="84">
        <v>80275.06</v>
      </c>
      <c r="N217" s="84">
        <v>143204.26</v>
      </c>
      <c r="O217" s="83"/>
      <c r="P217" s="84">
        <v>143343.10999999999</v>
      </c>
      <c r="Q217" s="84">
        <v>117693.91</v>
      </c>
      <c r="R217" s="84"/>
      <c r="S217" s="83"/>
      <c r="T217" s="84">
        <v>502088.86999999988</v>
      </c>
      <c r="U217" s="84">
        <v>221278.81999999998</v>
      </c>
      <c r="V217" s="84">
        <v>634869.62</v>
      </c>
      <c r="W217" s="84">
        <v>271450.02</v>
      </c>
      <c r="X217" s="83"/>
      <c r="Y217" s="83"/>
      <c r="Z217" s="83"/>
      <c r="AA217" s="83"/>
      <c r="AB217" s="83">
        <v>14951.95</v>
      </c>
      <c r="AC217" s="84">
        <v>6330.72</v>
      </c>
      <c r="AD217" s="84">
        <v>22885.32</v>
      </c>
      <c r="AE217" s="84">
        <v>35068.769999999997</v>
      </c>
      <c r="AF217" s="84">
        <v>829368.62000000011</v>
      </c>
      <c r="AG217" s="84">
        <v>749187.24000000011</v>
      </c>
      <c r="AH217" s="84">
        <v>12475.42</v>
      </c>
      <c r="AI217" s="84"/>
      <c r="AJ217" s="84">
        <v>310862.18</v>
      </c>
      <c r="AK217" s="84">
        <v>43707.710000000006</v>
      </c>
      <c r="AL217" s="84">
        <v>208974.54</v>
      </c>
      <c r="AM217" s="84">
        <v>18066.82</v>
      </c>
      <c r="AN217" s="84">
        <v>90657.040000000008</v>
      </c>
      <c r="AO217" s="83"/>
      <c r="AP217" s="83"/>
      <c r="AQ217" s="84"/>
      <c r="AR217" s="84"/>
      <c r="AS217" s="83">
        <v>82014.66</v>
      </c>
      <c r="AT217" s="84">
        <v>33787.799999999996</v>
      </c>
      <c r="AU217" s="84">
        <v>210224.66999999998</v>
      </c>
      <c r="AV217" s="84">
        <v>20000</v>
      </c>
      <c r="AW217" s="84"/>
      <c r="AX217" s="84"/>
      <c r="AY217" s="83">
        <v>2932.2</v>
      </c>
      <c r="AZ217" s="84"/>
      <c r="BA217" s="84"/>
      <c r="BB217" s="84">
        <v>111341.13</v>
      </c>
      <c r="BC217" s="84">
        <v>52914.45</v>
      </c>
      <c r="BD217" s="84">
        <v>216017.45</v>
      </c>
      <c r="BE217" s="84"/>
      <c r="BF217" s="84"/>
      <c r="BG217" s="84"/>
      <c r="BH217" s="83"/>
      <c r="BI217" s="84"/>
      <c r="BJ217" s="83"/>
      <c r="BK217" s="83"/>
      <c r="BL217" s="84"/>
      <c r="BM217" s="84">
        <v>213877</v>
      </c>
      <c r="BN217" s="84">
        <v>161279.95000000001</v>
      </c>
      <c r="BO217" s="84">
        <v>418.86</v>
      </c>
      <c r="BP217" s="84"/>
      <c r="BQ217" s="84">
        <v>65614.180000000008</v>
      </c>
      <c r="BR217" s="83">
        <v>6234.5</v>
      </c>
      <c r="BS217" s="84"/>
      <c r="BT217" s="84">
        <v>21747.200000000001</v>
      </c>
      <c r="BU217" s="84">
        <v>21747.200000000001</v>
      </c>
      <c r="BV217" s="83">
        <v>121882.54999999999</v>
      </c>
      <c r="BW217" s="84"/>
      <c r="BX217" s="84"/>
      <c r="BY217" s="84">
        <v>282902.28999999998</v>
      </c>
      <c r="BZ217" s="83"/>
      <c r="CA217" s="83"/>
      <c r="CB217" s="84"/>
      <c r="CC217" s="83">
        <v>32666.45</v>
      </c>
      <c r="CD217" s="84"/>
      <c r="CE217" s="83"/>
      <c r="CF217" s="83"/>
      <c r="CG217" s="84"/>
      <c r="CH217" s="83"/>
      <c r="CI217" s="83"/>
      <c r="CJ217" s="84"/>
      <c r="CK217" s="84">
        <v>113905.82</v>
      </c>
      <c r="CL217" s="83">
        <v>113905.82</v>
      </c>
      <c r="CM217" s="84"/>
      <c r="CN217" s="84"/>
      <c r="CO217" s="83">
        <v>24108.84</v>
      </c>
      <c r="CP217" s="84">
        <v>89002.75</v>
      </c>
      <c r="CQ217" s="84"/>
      <c r="CR217" s="83"/>
      <c r="CS217" s="84"/>
      <c r="CT217" s="83"/>
      <c r="CU217" s="83"/>
      <c r="CV217" s="83"/>
    </row>
    <row r="218" spans="2:100" x14ac:dyDescent="0.25">
      <c r="B218" s="85" t="s">
        <v>296</v>
      </c>
      <c r="C218" s="85" t="s">
        <v>297</v>
      </c>
      <c r="D218" s="84">
        <v>12175925.249999998</v>
      </c>
      <c r="E218" s="84">
        <v>3754404.33</v>
      </c>
      <c r="F218" s="84">
        <v>136374.6</v>
      </c>
      <c r="G218" s="84">
        <v>32587.32</v>
      </c>
      <c r="H218" s="83"/>
      <c r="I218" s="84">
        <v>143850.04</v>
      </c>
      <c r="J218" s="84">
        <v>146541.1</v>
      </c>
      <c r="K218" s="84">
        <v>33618</v>
      </c>
      <c r="L218" s="84">
        <v>2439707.59</v>
      </c>
      <c r="M218" s="84">
        <v>82253.52</v>
      </c>
      <c r="N218" s="84">
        <v>95816.09</v>
      </c>
      <c r="O218" s="83"/>
      <c r="P218" s="84">
        <v>99165.47</v>
      </c>
      <c r="Q218" s="84">
        <v>39881.230000000003</v>
      </c>
      <c r="R218" s="83"/>
      <c r="S218" s="84"/>
      <c r="T218" s="84">
        <v>309993.82999999996</v>
      </c>
      <c r="U218" s="84">
        <v>203426.07</v>
      </c>
      <c r="V218" s="84">
        <v>400171.61</v>
      </c>
      <c r="W218" s="84">
        <v>280702.76</v>
      </c>
      <c r="X218" s="83"/>
      <c r="Y218" s="83"/>
      <c r="Z218" s="83"/>
      <c r="AA218" s="83"/>
      <c r="AB218" s="84"/>
      <c r="AC218" s="84"/>
      <c r="AD218" s="84">
        <v>15245.16</v>
      </c>
      <c r="AE218" s="84">
        <v>34097.759999999995</v>
      </c>
      <c r="AF218" s="84">
        <v>547630.77</v>
      </c>
      <c r="AG218" s="84">
        <v>722066.28</v>
      </c>
      <c r="AH218" s="84">
        <v>9040.2800000000007</v>
      </c>
      <c r="AI218" s="84">
        <v>5894.14</v>
      </c>
      <c r="AJ218" s="84">
        <v>333094.95</v>
      </c>
      <c r="AK218" s="84">
        <v>63248.03</v>
      </c>
      <c r="AL218" s="84">
        <v>171501.85</v>
      </c>
      <c r="AM218" s="84"/>
      <c r="AN218" s="84">
        <v>37845.039999999994</v>
      </c>
      <c r="AO218" s="84">
        <v>196</v>
      </c>
      <c r="AP218" s="83">
        <v>19691.419999999998</v>
      </c>
      <c r="AQ218" s="84">
        <v>96262.95</v>
      </c>
      <c r="AR218" s="83"/>
      <c r="AS218" s="84"/>
      <c r="AT218" s="84">
        <v>23121.9</v>
      </c>
      <c r="AU218" s="84">
        <v>712078.75</v>
      </c>
      <c r="AV218" s="83">
        <v>96452.64</v>
      </c>
      <c r="AW218" s="84">
        <v>27879.84</v>
      </c>
      <c r="AX218" s="84"/>
      <c r="AY218" s="83">
        <v>159552.81999999998</v>
      </c>
      <c r="AZ218" s="83"/>
      <c r="BA218" s="84"/>
      <c r="BB218" s="84">
        <v>34477.9</v>
      </c>
      <c r="BC218" s="84">
        <v>1004.91</v>
      </c>
      <c r="BD218" s="84">
        <v>2100</v>
      </c>
      <c r="BE218" s="84"/>
      <c r="BF218" s="84"/>
      <c r="BG218" s="84">
        <v>3138.41</v>
      </c>
      <c r="BH218" s="84"/>
      <c r="BI218" s="84"/>
      <c r="BJ218" s="84"/>
      <c r="BK218" s="83"/>
      <c r="BL218" s="84">
        <v>1396.98</v>
      </c>
      <c r="BM218" s="84">
        <v>191239</v>
      </c>
      <c r="BN218" s="84">
        <v>23758.6</v>
      </c>
      <c r="BO218" s="84">
        <v>828.1</v>
      </c>
      <c r="BP218" s="84"/>
      <c r="BQ218" s="84">
        <v>136246.30000000002</v>
      </c>
      <c r="BR218" s="83">
        <v>124043.4</v>
      </c>
      <c r="BS218" s="84"/>
      <c r="BT218" s="84">
        <v>9718.5</v>
      </c>
      <c r="BU218" s="84">
        <v>9718.5</v>
      </c>
      <c r="BV218" s="83">
        <v>53413.78</v>
      </c>
      <c r="BW218" s="84"/>
      <c r="BX218" s="84"/>
      <c r="BY218" s="83">
        <v>157910.13</v>
      </c>
      <c r="BZ218" s="83">
        <v>1738.58</v>
      </c>
      <c r="CA218" s="83"/>
      <c r="CB218" s="84">
        <v>121668.22</v>
      </c>
      <c r="CC218" s="83">
        <v>12365.279999999999</v>
      </c>
      <c r="CD218" s="84"/>
      <c r="CE218" s="83"/>
      <c r="CF218" s="84"/>
      <c r="CG218" s="84"/>
      <c r="CH218" s="83"/>
      <c r="CI218" s="84"/>
      <c r="CJ218" s="84"/>
      <c r="CK218" s="84">
        <v>16073.470000000001</v>
      </c>
      <c r="CL218" s="83">
        <v>16073.470000000001</v>
      </c>
      <c r="CM218" s="83"/>
      <c r="CN218" s="84"/>
      <c r="CO218" s="83"/>
      <c r="CP218" s="83"/>
      <c r="CQ218" s="83"/>
      <c r="CR218" s="83">
        <v>8606.5499999999993</v>
      </c>
      <c r="CS218" s="83"/>
      <c r="CT218" s="83">
        <v>2803</v>
      </c>
      <c r="CU218" s="83"/>
      <c r="CV218" s="83"/>
    </row>
    <row r="219" spans="2:100" x14ac:dyDescent="0.25">
      <c r="B219" s="85" t="s">
        <v>244</v>
      </c>
      <c r="C219" s="85" t="s">
        <v>245</v>
      </c>
      <c r="D219" s="84">
        <v>66405675.32</v>
      </c>
      <c r="E219" s="84">
        <v>27087993.399999999</v>
      </c>
      <c r="F219" s="84">
        <v>1544679.34</v>
      </c>
      <c r="G219" s="84">
        <v>426616.6</v>
      </c>
      <c r="H219" s="83"/>
      <c r="I219" s="84">
        <v>1481761.8</v>
      </c>
      <c r="J219" s="83">
        <v>465051.7</v>
      </c>
      <c r="K219" s="83">
        <v>383933</v>
      </c>
      <c r="L219" s="84">
        <v>10506741</v>
      </c>
      <c r="M219" s="84">
        <v>710407.40000000014</v>
      </c>
      <c r="N219" s="84">
        <v>332254.83999999997</v>
      </c>
      <c r="O219" s="83"/>
      <c r="P219" s="84">
        <v>38064</v>
      </c>
      <c r="Q219" s="83">
        <v>172153.29</v>
      </c>
      <c r="R219" s="83">
        <v>3707086.91</v>
      </c>
      <c r="S219" s="84">
        <v>3177258.79</v>
      </c>
      <c r="T219" s="84">
        <v>2343537.36</v>
      </c>
      <c r="U219" s="84">
        <v>866322.29999999981</v>
      </c>
      <c r="V219" s="84">
        <v>2992213.3899999997</v>
      </c>
      <c r="W219" s="84">
        <v>1170134.03</v>
      </c>
      <c r="X219" s="83"/>
      <c r="Y219" s="83"/>
      <c r="Z219" s="83"/>
      <c r="AA219" s="83"/>
      <c r="AB219" s="84">
        <v>14459.34</v>
      </c>
      <c r="AC219" s="84">
        <v>6194.4</v>
      </c>
      <c r="AD219" s="84">
        <v>84927.47</v>
      </c>
      <c r="AE219" s="84">
        <v>118532.48999999999</v>
      </c>
      <c r="AF219" s="84"/>
      <c r="AG219" s="84"/>
      <c r="AH219" s="84">
        <v>320484.93</v>
      </c>
      <c r="AI219" s="84">
        <v>24982.76</v>
      </c>
      <c r="AJ219" s="84">
        <v>1533727.2499999998</v>
      </c>
      <c r="AK219" s="84">
        <v>293965.34999999998</v>
      </c>
      <c r="AL219" s="84">
        <v>1171860.51</v>
      </c>
      <c r="AM219" s="84">
        <v>188517.93</v>
      </c>
      <c r="AN219" s="84">
        <v>197305.75</v>
      </c>
      <c r="AO219" s="84">
        <v>40974.370000000003</v>
      </c>
      <c r="AP219" s="83">
        <v>15575.39</v>
      </c>
      <c r="AQ219" s="84">
        <v>912</v>
      </c>
      <c r="AR219" s="83"/>
      <c r="AS219" s="83"/>
      <c r="AT219" s="84">
        <v>96483.839999999997</v>
      </c>
      <c r="AU219" s="84">
        <v>1095196.1099999999</v>
      </c>
      <c r="AV219" s="84">
        <v>127864.43</v>
      </c>
      <c r="AW219" s="84">
        <v>65392.91</v>
      </c>
      <c r="AX219" s="83">
        <v>12054.61</v>
      </c>
      <c r="AY219" s="84">
        <v>73219.06</v>
      </c>
      <c r="AZ219" s="83">
        <v>138474.35999999999</v>
      </c>
      <c r="BA219" s="83">
        <v>51844.15</v>
      </c>
      <c r="BB219" s="84">
        <v>145624.26</v>
      </c>
      <c r="BC219" s="84">
        <v>68765.31</v>
      </c>
      <c r="BD219" s="83">
        <v>214791.7</v>
      </c>
      <c r="BE219" s="84">
        <v>85571.48</v>
      </c>
      <c r="BF219" s="83"/>
      <c r="BG219" s="83">
        <v>6857.1</v>
      </c>
      <c r="BH219" s="83"/>
      <c r="BI219" s="83"/>
      <c r="BJ219" s="83"/>
      <c r="BK219" s="83"/>
      <c r="BL219" s="84"/>
      <c r="BM219" s="84">
        <v>822763</v>
      </c>
      <c r="BN219" s="84">
        <v>127744.44</v>
      </c>
      <c r="BO219" s="84">
        <v>1143.96</v>
      </c>
      <c r="BP219" s="84">
        <v>19383.079999999998</v>
      </c>
      <c r="BQ219" s="84">
        <v>480237.7</v>
      </c>
      <c r="BR219" s="83">
        <v>25000</v>
      </c>
      <c r="BS219" s="84"/>
      <c r="BT219" s="84">
        <v>64000.74</v>
      </c>
      <c r="BU219" s="83">
        <v>64000.74</v>
      </c>
      <c r="BV219" s="83">
        <v>113573.18</v>
      </c>
      <c r="BW219" s="84"/>
      <c r="BX219" s="84">
        <v>166852.56</v>
      </c>
      <c r="BY219" s="83">
        <v>492807.18000000005</v>
      </c>
      <c r="BZ219" s="83"/>
      <c r="CA219" s="83"/>
      <c r="CB219" s="84">
        <v>24150.13</v>
      </c>
      <c r="CC219" s="83">
        <v>157242.15</v>
      </c>
      <c r="CD219" s="83"/>
      <c r="CE219" s="83">
        <v>48823.16</v>
      </c>
      <c r="CF219" s="83">
        <v>12858.16</v>
      </c>
      <c r="CG219" s="83"/>
      <c r="CH219" s="83"/>
      <c r="CI219" s="83">
        <v>59125.02</v>
      </c>
      <c r="CJ219" s="84"/>
      <c r="CK219" s="84">
        <v>168572.78999999998</v>
      </c>
      <c r="CL219" s="83">
        <v>168572.78999999998</v>
      </c>
      <c r="CM219" s="83"/>
      <c r="CN219" s="83"/>
      <c r="CO219" s="83"/>
      <c r="CP219" s="83"/>
      <c r="CQ219" s="83"/>
      <c r="CR219" s="83"/>
      <c r="CS219" s="84"/>
      <c r="CT219" s="83">
        <v>20629.66</v>
      </c>
      <c r="CU219" s="83"/>
      <c r="CV219" s="83"/>
    </row>
    <row r="220" spans="2:100" x14ac:dyDescent="0.25">
      <c r="B220" s="85" t="s">
        <v>672</v>
      </c>
      <c r="C220" s="85" t="s">
        <v>673</v>
      </c>
      <c r="D220" s="84">
        <v>86034406.159999937</v>
      </c>
      <c r="E220" s="84">
        <v>34383296.049999997</v>
      </c>
      <c r="F220" s="84">
        <v>778570.19000000006</v>
      </c>
      <c r="G220" s="84">
        <v>463339.22</v>
      </c>
      <c r="H220" s="83"/>
      <c r="I220" s="84">
        <v>1107016.49</v>
      </c>
      <c r="J220" s="84">
        <v>860602.7</v>
      </c>
      <c r="K220" s="84">
        <v>244389.59999999998</v>
      </c>
      <c r="L220" s="84">
        <v>16086523.65</v>
      </c>
      <c r="M220" s="84">
        <v>486297.26999999996</v>
      </c>
      <c r="N220" s="84">
        <v>835957.27999999991</v>
      </c>
      <c r="O220" s="83"/>
      <c r="P220" s="84">
        <v>2579.9799999999996</v>
      </c>
      <c r="Q220" s="84">
        <v>757723.07000000007</v>
      </c>
      <c r="R220" s="83"/>
      <c r="S220" s="83"/>
      <c r="T220" s="84">
        <v>2782544.9399999995</v>
      </c>
      <c r="U220" s="84">
        <v>1320464.57</v>
      </c>
      <c r="V220" s="84">
        <v>3610251.9799999991</v>
      </c>
      <c r="W220" s="84">
        <v>1837608.94</v>
      </c>
      <c r="X220" s="83"/>
      <c r="Y220" s="83"/>
      <c r="Z220" s="83"/>
      <c r="AA220" s="83"/>
      <c r="AB220" s="84"/>
      <c r="AC220" s="84"/>
      <c r="AD220" s="84">
        <v>144455.94000000003</v>
      </c>
      <c r="AE220" s="84">
        <v>270088.73</v>
      </c>
      <c r="AF220" s="84">
        <v>4353407.8999999994</v>
      </c>
      <c r="AG220" s="84">
        <v>4616420.2400000021</v>
      </c>
      <c r="AH220" s="84">
        <v>70561.919999999998</v>
      </c>
      <c r="AI220" s="84">
        <v>38799.83</v>
      </c>
      <c r="AJ220" s="84">
        <v>2015299.81</v>
      </c>
      <c r="AK220" s="84">
        <v>355921.56000000006</v>
      </c>
      <c r="AL220" s="84">
        <v>1333239.92</v>
      </c>
      <c r="AM220" s="84"/>
      <c r="AN220" s="84">
        <v>223770.99000000002</v>
      </c>
      <c r="AO220" s="84"/>
      <c r="AP220" s="83"/>
      <c r="AQ220" s="84">
        <v>111995.44</v>
      </c>
      <c r="AR220" s="83">
        <v>7943.4</v>
      </c>
      <c r="AS220" s="83"/>
      <c r="AT220" s="84">
        <v>37816.83</v>
      </c>
      <c r="AU220" s="84">
        <v>25872.07</v>
      </c>
      <c r="AV220" s="84">
        <v>39864.379999999997</v>
      </c>
      <c r="AW220" s="84">
        <v>61440.49</v>
      </c>
      <c r="AX220" s="83">
        <v>4640</v>
      </c>
      <c r="AY220" s="84"/>
      <c r="AZ220" s="83">
        <v>24373.11</v>
      </c>
      <c r="BA220" s="83">
        <v>251653.59</v>
      </c>
      <c r="BB220" s="84">
        <v>122778.09999999999</v>
      </c>
      <c r="BC220" s="84">
        <v>329127.86</v>
      </c>
      <c r="BD220" s="84">
        <v>1177085.5900000001</v>
      </c>
      <c r="BE220" s="84">
        <v>84566.26</v>
      </c>
      <c r="BF220" s="83">
        <v>12101.62</v>
      </c>
      <c r="BG220" s="84">
        <v>29714.41</v>
      </c>
      <c r="BH220" s="83"/>
      <c r="BI220" s="83">
        <v>21932.12</v>
      </c>
      <c r="BJ220" s="84"/>
      <c r="BK220" s="83"/>
      <c r="BL220" s="84"/>
      <c r="BM220" s="84">
        <v>1051939</v>
      </c>
      <c r="BN220" s="84">
        <v>294119.83</v>
      </c>
      <c r="BO220" s="84">
        <v>3337.24</v>
      </c>
      <c r="BP220" s="83">
        <v>8392.76</v>
      </c>
      <c r="BQ220" s="84">
        <v>967836.98</v>
      </c>
      <c r="BR220" s="83">
        <v>829745.42999999993</v>
      </c>
      <c r="BS220" s="84"/>
      <c r="BT220" s="84">
        <v>127894.25</v>
      </c>
      <c r="BU220" s="84">
        <v>127894.25</v>
      </c>
      <c r="BV220" s="83">
        <v>139303.99</v>
      </c>
      <c r="BW220" s="83"/>
      <c r="BX220" s="84">
        <v>250551.40999999997</v>
      </c>
      <c r="BY220" s="84">
        <v>668048.19999999995</v>
      </c>
      <c r="BZ220" s="83">
        <v>39352.65</v>
      </c>
      <c r="CA220" s="83"/>
      <c r="CB220" s="84"/>
      <c r="CC220" s="83"/>
      <c r="CD220" s="84">
        <v>33000</v>
      </c>
      <c r="CE220" s="83">
        <v>24131.920000000002</v>
      </c>
      <c r="CF220" s="83"/>
      <c r="CG220" s="84"/>
      <c r="CH220" s="83">
        <v>7063.23</v>
      </c>
      <c r="CI220" s="83"/>
      <c r="CJ220" s="84"/>
      <c r="CK220" s="84">
        <v>79955.91</v>
      </c>
      <c r="CL220" s="83">
        <v>79955.91</v>
      </c>
      <c r="CM220" s="83"/>
      <c r="CN220" s="83"/>
      <c r="CO220" s="84">
        <v>105988.7</v>
      </c>
      <c r="CP220" s="83"/>
      <c r="CQ220" s="83"/>
      <c r="CR220" s="83">
        <v>26207.52</v>
      </c>
      <c r="CS220" s="83"/>
      <c r="CT220" s="83">
        <v>55499.100000000006</v>
      </c>
      <c r="CU220" s="83"/>
      <c r="CV220" s="83"/>
    </row>
    <row r="221" spans="2:100" x14ac:dyDescent="0.25">
      <c r="B221" s="85" t="s">
        <v>210</v>
      </c>
      <c r="C221" s="85" t="s">
        <v>211</v>
      </c>
      <c r="D221" s="84">
        <v>47806341.419999994</v>
      </c>
      <c r="E221" s="84">
        <v>19163330.649999999</v>
      </c>
      <c r="F221" s="84">
        <v>588072.77999999991</v>
      </c>
      <c r="G221" s="84">
        <v>839605.2100000002</v>
      </c>
      <c r="H221" s="83"/>
      <c r="I221" s="84">
        <v>1394034.59</v>
      </c>
      <c r="J221" s="84">
        <v>213648.74000000002</v>
      </c>
      <c r="K221" s="84">
        <v>160150</v>
      </c>
      <c r="L221" s="84">
        <v>8050978.2200000007</v>
      </c>
      <c r="M221" s="84">
        <v>355471.60000000003</v>
      </c>
      <c r="N221" s="84">
        <v>342729.51999999996</v>
      </c>
      <c r="O221" s="83"/>
      <c r="P221" s="84">
        <v>164997.25</v>
      </c>
      <c r="Q221" s="84">
        <v>281824.08999999997</v>
      </c>
      <c r="R221" s="83"/>
      <c r="S221" s="83"/>
      <c r="T221" s="84">
        <v>1660716.47</v>
      </c>
      <c r="U221" s="84">
        <v>678516.52999999991</v>
      </c>
      <c r="V221" s="84">
        <v>2104593.02</v>
      </c>
      <c r="W221" s="84">
        <v>899041.2</v>
      </c>
      <c r="X221" s="83"/>
      <c r="Y221" s="83"/>
      <c r="Z221" s="83"/>
      <c r="AA221" s="83"/>
      <c r="AB221" s="84">
        <v>66094.960000000006</v>
      </c>
      <c r="AC221" s="84">
        <v>36240.470000000008</v>
      </c>
      <c r="AD221" s="84">
        <v>56829.399999999994</v>
      </c>
      <c r="AE221" s="84">
        <v>89040.92</v>
      </c>
      <c r="AF221" s="84">
        <v>2398684.3099999996</v>
      </c>
      <c r="AG221" s="84">
        <v>1885932.69</v>
      </c>
      <c r="AH221" s="84">
        <v>54624.22</v>
      </c>
      <c r="AI221" s="84">
        <v>114349.5</v>
      </c>
      <c r="AJ221" s="84">
        <v>964942.55</v>
      </c>
      <c r="AK221" s="84">
        <v>164234.6</v>
      </c>
      <c r="AL221" s="84">
        <v>403655.84</v>
      </c>
      <c r="AM221" s="84">
        <v>36615.699999999997</v>
      </c>
      <c r="AN221" s="84">
        <v>655627.77</v>
      </c>
      <c r="AO221" s="84">
        <v>167717.68</v>
      </c>
      <c r="AP221" s="83">
        <v>62989.46</v>
      </c>
      <c r="AQ221" s="84">
        <v>240442.11</v>
      </c>
      <c r="AR221" s="83"/>
      <c r="AS221" s="83">
        <v>60087.5</v>
      </c>
      <c r="AT221" s="84">
        <v>18160.03</v>
      </c>
      <c r="AU221" s="84">
        <v>348352.52</v>
      </c>
      <c r="AV221" s="84"/>
      <c r="AW221" s="84">
        <v>43216.59</v>
      </c>
      <c r="AX221" s="83">
        <v>47739</v>
      </c>
      <c r="AY221" s="84"/>
      <c r="AZ221" s="84"/>
      <c r="BA221" s="83"/>
      <c r="BB221" s="84">
        <v>207487.58000000002</v>
      </c>
      <c r="BC221" s="84">
        <v>86609.7</v>
      </c>
      <c r="BD221" s="84">
        <v>163663</v>
      </c>
      <c r="BE221" s="83">
        <v>20683.28</v>
      </c>
      <c r="BF221" s="84">
        <v>27378.25</v>
      </c>
      <c r="BG221" s="84">
        <v>6325.9</v>
      </c>
      <c r="BH221" s="83">
        <v>2492</v>
      </c>
      <c r="BI221" s="83">
        <v>45505.11</v>
      </c>
      <c r="BJ221" s="83">
        <v>5534.82</v>
      </c>
      <c r="BK221" s="83"/>
      <c r="BL221" s="84"/>
      <c r="BM221" s="84">
        <v>711689</v>
      </c>
      <c r="BN221" s="84">
        <v>85680.760000000009</v>
      </c>
      <c r="BO221" s="84">
        <v>990.29</v>
      </c>
      <c r="BP221" s="83">
        <v>9710.2800000000007</v>
      </c>
      <c r="BQ221" s="83">
        <v>409608.02999999997</v>
      </c>
      <c r="BR221" s="83">
        <v>64137.79</v>
      </c>
      <c r="BS221" s="84"/>
      <c r="BT221" s="84">
        <v>115052.76000000001</v>
      </c>
      <c r="BU221" s="84">
        <v>115052.76000000001</v>
      </c>
      <c r="BV221" s="83">
        <v>119347.27</v>
      </c>
      <c r="BW221" s="84"/>
      <c r="BX221" s="84">
        <v>216833.43</v>
      </c>
      <c r="BY221" s="83">
        <v>475080.32999999996</v>
      </c>
      <c r="BZ221" s="83"/>
      <c r="CA221" s="83"/>
      <c r="CB221" s="84"/>
      <c r="CC221" s="83">
        <v>32593.84</v>
      </c>
      <c r="CD221" s="84">
        <v>22434</v>
      </c>
      <c r="CE221" s="83">
        <v>74886.929999999993</v>
      </c>
      <c r="CF221" s="83"/>
      <c r="CG221" s="84">
        <v>700</v>
      </c>
      <c r="CH221" s="83">
        <v>3177.82</v>
      </c>
      <c r="CI221" s="83"/>
      <c r="CJ221" s="84">
        <v>311</v>
      </c>
      <c r="CK221" s="84">
        <v>71793.87</v>
      </c>
      <c r="CL221" s="83">
        <v>71793.87</v>
      </c>
      <c r="CM221" s="83"/>
      <c r="CN221" s="83"/>
      <c r="CO221" s="83">
        <v>13346.69</v>
      </c>
      <c r="CP221" s="83"/>
      <c r="CQ221" s="83"/>
      <c r="CR221" s="83"/>
      <c r="CS221" s="83"/>
      <c r="CT221" s="83"/>
      <c r="CU221" s="83"/>
      <c r="CV221" s="83"/>
    </row>
    <row r="222" spans="2:100" x14ac:dyDescent="0.25">
      <c r="B222" s="85" t="s">
        <v>440</v>
      </c>
      <c r="C222" s="85" t="s">
        <v>441</v>
      </c>
      <c r="D222" s="84">
        <v>13060178.780000003</v>
      </c>
      <c r="E222" s="84">
        <v>4754858.3999999994</v>
      </c>
      <c r="F222" s="84">
        <v>149461.96</v>
      </c>
      <c r="G222" s="83">
        <v>114103.65</v>
      </c>
      <c r="H222" s="83"/>
      <c r="I222" s="84">
        <v>172566.05</v>
      </c>
      <c r="J222" s="83"/>
      <c r="K222" s="83"/>
      <c r="L222" s="84">
        <v>2420304.0199999996</v>
      </c>
      <c r="M222" s="84">
        <v>120964.97</v>
      </c>
      <c r="N222" s="84">
        <v>108002.48999999999</v>
      </c>
      <c r="O222" s="83"/>
      <c r="P222" s="83">
        <v>24773.040000000001</v>
      </c>
      <c r="Q222" s="83"/>
      <c r="R222" s="83"/>
      <c r="S222" s="83">
        <v>-971</v>
      </c>
      <c r="T222" s="84">
        <v>386090.7</v>
      </c>
      <c r="U222" s="84">
        <v>198600.64999999997</v>
      </c>
      <c r="V222" s="84">
        <v>480982.57</v>
      </c>
      <c r="W222" s="84">
        <v>250740.07</v>
      </c>
      <c r="X222" s="83"/>
      <c r="Y222" s="83"/>
      <c r="Z222" s="83"/>
      <c r="AA222" s="83"/>
      <c r="AB222" s="84">
        <v>7169.54</v>
      </c>
      <c r="AC222" s="84">
        <v>6600.1100000000006</v>
      </c>
      <c r="AD222" s="84">
        <v>12478.439999999999</v>
      </c>
      <c r="AE222" s="84">
        <v>21106.76</v>
      </c>
      <c r="AF222" s="84">
        <v>593900.29</v>
      </c>
      <c r="AG222" s="84">
        <v>664957.56999999995</v>
      </c>
      <c r="AH222" s="83">
        <v>9631.1</v>
      </c>
      <c r="AI222" s="83">
        <v>5713.7800000000007</v>
      </c>
      <c r="AJ222" s="84">
        <v>350996.37</v>
      </c>
      <c r="AK222" s="84">
        <v>49976.31</v>
      </c>
      <c r="AL222" s="84">
        <v>170539.72</v>
      </c>
      <c r="AM222" s="84">
        <v>10145.439999999999</v>
      </c>
      <c r="AN222" s="84">
        <v>7909.93</v>
      </c>
      <c r="AO222" s="84"/>
      <c r="AP222" s="84">
        <v>3726.61</v>
      </c>
      <c r="AQ222" s="84">
        <v>265109.76000000001</v>
      </c>
      <c r="AR222" s="83"/>
      <c r="AS222" s="83"/>
      <c r="AT222" s="84">
        <v>1600</v>
      </c>
      <c r="AU222" s="84">
        <v>589927.14</v>
      </c>
      <c r="AV222" s="84"/>
      <c r="AW222" s="84">
        <v>45294.8</v>
      </c>
      <c r="AX222" s="83"/>
      <c r="AY222" s="84">
        <v>61504.639999999999</v>
      </c>
      <c r="AZ222" s="84"/>
      <c r="BA222" s="84"/>
      <c r="BB222" s="84">
        <v>106829.14</v>
      </c>
      <c r="BC222" s="84">
        <v>64353.520000000004</v>
      </c>
      <c r="BD222" s="84"/>
      <c r="BE222" s="84">
        <v>7883.4699999999993</v>
      </c>
      <c r="BF222" s="83"/>
      <c r="BG222" s="83"/>
      <c r="BH222" s="83"/>
      <c r="BI222" s="83"/>
      <c r="BJ222" s="83"/>
      <c r="BK222" s="84"/>
      <c r="BL222" s="84"/>
      <c r="BM222" s="84">
        <v>183527.46</v>
      </c>
      <c r="BN222" s="84">
        <v>110287.75</v>
      </c>
      <c r="BO222" s="83">
        <v>1043.6200000000001</v>
      </c>
      <c r="BP222" s="83">
        <v>738.58999999999992</v>
      </c>
      <c r="BQ222" s="83">
        <v>78213.210000000006</v>
      </c>
      <c r="BR222" s="83">
        <v>63309.7</v>
      </c>
      <c r="BS222" s="84"/>
      <c r="BT222" s="84">
        <v>38735.71</v>
      </c>
      <c r="BU222" s="84">
        <v>38735.71</v>
      </c>
      <c r="BV222" s="83"/>
      <c r="BW222" s="83"/>
      <c r="BX222" s="84">
        <v>83313.73</v>
      </c>
      <c r="BY222" s="83">
        <v>162932.88</v>
      </c>
      <c r="BZ222" s="83"/>
      <c r="CA222" s="83"/>
      <c r="CB222" s="84"/>
      <c r="CC222" s="83">
        <v>21141.439999999999</v>
      </c>
      <c r="CD222" s="84"/>
      <c r="CE222" s="83"/>
      <c r="CF222" s="83"/>
      <c r="CG222" s="83"/>
      <c r="CH222" s="83"/>
      <c r="CI222" s="83"/>
      <c r="CJ222" s="84"/>
      <c r="CK222" s="84">
        <v>33115.020000000004</v>
      </c>
      <c r="CL222" s="83">
        <v>33115.020000000004</v>
      </c>
      <c r="CM222" s="83"/>
      <c r="CN222" s="83"/>
      <c r="CO222" s="83"/>
      <c r="CP222" s="83"/>
      <c r="CQ222" s="83"/>
      <c r="CR222" s="83"/>
      <c r="CS222" s="83"/>
      <c r="CT222" s="83">
        <v>45987.659999999996</v>
      </c>
      <c r="CU222" s="83"/>
      <c r="CV222" s="83"/>
    </row>
    <row r="223" spans="2:100" x14ac:dyDescent="0.25">
      <c r="B223" s="85" t="s">
        <v>298</v>
      </c>
      <c r="C223" s="85" t="s">
        <v>299</v>
      </c>
      <c r="D223" s="84">
        <v>7626814.1999999993</v>
      </c>
      <c r="E223" s="84">
        <v>3055432.55</v>
      </c>
      <c r="F223" s="84">
        <v>40787.629999999997</v>
      </c>
      <c r="G223" s="84">
        <v>16832.14</v>
      </c>
      <c r="H223" s="83"/>
      <c r="I223" s="84">
        <v>199397.8</v>
      </c>
      <c r="J223" s="83">
        <v>16144.689999999999</v>
      </c>
      <c r="K223" s="84">
        <v>18618</v>
      </c>
      <c r="L223" s="84">
        <v>979290.26999999979</v>
      </c>
      <c r="M223" s="84">
        <v>48686.16</v>
      </c>
      <c r="N223" s="84">
        <v>34534.600000000006</v>
      </c>
      <c r="O223" s="83"/>
      <c r="P223" s="84">
        <v>35178.5</v>
      </c>
      <c r="Q223" s="83">
        <v>12198.249999999998</v>
      </c>
      <c r="R223" s="83"/>
      <c r="S223" s="83"/>
      <c r="T223" s="84">
        <v>246741.04</v>
      </c>
      <c r="U223" s="84">
        <v>80491.160000000018</v>
      </c>
      <c r="V223" s="84">
        <v>322076.34000000003</v>
      </c>
      <c r="W223" s="84">
        <v>113574.75000000001</v>
      </c>
      <c r="X223" s="83"/>
      <c r="Y223" s="83"/>
      <c r="Z223" s="83"/>
      <c r="AA223" s="83"/>
      <c r="AB223" s="84">
        <v>25088.01</v>
      </c>
      <c r="AC223" s="84">
        <v>8178.09</v>
      </c>
      <c r="AD223" s="84">
        <v>7745.42</v>
      </c>
      <c r="AE223" s="84">
        <v>11538.62</v>
      </c>
      <c r="AF223" s="84">
        <v>395888.7</v>
      </c>
      <c r="AG223" s="84">
        <v>379229.09</v>
      </c>
      <c r="AH223" s="83">
        <v>233.36</v>
      </c>
      <c r="AI223" s="83">
        <v>3085.2799999999997</v>
      </c>
      <c r="AJ223" s="84">
        <v>133420.16</v>
      </c>
      <c r="AK223" s="84">
        <v>26073.489999999998</v>
      </c>
      <c r="AL223" s="84">
        <v>74729.070000000007</v>
      </c>
      <c r="AM223" s="83">
        <v>3434.1800000000003</v>
      </c>
      <c r="AN223" s="84">
        <v>81743.03</v>
      </c>
      <c r="AO223" s="84">
        <v>52043.65</v>
      </c>
      <c r="AP223" s="84">
        <v>2381.85</v>
      </c>
      <c r="AQ223" s="84">
        <v>9873.75</v>
      </c>
      <c r="AR223" s="83"/>
      <c r="AS223" s="83"/>
      <c r="AT223" s="84">
        <v>8387.67</v>
      </c>
      <c r="AU223" s="84">
        <v>73827.5</v>
      </c>
      <c r="AV223" s="84">
        <v>1145</v>
      </c>
      <c r="AW223" s="84">
        <v>1827.15</v>
      </c>
      <c r="AX223" s="83"/>
      <c r="AY223" s="84">
        <v>5888.96</v>
      </c>
      <c r="AZ223" s="83"/>
      <c r="BA223" s="84"/>
      <c r="BB223" s="84">
        <v>11658.94</v>
      </c>
      <c r="BC223" s="84">
        <v>22012.14</v>
      </c>
      <c r="BD223" s="84">
        <v>155763.09</v>
      </c>
      <c r="BE223" s="84">
        <v>40219.589999999997</v>
      </c>
      <c r="BF223" s="83"/>
      <c r="BG223" s="83">
        <v>6164.2</v>
      </c>
      <c r="BH223" s="83"/>
      <c r="BI223" s="83"/>
      <c r="BJ223" s="83">
        <v>2166.9699999999998</v>
      </c>
      <c r="BK223" s="83"/>
      <c r="BL223" s="84"/>
      <c r="BM223" s="84">
        <v>112384.75</v>
      </c>
      <c r="BN223" s="83">
        <v>45103.020000000004</v>
      </c>
      <c r="BO223" s="84">
        <v>692.5</v>
      </c>
      <c r="BP223" s="83">
        <v>2876.44</v>
      </c>
      <c r="BQ223" s="83"/>
      <c r="BR223" s="83">
        <v>284206.99</v>
      </c>
      <c r="BS223" s="84"/>
      <c r="BT223" s="84">
        <v>16271.529999999999</v>
      </c>
      <c r="BU223" s="84">
        <v>16271.529999999999</v>
      </c>
      <c r="BV223" s="83">
        <v>266276.58</v>
      </c>
      <c r="BW223" s="83"/>
      <c r="BX223" s="84"/>
      <c r="BY223" s="83">
        <v>88504.12</v>
      </c>
      <c r="BZ223" s="83">
        <v>16365.67</v>
      </c>
      <c r="CA223" s="83"/>
      <c r="CB223" s="84"/>
      <c r="CC223" s="83">
        <v>8333.16</v>
      </c>
      <c r="CD223" s="84"/>
      <c r="CE223" s="83">
        <v>13607.96</v>
      </c>
      <c r="CF223" s="83"/>
      <c r="CG223" s="83"/>
      <c r="CH223" s="83">
        <v>883</v>
      </c>
      <c r="CI223" s="83"/>
      <c r="CJ223" s="84"/>
      <c r="CK223" s="84">
        <v>7577.6399999999994</v>
      </c>
      <c r="CL223" s="83">
        <v>7577.6399999999994</v>
      </c>
      <c r="CM223" s="83"/>
      <c r="CN223" s="83"/>
      <c r="CO223" s="83"/>
      <c r="CP223" s="83"/>
      <c r="CQ223" s="83"/>
      <c r="CR223" s="83"/>
      <c r="CS223" s="83"/>
      <c r="CT223" s="83"/>
      <c r="CU223" s="83"/>
      <c r="CV223" s="83"/>
    </row>
    <row r="224" spans="2:100" x14ac:dyDescent="0.25">
      <c r="B224" s="85" t="s">
        <v>516</v>
      </c>
      <c r="C224" s="85" t="s">
        <v>517</v>
      </c>
      <c r="D224" s="84">
        <v>135760692.01999998</v>
      </c>
      <c r="E224" s="84">
        <v>52798958.410000011</v>
      </c>
      <c r="F224" s="84">
        <v>1395122.9300000002</v>
      </c>
      <c r="G224" s="83">
        <v>1880218.27</v>
      </c>
      <c r="H224" s="83"/>
      <c r="I224" s="83">
        <v>2355608.0500000003</v>
      </c>
      <c r="J224" s="83">
        <v>554168.44000000006</v>
      </c>
      <c r="K224" s="83">
        <v>779501.6</v>
      </c>
      <c r="L224" s="84">
        <v>21596773.819999993</v>
      </c>
      <c r="M224" s="84">
        <v>1190733.98</v>
      </c>
      <c r="N224" s="83">
        <v>1160283.8499999999</v>
      </c>
      <c r="O224" s="83"/>
      <c r="P224" s="83">
        <v>407555</v>
      </c>
      <c r="Q224" s="83">
        <v>123943.09</v>
      </c>
      <c r="R224" s="83"/>
      <c r="S224" s="83"/>
      <c r="T224" s="84">
        <v>4484200.5900000008</v>
      </c>
      <c r="U224" s="84">
        <v>1841453.4999999993</v>
      </c>
      <c r="V224" s="84">
        <v>5736952.0299999993</v>
      </c>
      <c r="W224" s="84">
        <v>2475325.9800000004</v>
      </c>
      <c r="X224" s="83"/>
      <c r="Y224" s="83"/>
      <c r="Z224" s="83"/>
      <c r="AA224" s="83"/>
      <c r="AB224" s="84">
        <v>22517.380000000005</v>
      </c>
      <c r="AC224" s="84">
        <v>9479.4500000000007</v>
      </c>
      <c r="AD224" s="84">
        <v>176760.09</v>
      </c>
      <c r="AE224" s="84">
        <v>265996.44</v>
      </c>
      <c r="AF224" s="84">
        <v>7306379.8600000003</v>
      </c>
      <c r="AG224" s="84">
        <v>6583260.2200000007</v>
      </c>
      <c r="AH224" s="84">
        <v>126577.75999999998</v>
      </c>
      <c r="AI224" s="83">
        <v>52043.079999999987</v>
      </c>
      <c r="AJ224" s="84">
        <v>4203219.1999999993</v>
      </c>
      <c r="AK224" s="84">
        <v>396029.58999999997</v>
      </c>
      <c r="AL224" s="84">
        <v>1901675.9699999997</v>
      </c>
      <c r="AM224" s="83">
        <v>73420.12</v>
      </c>
      <c r="AN224" s="84">
        <v>303449.77999999997</v>
      </c>
      <c r="AO224" s="84">
        <v>54343.599999999991</v>
      </c>
      <c r="AP224" s="84">
        <v>186729.01</v>
      </c>
      <c r="AQ224" s="84">
        <v>2964560.59</v>
      </c>
      <c r="AR224" s="83"/>
      <c r="AS224" s="83"/>
      <c r="AT224" s="84">
        <v>262157.89</v>
      </c>
      <c r="AU224" s="84">
        <v>4989667.8900000006</v>
      </c>
      <c r="AV224" s="84">
        <v>58821.9</v>
      </c>
      <c r="AW224" s="84">
        <v>78712.850000000006</v>
      </c>
      <c r="AX224" s="84"/>
      <c r="AY224" s="83">
        <v>303913.96999999997</v>
      </c>
      <c r="AZ224" s="83">
        <v>296448.97000000003</v>
      </c>
      <c r="BA224" s="83"/>
      <c r="BB224" s="84">
        <v>524851.96</v>
      </c>
      <c r="BC224" s="84">
        <v>208097.75999999998</v>
      </c>
      <c r="BD224" s="84">
        <v>987803.42999999993</v>
      </c>
      <c r="BE224" s="84">
        <v>3368.21</v>
      </c>
      <c r="BF224" s="83">
        <v>52641.440000000002</v>
      </c>
      <c r="BG224" s="83">
        <v>41109.81</v>
      </c>
      <c r="BH224" s="83"/>
      <c r="BI224" s="84">
        <v>85680</v>
      </c>
      <c r="BJ224" s="83"/>
      <c r="BK224" s="83"/>
      <c r="BL224" s="84">
        <v>56059.82</v>
      </c>
      <c r="BM224" s="84">
        <v>1405224.62</v>
      </c>
      <c r="BN224" s="83">
        <v>746725.33000000007</v>
      </c>
      <c r="BO224" s="84">
        <v>24229.800000000003</v>
      </c>
      <c r="BP224" s="83">
        <v>35870.18</v>
      </c>
      <c r="BQ224" s="83"/>
      <c r="BR224" s="83"/>
      <c r="BS224" s="84"/>
      <c r="BT224" s="84">
        <v>103956.29</v>
      </c>
      <c r="BU224" s="84">
        <v>103956.29</v>
      </c>
      <c r="BV224" s="83">
        <v>2435.71</v>
      </c>
      <c r="BW224" s="83"/>
      <c r="BX224" s="84">
        <v>298776.5</v>
      </c>
      <c r="BY224" s="83">
        <v>1183707.1800000002</v>
      </c>
      <c r="BZ224" s="83"/>
      <c r="CA224" s="83"/>
      <c r="CB224" s="84"/>
      <c r="CC224" s="83">
        <v>88653.26999999999</v>
      </c>
      <c r="CD224" s="84"/>
      <c r="CE224" s="83">
        <v>164918.59</v>
      </c>
      <c r="CF224" s="83"/>
      <c r="CG224" s="83"/>
      <c r="CH224" s="83">
        <v>12060.17</v>
      </c>
      <c r="CI224" s="83"/>
      <c r="CJ224" s="84"/>
      <c r="CK224" s="84">
        <v>337460.6</v>
      </c>
      <c r="CL224" s="83">
        <v>337460.6</v>
      </c>
      <c r="CM224" s="83"/>
      <c r="CN224" s="84"/>
      <c r="CO224" s="83"/>
      <c r="CP224" s="83">
        <v>96.2</v>
      </c>
      <c r="CQ224" s="83"/>
      <c r="CR224" s="83"/>
      <c r="CS224" s="83"/>
      <c r="CT224" s="83"/>
      <c r="CU224" s="83"/>
      <c r="CV224" s="83"/>
    </row>
    <row r="225" spans="2:100" x14ac:dyDescent="0.25">
      <c r="B225" s="85" t="s">
        <v>686</v>
      </c>
      <c r="C225" s="85" t="s">
        <v>687</v>
      </c>
      <c r="D225" s="84">
        <v>1831847.75</v>
      </c>
      <c r="E225" s="84">
        <v>579225.96</v>
      </c>
      <c r="F225" s="84">
        <v>17061.939999999999</v>
      </c>
      <c r="G225" s="84">
        <v>2645.06</v>
      </c>
      <c r="H225" s="83"/>
      <c r="I225" s="84">
        <v>33349.11</v>
      </c>
      <c r="J225" s="83"/>
      <c r="K225" s="83"/>
      <c r="L225" s="84">
        <v>236573.47999999998</v>
      </c>
      <c r="M225" s="84">
        <v>13395.03</v>
      </c>
      <c r="N225" s="84">
        <v>27092.75</v>
      </c>
      <c r="O225" s="83"/>
      <c r="P225" s="84"/>
      <c r="Q225" s="83"/>
      <c r="R225" s="83"/>
      <c r="S225" s="83"/>
      <c r="T225" s="84">
        <v>47329.930000000008</v>
      </c>
      <c r="U225" s="84">
        <v>19973.3</v>
      </c>
      <c r="V225" s="84">
        <v>51736.090000000004</v>
      </c>
      <c r="W225" s="84">
        <v>27932.28</v>
      </c>
      <c r="X225" s="83"/>
      <c r="Y225" s="83"/>
      <c r="Z225" s="83"/>
      <c r="AA225" s="83"/>
      <c r="AB225" s="84">
        <v>1236.52</v>
      </c>
      <c r="AC225" s="84">
        <v>538.84999999999991</v>
      </c>
      <c r="AD225" s="84">
        <v>6393.0499999999993</v>
      </c>
      <c r="AE225" s="84">
        <v>17895.38</v>
      </c>
      <c r="AF225" s="84">
        <v>120524</v>
      </c>
      <c r="AG225" s="84">
        <v>114002</v>
      </c>
      <c r="AH225" s="83"/>
      <c r="AI225" s="83"/>
      <c r="AJ225" s="84">
        <v>56174.119999999995</v>
      </c>
      <c r="AK225" s="84">
        <v>14553.56</v>
      </c>
      <c r="AL225" s="84">
        <v>25885.95</v>
      </c>
      <c r="AM225" s="84">
        <v>10964.9</v>
      </c>
      <c r="AN225" s="84">
        <v>1348.0700000000002</v>
      </c>
      <c r="AO225" s="84">
        <v>1838.8</v>
      </c>
      <c r="AP225" s="84">
        <v>871.28</v>
      </c>
      <c r="AQ225" s="83">
        <v>131110.16999999998</v>
      </c>
      <c r="AR225" s="83"/>
      <c r="AS225" s="84"/>
      <c r="AT225" s="84">
        <v>3170.18</v>
      </c>
      <c r="AU225" s="84">
        <v>565.24</v>
      </c>
      <c r="AV225" s="84"/>
      <c r="AW225" s="84"/>
      <c r="AX225" s="83"/>
      <c r="AY225" s="84">
        <v>2449.5300000000002</v>
      </c>
      <c r="AZ225" s="84">
        <v>92.56</v>
      </c>
      <c r="BA225" s="84">
        <v>897.13</v>
      </c>
      <c r="BB225" s="84">
        <v>4082.67</v>
      </c>
      <c r="BC225" s="84">
        <v>3419.98</v>
      </c>
      <c r="BD225" s="84">
        <v>54494.239999999998</v>
      </c>
      <c r="BE225" s="84">
        <v>2096.2399999999998</v>
      </c>
      <c r="BF225" s="83"/>
      <c r="BG225" s="84"/>
      <c r="BH225" s="84"/>
      <c r="BI225" s="84"/>
      <c r="BJ225" s="84"/>
      <c r="BK225" s="83">
        <v>3000</v>
      </c>
      <c r="BL225" s="84"/>
      <c r="BM225" s="84">
        <v>13654</v>
      </c>
      <c r="BN225" s="84">
        <v>10647.37</v>
      </c>
      <c r="BO225" s="83">
        <v>875.8</v>
      </c>
      <c r="BP225" s="84"/>
      <c r="BQ225" s="83"/>
      <c r="BR225" s="83"/>
      <c r="BS225" s="84"/>
      <c r="BT225" s="84"/>
      <c r="BU225" s="84"/>
      <c r="BV225" s="83">
        <v>70241.320000000007</v>
      </c>
      <c r="BW225" s="84"/>
      <c r="BX225" s="84"/>
      <c r="BY225" s="84">
        <v>27855.61</v>
      </c>
      <c r="BZ225" s="83"/>
      <c r="CA225" s="83"/>
      <c r="CB225" s="84"/>
      <c r="CC225" s="83">
        <v>2846.3</v>
      </c>
      <c r="CD225" s="84"/>
      <c r="CE225" s="84">
        <v>9213</v>
      </c>
      <c r="CF225" s="83"/>
      <c r="CG225" s="83"/>
      <c r="CH225" s="83"/>
      <c r="CI225" s="83"/>
      <c r="CJ225" s="84"/>
      <c r="CK225" s="84">
        <v>1689.5800000000002</v>
      </c>
      <c r="CL225" s="83">
        <v>1689.5800000000002</v>
      </c>
      <c r="CM225" s="83"/>
      <c r="CN225" s="83"/>
      <c r="CO225" s="83"/>
      <c r="CP225" s="83"/>
      <c r="CQ225" s="84"/>
      <c r="CR225" s="83">
        <v>56700</v>
      </c>
      <c r="CS225" s="84"/>
      <c r="CT225" s="83">
        <v>4205.42</v>
      </c>
      <c r="CU225" s="83"/>
      <c r="CV225" s="83"/>
    </row>
    <row r="226" spans="2:100" x14ac:dyDescent="0.25">
      <c r="B226" s="85" t="s">
        <v>514</v>
      </c>
      <c r="C226" s="85" t="s">
        <v>515</v>
      </c>
      <c r="D226" s="84">
        <v>1195683.8199999998</v>
      </c>
      <c r="E226" s="84">
        <v>495372.07</v>
      </c>
      <c r="F226" s="84">
        <v>3398.11</v>
      </c>
      <c r="G226" s="84">
        <v>3128</v>
      </c>
      <c r="H226" s="83"/>
      <c r="I226" s="84">
        <v>16784.88</v>
      </c>
      <c r="J226" s="84"/>
      <c r="K226" s="84">
        <v>6206</v>
      </c>
      <c r="L226" s="84">
        <v>135751.84</v>
      </c>
      <c r="M226" s="84">
        <v>101.4</v>
      </c>
      <c r="N226" s="84">
        <v>289.25</v>
      </c>
      <c r="O226" s="83"/>
      <c r="P226" s="84">
        <v>3672</v>
      </c>
      <c r="Q226" s="84"/>
      <c r="R226" s="83"/>
      <c r="S226" s="83"/>
      <c r="T226" s="84">
        <v>39029.440000000002</v>
      </c>
      <c r="U226" s="84">
        <v>10366.969999999999</v>
      </c>
      <c r="V226" s="84">
        <v>49498.460000000006</v>
      </c>
      <c r="W226" s="84">
        <v>12091.13</v>
      </c>
      <c r="X226" s="83"/>
      <c r="Y226" s="83"/>
      <c r="Z226" s="84"/>
      <c r="AA226" s="84"/>
      <c r="AB226" s="84">
        <v>1036</v>
      </c>
      <c r="AC226" s="84">
        <v>277.82</v>
      </c>
      <c r="AD226" s="84">
        <v>3893.31</v>
      </c>
      <c r="AE226" s="84">
        <v>7726.96</v>
      </c>
      <c r="AF226" s="84">
        <v>79668</v>
      </c>
      <c r="AG226" s="84">
        <v>38656</v>
      </c>
      <c r="AH226" s="83"/>
      <c r="AI226" s="83"/>
      <c r="AJ226" s="84">
        <v>34871.519999999997</v>
      </c>
      <c r="AK226" s="84">
        <v>6415.88</v>
      </c>
      <c r="AL226" s="84">
        <v>1233.1300000000001</v>
      </c>
      <c r="AM226" s="84"/>
      <c r="AN226" s="84">
        <v>6329.93</v>
      </c>
      <c r="AO226" s="84"/>
      <c r="AP226" s="84">
        <v>583.41</v>
      </c>
      <c r="AQ226" s="84">
        <v>21519.88</v>
      </c>
      <c r="AR226" s="83"/>
      <c r="AS226" s="84"/>
      <c r="AT226" s="84">
        <v>4578.0199999999995</v>
      </c>
      <c r="AU226" s="84">
        <v>1500</v>
      </c>
      <c r="AV226" s="84"/>
      <c r="AW226" s="84">
        <v>1391</v>
      </c>
      <c r="AX226" s="84"/>
      <c r="AY226" s="84">
        <v>2660.52</v>
      </c>
      <c r="AZ226" s="83"/>
      <c r="BA226" s="84">
        <v>37.979999999999997</v>
      </c>
      <c r="BB226" s="84">
        <v>9819.26</v>
      </c>
      <c r="BC226" s="84">
        <v>5137.2299999999996</v>
      </c>
      <c r="BD226" s="84">
        <v>6695.32</v>
      </c>
      <c r="BE226" s="84">
        <v>2107.7600000000002</v>
      </c>
      <c r="BF226" s="84"/>
      <c r="BG226" s="84"/>
      <c r="BH226" s="83"/>
      <c r="BI226" s="84"/>
      <c r="BJ226" s="84"/>
      <c r="BK226" s="83"/>
      <c r="BL226" s="84"/>
      <c r="BM226" s="84">
        <v>10875</v>
      </c>
      <c r="BN226" s="84">
        <v>8407.7099999999991</v>
      </c>
      <c r="BO226" s="84">
        <v>12.1</v>
      </c>
      <c r="BP226" s="84">
        <v>1741.8</v>
      </c>
      <c r="BQ226" s="84"/>
      <c r="BR226" s="83"/>
      <c r="BS226" s="84"/>
      <c r="BT226" s="84">
        <v>2759.09</v>
      </c>
      <c r="BU226" s="84">
        <v>2759.09</v>
      </c>
      <c r="BV226" s="83">
        <v>133695.5</v>
      </c>
      <c r="BW226" s="84"/>
      <c r="BX226" s="84"/>
      <c r="BY226" s="83">
        <v>10596.15</v>
      </c>
      <c r="BZ226" s="83"/>
      <c r="CA226" s="83"/>
      <c r="CB226" s="84"/>
      <c r="CC226" s="84">
        <v>2052.04</v>
      </c>
      <c r="CD226" s="84"/>
      <c r="CE226" s="84">
        <v>5750.5</v>
      </c>
      <c r="CF226" s="83"/>
      <c r="CG226" s="83"/>
      <c r="CH226" s="83"/>
      <c r="CI226" s="83"/>
      <c r="CJ226" s="84"/>
      <c r="CK226" s="84">
        <v>1412.1499999999999</v>
      </c>
      <c r="CL226" s="83">
        <v>1412.1499999999999</v>
      </c>
      <c r="CM226" s="83"/>
      <c r="CN226" s="84"/>
      <c r="CO226" s="84"/>
      <c r="CP226" s="84"/>
      <c r="CQ226" s="84"/>
      <c r="CR226" s="84"/>
      <c r="CS226" s="84">
        <v>6553.3</v>
      </c>
      <c r="CT226" s="83"/>
      <c r="CU226" s="83"/>
      <c r="CV226" s="83"/>
    </row>
    <row r="227" spans="2:100" x14ac:dyDescent="0.25">
      <c r="B227" s="85" t="s">
        <v>498</v>
      </c>
      <c r="C227" s="85" t="s">
        <v>499</v>
      </c>
      <c r="D227" s="84">
        <v>2383583.8600000003</v>
      </c>
      <c r="E227" s="84">
        <v>959958.79999999993</v>
      </c>
      <c r="F227" s="84">
        <v>3868.57</v>
      </c>
      <c r="G227" s="84">
        <v>330.36</v>
      </c>
      <c r="H227" s="83"/>
      <c r="I227" s="84">
        <v>35880.600000000006</v>
      </c>
      <c r="J227" s="84"/>
      <c r="K227" s="84"/>
      <c r="L227" s="84">
        <v>343417.85</v>
      </c>
      <c r="M227" s="84">
        <v>12886.100000000002</v>
      </c>
      <c r="N227" s="84"/>
      <c r="O227" s="83"/>
      <c r="P227" s="84">
        <v>14983.17</v>
      </c>
      <c r="Q227" s="84"/>
      <c r="R227" s="83"/>
      <c r="S227" s="83"/>
      <c r="T227" s="84">
        <v>74962.8</v>
      </c>
      <c r="U227" s="84">
        <v>27240.209999999995</v>
      </c>
      <c r="V227" s="84">
        <v>92035.040000000008</v>
      </c>
      <c r="W227" s="84">
        <v>27504.420000000006</v>
      </c>
      <c r="X227" s="83"/>
      <c r="Y227" s="83"/>
      <c r="Z227" s="83"/>
      <c r="AA227" s="83"/>
      <c r="AB227" s="84">
        <v>1884.5900000000001</v>
      </c>
      <c r="AC227" s="84">
        <v>720.78</v>
      </c>
      <c r="AD227" s="84">
        <v>6128.22</v>
      </c>
      <c r="AE227" s="84">
        <v>10697.829999999998</v>
      </c>
      <c r="AF227" s="84">
        <v>140392.45000000001</v>
      </c>
      <c r="AG227" s="84">
        <v>77477.55</v>
      </c>
      <c r="AH227" s="84">
        <v>8710.7999999999993</v>
      </c>
      <c r="AI227" s="84"/>
      <c r="AJ227" s="84">
        <v>65270.100000000006</v>
      </c>
      <c r="AK227" s="84">
        <v>15520.95</v>
      </c>
      <c r="AL227" s="84">
        <v>43360.4</v>
      </c>
      <c r="AM227" s="84"/>
      <c r="AN227" s="84">
        <v>16059.14</v>
      </c>
      <c r="AO227" s="83">
        <v>17977.38</v>
      </c>
      <c r="AP227" s="83">
        <v>1103.1600000000001</v>
      </c>
      <c r="AQ227" s="84">
        <v>3420.71</v>
      </c>
      <c r="AR227" s="84">
        <v>4359.01</v>
      </c>
      <c r="AS227" s="83"/>
      <c r="AT227" s="84">
        <v>7109.82</v>
      </c>
      <c r="AU227" s="84">
        <v>522.35</v>
      </c>
      <c r="AV227" s="84">
        <v>50868</v>
      </c>
      <c r="AW227" s="84"/>
      <c r="AX227" s="83">
        <v>31515</v>
      </c>
      <c r="AY227" s="84"/>
      <c r="AZ227" s="84"/>
      <c r="BA227" s="84"/>
      <c r="BB227" s="84">
        <v>1695.05</v>
      </c>
      <c r="BC227" s="84">
        <v>5665.92</v>
      </c>
      <c r="BD227" s="84">
        <v>35649.35</v>
      </c>
      <c r="BE227" s="84">
        <v>23893.29</v>
      </c>
      <c r="BF227" s="84"/>
      <c r="BG227" s="84"/>
      <c r="BH227" s="83"/>
      <c r="BI227" s="84">
        <v>3826.1</v>
      </c>
      <c r="BJ227" s="84"/>
      <c r="BK227" s="83"/>
      <c r="BL227" s="84"/>
      <c r="BM227" s="84">
        <v>14037</v>
      </c>
      <c r="BN227" s="84">
        <v>24182.560000000001</v>
      </c>
      <c r="BO227" s="84"/>
      <c r="BP227" s="84">
        <v>4714.87</v>
      </c>
      <c r="BQ227" s="84"/>
      <c r="BR227" s="83"/>
      <c r="BS227" s="84"/>
      <c r="BT227" s="84">
        <v>4062.12</v>
      </c>
      <c r="BU227" s="84">
        <v>4062.12</v>
      </c>
      <c r="BV227" s="83">
        <v>104514.47</v>
      </c>
      <c r="BW227" s="84"/>
      <c r="BX227" s="84"/>
      <c r="BY227" s="83">
        <v>17500.310000000001</v>
      </c>
      <c r="BZ227" s="84"/>
      <c r="CA227" s="83"/>
      <c r="CB227" s="84"/>
      <c r="CC227" s="84">
        <v>2376.62</v>
      </c>
      <c r="CD227" s="84"/>
      <c r="CE227" s="84">
        <v>5040.16</v>
      </c>
      <c r="CF227" s="83"/>
      <c r="CG227" s="83"/>
      <c r="CH227" s="83"/>
      <c r="CI227" s="83"/>
      <c r="CJ227" s="84"/>
      <c r="CK227" s="84">
        <v>12537.48</v>
      </c>
      <c r="CL227" s="83">
        <v>12537.48</v>
      </c>
      <c r="CM227" s="84"/>
      <c r="CN227" s="84"/>
      <c r="CO227" s="84"/>
      <c r="CP227" s="84"/>
      <c r="CQ227" s="84"/>
      <c r="CR227" s="84"/>
      <c r="CS227" s="84"/>
      <c r="CT227" s="83">
        <v>27722.400000000001</v>
      </c>
      <c r="CU227" s="83"/>
      <c r="CV227" s="83"/>
    </row>
    <row r="228" spans="2:100" x14ac:dyDescent="0.25">
      <c r="B228" s="85" t="s">
        <v>724</v>
      </c>
      <c r="C228" s="85" t="s">
        <v>725</v>
      </c>
      <c r="D228" s="84">
        <v>16023431.050000001</v>
      </c>
      <c r="E228" s="84">
        <v>5160860.4000000004</v>
      </c>
      <c r="F228" s="84">
        <v>180633.86000000002</v>
      </c>
      <c r="G228" s="84">
        <v>142075.85999999999</v>
      </c>
      <c r="H228" s="84"/>
      <c r="I228" s="84">
        <v>287396.86</v>
      </c>
      <c r="J228" s="84"/>
      <c r="K228" s="84"/>
      <c r="L228" s="84">
        <v>2379720.17</v>
      </c>
      <c r="M228" s="84">
        <v>149817.85</v>
      </c>
      <c r="N228" s="84">
        <v>99276.65</v>
      </c>
      <c r="O228" s="83"/>
      <c r="P228" s="84">
        <v>205613.57</v>
      </c>
      <c r="Q228" s="84"/>
      <c r="R228" s="83"/>
      <c r="S228" s="83"/>
      <c r="T228" s="84">
        <v>423821.41</v>
      </c>
      <c r="U228" s="84">
        <v>216094.75000000003</v>
      </c>
      <c r="V228" s="84">
        <v>539268.63</v>
      </c>
      <c r="W228" s="84">
        <v>276398.61</v>
      </c>
      <c r="X228" s="83"/>
      <c r="Y228" s="83"/>
      <c r="Z228" s="83"/>
      <c r="AA228" s="83"/>
      <c r="AB228" s="84">
        <v>49542.920000000006</v>
      </c>
      <c r="AC228" s="84">
        <v>12394.959999999997</v>
      </c>
      <c r="AD228" s="84">
        <v>34094.549999999996</v>
      </c>
      <c r="AE228" s="84">
        <v>93902.34</v>
      </c>
      <c r="AF228" s="84">
        <v>747631.87000000011</v>
      </c>
      <c r="AG228" s="84">
        <v>791586.49000000011</v>
      </c>
      <c r="AH228" s="83"/>
      <c r="AI228" s="83"/>
      <c r="AJ228" s="84">
        <v>377998.16000000003</v>
      </c>
      <c r="AK228" s="84">
        <v>91577.22</v>
      </c>
      <c r="AL228" s="84">
        <v>236998.26</v>
      </c>
      <c r="AM228" s="84">
        <v>23952.03</v>
      </c>
      <c r="AN228" s="84">
        <v>105357.92</v>
      </c>
      <c r="AO228" s="84">
        <v>2328.73</v>
      </c>
      <c r="AP228" s="83">
        <v>5505.28</v>
      </c>
      <c r="AQ228" s="84"/>
      <c r="AR228" s="83"/>
      <c r="AS228" s="83">
        <v>427.5</v>
      </c>
      <c r="AT228" s="84">
        <v>94393.829999999987</v>
      </c>
      <c r="AU228" s="84">
        <v>56735.040000000001</v>
      </c>
      <c r="AV228" s="84">
        <v>43998.3</v>
      </c>
      <c r="AW228" s="84">
        <v>19215.84</v>
      </c>
      <c r="AX228" s="84"/>
      <c r="AY228" s="84"/>
      <c r="AZ228" s="83">
        <v>4626.79</v>
      </c>
      <c r="BA228" s="84">
        <v>7034.22</v>
      </c>
      <c r="BB228" s="84">
        <v>126600.02</v>
      </c>
      <c r="BC228" s="83">
        <v>50221.130000000005</v>
      </c>
      <c r="BD228" s="84">
        <v>72585.19</v>
      </c>
      <c r="BE228" s="84">
        <v>2792.1300000000006</v>
      </c>
      <c r="BF228" s="84"/>
      <c r="BG228" s="84">
        <v>16534.53</v>
      </c>
      <c r="BH228" s="83">
        <v>28261.07</v>
      </c>
      <c r="BI228" s="83">
        <v>39682.82</v>
      </c>
      <c r="BJ228" s="83">
        <v>2100</v>
      </c>
      <c r="BK228" s="83"/>
      <c r="BL228" s="84"/>
      <c r="BM228" s="84">
        <v>171534</v>
      </c>
      <c r="BN228" s="84">
        <v>150494.77999999997</v>
      </c>
      <c r="BO228" s="83">
        <v>9049.0400000000009</v>
      </c>
      <c r="BP228" s="84">
        <v>1138.49</v>
      </c>
      <c r="BQ228" s="83">
        <v>130898.83</v>
      </c>
      <c r="BR228" s="83"/>
      <c r="BS228" s="83"/>
      <c r="BT228" s="83">
        <v>24763.190000000002</v>
      </c>
      <c r="BU228" s="83">
        <v>24763.190000000002</v>
      </c>
      <c r="BV228" s="83">
        <v>1898033.31</v>
      </c>
      <c r="BW228" s="84"/>
      <c r="BX228" s="84">
        <v>100760.88</v>
      </c>
      <c r="BY228" s="83">
        <v>189667.73</v>
      </c>
      <c r="BZ228" s="83">
        <v>3011.08</v>
      </c>
      <c r="CA228" s="83"/>
      <c r="CB228" s="84"/>
      <c r="CC228" s="84">
        <v>16680.18</v>
      </c>
      <c r="CD228" s="84"/>
      <c r="CE228" s="84">
        <v>80306.53</v>
      </c>
      <c r="CF228" s="83">
        <v>32.15</v>
      </c>
      <c r="CG228" s="83"/>
      <c r="CH228" s="83"/>
      <c r="CI228" s="83"/>
      <c r="CJ228" s="84"/>
      <c r="CK228" s="84">
        <v>26244.949999999997</v>
      </c>
      <c r="CL228" s="83">
        <v>26244.949999999997</v>
      </c>
      <c r="CM228" s="83"/>
      <c r="CN228" s="83"/>
      <c r="CO228" s="83"/>
      <c r="CP228" s="83">
        <v>16248.64</v>
      </c>
      <c r="CQ228" s="84"/>
      <c r="CR228" s="83"/>
      <c r="CS228" s="84"/>
      <c r="CT228" s="83">
        <v>5509.51</v>
      </c>
      <c r="CU228" s="83"/>
      <c r="CV228" s="83"/>
    </row>
    <row r="229" spans="2:100" x14ac:dyDescent="0.25">
      <c r="B229" s="85" t="s">
        <v>354</v>
      </c>
      <c r="C229" s="85" t="s">
        <v>355</v>
      </c>
      <c r="D229" s="84">
        <v>387499917.75000018</v>
      </c>
      <c r="E229" s="84">
        <v>138552405.26999989</v>
      </c>
      <c r="F229" s="84">
        <v>4700214.1899999995</v>
      </c>
      <c r="G229" s="84">
        <v>2803576.31</v>
      </c>
      <c r="H229" s="83"/>
      <c r="I229" s="84">
        <v>37414667.25999999</v>
      </c>
      <c r="J229" s="84">
        <v>1528861.48</v>
      </c>
      <c r="K229" s="83">
        <v>1249161</v>
      </c>
      <c r="L229" s="84">
        <v>52819981.319999985</v>
      </c>
      <c r="M229" s="84">
        <v>1784420.54</v>
      </c>
      <c r="N229" s="84">
        <v>1754769.8999999994</v>
      </c>
      <c r="O229" s="83"/>
      <c r="P229" s="84">
        <v>2274961.94</v>
      </c>
      <c r="Q229" s="84">
        <v>436138.36000000004</v>
      </c>
      <c r="R229" s="83"/>
      <c r="S229" s="83"/>
      <c r="T229" s="84">
        <v>13736843.139999993</v>
      </c>
      <c r="U229" s="84">
        <v>4373782.9400000004</v>
      </c>
      <c r="V229" s="84">
        <v>17604420.50999999</v>
      </c>
      <c r="W229" s="84">
        <v>5995678.6799999997</v>
      </c>
      <c r="X229" s="83"/>
      <c r="Y229" s="83"/>
      <c r="Z229" s="83">
        <v>8796.619999999999</v>
      </c>
      <c r="AA229" s="83">
        <v>11781.3</v>
      </c>
      <c r="AB229" s="84">
        <v>474024.80999999982</v>
      </c>
      <c r="AC229" s="84">
        <v>161924.81000000006</v>
      </c>
      <c r="AD229" s="84">
        <v>787628.87999999966</v>
      </c>
      <c r="AE229" s="84">
        <v>1355880.2999999991</v>
      </c>
      <c r="AF229" s="84">
        <v>18757964.520000007</v>
      </c>
      <c r="AG229" s="84">
        <v>13752162.369999999</v>
      </c>
      <c r="AH229" s="83"/>
      <c r="AI229" s="84"/>
      <c r="AJ229" s="84">
        <v>4449872.5399999982</v>
      </c>
      <c r="AK229" s="84">
        <v>1289264.3700000001</v>
      </c>
      <c r="AL229" s="84">
        <v>4163521.6300000008</v>
      </c>
      <c r="AM229" s="84">
        <v>1424106.6799999997</v>
      </c>
      <c r="AN229" s="84">
        <v>484914.51999999996</v>
      </c>
      <c r="AO229" s="84">
        <v>23544</v>
      </c>
      <c r="AP229" s="84">
        <v>56769.56</v>
      </c>
      <c r="AQ229" s="84">
        <v>7962868.0099999998</v>
      </c>
      <c r="AR229" s="83"/>
      <c r="AS229" s="83">
        <v>444744.41</v>
      </c>
      <c r="AT229" s="84">
        <v>363445.2</v>
      </c>
      <c r="AU229" s="84">
        <v>1974243.3299999998</v>
      </c>
      <c r="AV229" s="84">
        <v>441901.59</v>
      </c>
      <c r="AW229" s="84">
        <v>134851.51999999999</v>
      </c>
      <c r="AX229" s="84">
        <v>151554.57999999999</v>
      </c>
      <c r="AY229" s="84">
        <v>393618.08999999997</v>
      </c>
      <c r="AZ229" s="84"/>
      <c r="BA229" s="83">
        <v>11586.26</v>
      </c>
      <c r="BB229" s="84">
        <v>898629.07</v>
      </c>
      <c r="BC229" s="84">
        <v>342967.08000000007</v>
      </c>
      <c r="BD229" s="84">
        <v>1502292.1300000001</v>
      </c>
      <c r="BE229" s="84">
        <v>410054.42</v>
      </c>
      <c r="BF229" s="84">
        <v>74982.7</v>
      </c>
      <c r="BG229" s="84">
        <v>195382.74000000002</v>
      </c>
      <c r="BH229" s="84"/>
      <c r="BI229" s="84">
        <v>261172.61</v>
      </c>
      <c r="BJ229" s="84"/>
      <c r="BK229" s="83"/>
      <c r="BL229" s="84">
        <v>12725555.01</v>
      </c>
      <c r="BM229" s="84">
        <v>3578673</v>
      </c>
      <c r="BN229" s="84">
        <v>5121988.6399999987</v>
      </c>
      <c r="BO229" s="84">
        <v>2211.59</v>
      </c>
      <c r="BP229" s="84">
        <v>90459.049999999988</v>
      </c>
      <c r="BQ229" s="84">
        <v>3292983.93</v>
      </c>
      <c r="BR229" s="83">
        <v>2502027.33</v>
      </c>
      <c r="BS229" s="84"/>
      <c r="BT229" s="84">
        <v>876230.7799999998</v>
      </c>
      <c r="BU229" s="83">
        <v>876230.7799999998</v>
      </c>
      <c r="BV229" s="83"/>
      <c r="BW229" s="84"/>
      <c r="BX229" s="84">
        <v>1125801.3400000001</v>
      </c>
      <c r="BY229" s="83">
        <v>2505021.1399999997</v>
      </c>
      <c r="BZ229" s="84"/>
      <c r="CA229" s="83"/>
      <c r="CB229" s="84"/>
      <c r="CC229" s="83">
        <v>271218.42</v>
      </c>
      <c r="CD229" s="84"/>
      <c r="CE229" s="84">
        <v>1310218.3700000001</v>
      </c>
      <c r="CF229" s="83">
        <v>52893.68</v>
      </c>
      <c r="CG229" s="84"/>
      <c r="CH229" s="83"/>
      <c r="CI229" s="83"/>
      <c r="CJ229" s="84"/>
      <c r="CK229" s="84">
        <v>367589.68</v>
      </c>
      <c r="CL229" s="83">
        <v>367589.68</v>
      </c>
      <c r="CM229" s="83"/>
      <c r="CN229" s="84"/>
      <c r="CO229" s="83"/>
      <c r="CP229" s="84">
        <v>561853.40999999992</v>
      </c>
      <c r="CQ229" s="83">
        <v>75.58</v>
      </c>
      <c r="CR229" s="84">
        <v>601426.87</v>
      </c>
      <c r="CS229" s="84">
        <v>2290214.7200000002</v>
      </c>
      <c r="CT229" s="83">
        <v>427141.72</v>
      </c>
      <c r="CU229" s="83"/>
      <c r="CV229" s="83"/>
    </row>
    <row r="230" spans="2:100" x14ac:dyDescent="0.25">
      <c r="B230" s="85" t="s">
        <v>448</v>
      </c>
      <c r="C230" s="85" t="s">
        <v>449</v>
      </c>
      <c r="D230" s="84">
        <v>167022571.95999995</v>
      </c>
      <c r="E230" s="84">
        <v>67646882.460000008</v>
      </c>
      <c r="F230" s="84">
        <v>2016881.3699999996</v>
      </c>
      <c r="G230" s="84">
        <v>884108.07000000007</v>
      </c>
      <c r="H230" s="83"/>
      <c r="I230" s="84">
        <v>7078171.6999999983</v>
      </c>
      <c r="J230" s="84">
        <v>511437.95999999996</v>
      </c>
      <c r="K230" s="84">
        <v>239771.6</v>
      </c>
      <c r="L230" s="84">
        <v>26754293.810000006</v>
      </c>
      <c r="M230" s="84">
        <v>1227724.8700000001</v>
      </c>
      <c r="N230" s="84">
        <v>1497588.09</v>
      </c>
      <c r="O230" s="83"/>
      <c r="P230" s="84">
        <v>679638.73</v>
      </c>
      <c r="Q230" s="84">
        <v>213027.08999999997</v>
      </c>
      <c r="R230" s="83"/>
      <c r="S230" s="83"/>
      <c r="T230" s="84">
        <v>5780007.4299999997</v>
      </c>
      <c r="U230" s="84">
        <v>2247652.7399999998</v>
      </c>
      <c r="V230" s="84">
        <v>7360261.2800000003</v>
      </c>
      <c r="W230" s="84">
        <v>3046533.9699999993</v>
      </c>
      <c r="X230" s="83"/>
      <c r="Y230" s="83"/>
      <c r="Z230" s="83"/>
      <c r="AA230" s="83"/>
      <c r="AB230" s="84">
        <v>36935.58</v>
      </c>
      <c r="AC230" s="84">
        <v>14650.42</v>
      </c>
      <c r="AD230" s="84">
        <v>254249.87000000002</v>
      </c>
      <c r="AE230" s="84">
        <v>462312.33</v>
      </c>
      <c r="AF230" s="84">
        <v>8418257.620000001</v>
      </c>
      <c r="AG230" s="84">
        <v>7726650.3200000012</v>
      </c>
      <c r="AH230" s="84">
        <v>235675.71000000002</v>
      </c>
      <c r="AI230" s="84">
        <v>153756.51999999999</v>
      </c>
      <c r="AJ230" s="84">
        <v>2094674.0499999998</v>
      </c>
      <c r="AK230" s="84">
        <v>558338.54</v>
      </c>
      <c r="AL230" s="84">
        <v>2089729.56</v>
      </c>
      <c r="AM230" s="84">
        <v>228715.36</v>
      </c>
      <c r="AN230" s="84">
        <v>92212.13</v>
      </c>
      <c r="AO230" s="84"/>
      <c r="AP230" s="83">
        <v>22559.55</v>
      </c>
      <c r="AQ230" s="84">
        <v>1223518.44</v>
      </c>
      <c r="AR230" s="83">
        <v>1612633.4</v>
      </c>
      <c r="AS230" s="83"/>
      <c r="AT230" s="84">
        <v>257622.37</v>
      </c>
      <c r="AU230" s="84">
        <v>556913.93000000005</v>
      </c>
      <c r="AV230" s="84">
        <v>111262.25</v>
      </c>
      <c r="AW230" s="84">
        <v>33054.81</v>
      </c>
      <c r="AX230" s="83"/>
      <c r="AY230" s="84">
        <v>917876.2699999999</v>
      </c>
      <c r="AZ230" s="84">
        <v>263.36</v>
      </c>
      <c r="BA230" s="84">
        <v>833342.13</v>
      </c>
      <c r="BB230" s="84">
        <v>694208.65</v>
      </c>
      <c r="BC230" s="84">
        <v>250213.62</v>
      </c>
      <c r="BD230" s="84">
        <v>92146.450000000012</v>
      </c>
      <c r="BE230" s="84">
        <v>55215.95</v>
      </c>
      <c r="BF230" s="84">
        <v>20811.519999999997</v>
      </c>
      <c r="BG230" s="84">
        <v>187140.71</v>
      </c>
      <c r="BH230" s="83"/>
      <c r="BI230" s="83">
        <v>561461.22</v>
      </c>
      <c r="BJ230" s="84">
        <v>5291.25</v>
      </c>
      <c r="BK230" s="83"/>
      <c r="BL230" s="84">
        <v>457992.44</v>
      </c>
      <c r="BM230" s="84">
        <v>2026609</v>
      </c>
      <c r="BN230" s="84">
        <v>536498.40999999992</v>
      </c>
      <c r="BO230" s="84">
        <v>1946.88</v>
      </c>
      <c r="BP230" s="84">
        <v>100364.93</v>
      </c>
      <c r="BQ230" s="84">
        <v>2145462.59</v>
      </c>
      <c r="BR230" s="84">
        <v>1520036.59</v>
      </c>
      <c r="BS230" s="84"/>
      <c r="BT230" s="84">
        <v>29827.72</v>
      </c>
      <c r="BU230" s="84">
        <v>29827.72</v>
      </c>
      <c r="BV230" s="83">
        <v>438150.58</v>
      </c>
      <c r="BW230" s="84"/>
      <c r="BX230" s="84">
        <v>299433.20999999996</v>
      </c>
      <c r="BY230" s="83">
        <v>948841.55</v>
      </c>
      <c r="BZ230" s="83">
        <v>231.8</v>
      </c>
      <c r="CA230" s="83">
        <v>27780.95</v>
      </c>
      <c r="CB230" s="84"/>
      <c r="CC230" s="83">
        <v>92867.099999999991</v>
      </c>
      <c r="CD230" s="84"/>
      <c r="CE230" s="83">
        <v>213941.35</v>
      </c>
      <c r="CF230" s="83">
        <v>38374.92</v>
      </c>
      <c r="CG230" s="84"/>
      <c r="CH230" s="83"/>
      <c r="CI230" s="83"/>
      <c r="CJ230" s="84"/>
      <c r="CK230" s="84">
        <v>158137.38</v>
      </c>
      <c r="CL230" s="83">
        <v>158137.38</v>
      </c>
      <c r="CM230" s="83"/>
      <c r="CN230" s="83">
        <v>27266.460000000003</v>
      </c>
      <c r="CO230" s="83">
        <v>56122.05</v>
      </c>
      <c r="CP230" s="83"/>
      <c r="CQ230" s="84">
        <v>944.54</v>
      </c>
      <c r="CR230" s="84">
        <v>194105.37000000002</v>
      </c>
      <c r="CS230" s="84">
        <v>243371.37</v>
      </c>
      <c r="CT230" s="83">
        <v>478589.71</v>
      </c>
      <c r="CU230" s="83"/>
      <c r="CV230" s="83"/>
    </row>
    <row r="231" spans="2:100" x14ac:dyDescent="0.25">
      <c r="B231" s="85" t="s">
        <v>520</v>
      </c>
      <c r="C231" s="85" t="s">
        <v>521</v>
      </c>
      <c r="D231" s="84">
        <v>303850288.22000039</v>
      </c>
      <c r="E231" s="84">
        <v>125500406.92000002</v>
      </c>
      <c r="F231" s="84">
        <v>4101339.37</v>
      </c>
      <c r="G231" s="84">
        <v>2472004.7599999993</v>
      </c>
      <c r="H231" s="83"/>
      <c r="I231" s="84">
        <v>19165634.050000001</v>
      </c>
      <c r="J231" s="84">
        <v>1523083.4100000001</v>
      </c>
      <c r="K231" s="83">
        <v>953236.2</v>
      </c>
      <c r="L231" s="84">
        <v>42834972.129999995</v>
      </c>
      <c r="M231" s="84">
        <v>2912469.8000000003</v>
      </c>
      <c r="N231" s="84">
        <v>2050547.94</v>
      </c>
      <c r="O231" s="83"/>
      <c r="P231" s="84">
        <v>1026616.25</v>
      </c>
      <c r="Q231" s="84">
        <v>225384.47999999998</v>
      </c>
      <c r="R231" s="83"/>
      <c r="S231" s="83">
        <v>15.44</v>
      </c>
      <c r="T231" s="84">
        <v>11476047.839999998</v>
      </c>
      <c r="U231" s="84">
        <v>3657739.7700000005</v>
      </c>
      <c r="V231" s="84">
        <v>14490683.080000002</v>
      </c>
      <c r="W231" s="84">
        <v>4900065</v>
      </c>
      <c r="X231" s="83"/>
      <c r="Y231" s="83">
        <v>208.65</v>
      </c>
      <c r="Z231" s="83"/>
      <c r="AA231" s="83">
        <v>15.92</v>
      </c>
      <c r="AB231" s="84">
        <v>1201874.6700000002</v>
      </c>
      <c r="AC231" s="84">
        <v>423404.4</v>
      </c>
      <c r="AD231" s="84">
        <v>514158.74999999994</v>
      </c>
      <c r="AE231" s="84">
        <v>972352.46000000008</v>
      </c>
      <c r="AF231" s="84">
        <v>15454109.17</v>
      </c>
      <c r="AG231" s="84">
        <v>11905182.650000002</v>
      </c>
      <c r="AH231" s="84"/>
      <c r="AI231" s="84"/>
      <c r="AJ231" s="84">
        <v>6614008.1200000001</v>
      </c>
      <c r="AK231" s="84">
        <v>770471.17</v>
      </c>
      <c r="AL231" s="84">
        <v>3157454.82</v>
      </c>
      <c r="AM231" s="84">
        <v>276428.51</v>
      </c>
      <c r="AN231" s="84">
        <v>169185.65999999997</v>
      </c>
      <c r="AO231" s="84">
        <v>170885.03</v>
      </c>
      <c r="AP231" s="84">
        <v>38332.639999999999</v>
      </c>
      <c r="AQ231" s="84">
        <v>18113.850000000002</v>
      </c>
      <c r="AR231" s="84"/>
      <c r="AS231" s="84"/>
      <c r="AT231" s="84">
        <v>292995.18</v>
      </c>
      <c r="AU231" s="84">
        <v>6934669.830000001</v>
      </c>
      <c r="AV231" s="84">
        <v>268708.90000000002</v>
      </c>
      <c r="AW231" s="84">
        <v>49975.99</v>
      </c>
      <c r="AX231" s="84">
        <v>26295.27</v>
      </c>
      <c r="AY231" s="84">
        <v>420920.45</v>
      </c>
      <c r="AZ231" s="84"/>
      <c r="BA231" s="84">
        <v>13519.45</v>
      </c>
      <c r="BB231" s="84">
        <v>1203925.8800000001</v>
      </c>
      <c r="BC231" s="84"/>
      <c r="BD231" s="84">
        <v>1105355.3499999999</v>
      </c>
      <c r="BE231" s="84">
        <v>329436.20999999996</v>
      </c>
      <c r="BF231" s="84">
        <v>22990.23</v>
      </c>
      <c r="BG231" s="84">
        <v>21077.989999999998</v>
      </c>
      <c r="BH231" s="83"/>
      <c r="BI231" s="84"/>
      <c r="BJ231" s="83"/>
      <c r="BK231" s="83"/>
      <c r="BL231" s="84">
        <v>703931</v>
      </c>
      <c r="BM231" s="84">
        <v>3107796.8400000003</v>
      </c>
      <c r="BN231" s="84">
        <v>1999753.0799999998</v>
      </c>
      <c r="BO231" s="83">
        <v>378.32</v>
      </c>
      <c r="BP231" s="84">
        <v>18670.05</v>
      </c>
      <c r="BQ231" s="83">
        <v>4951576.76</v>
      </c>
      <c r="BR231" s="84"/>
      <c r="BS231" s="84"/>
      <c r="BT231" s="84"/>
      <c r="BU231" s="84"/>
      <c r="BV231" s="83"/>
      <c r="BW231" s="84"/>
      <c r="BX231" s="84">
        <v>711548.59000000008</v>
      </c>
      <c r="BY231" s="83">
        <v>1768322.4799999997</v>
      </c>
      <c r="BZ231" s="83"/>
      <c r="CA231" s="83"/>
      <c r="CB231" s="84"/>
      <c r="CC231" s="83">
        <v>232800.42</v>
      </c>
      <c r="CD231" s="84"/>
      <c r="CE231" s="84">
        <v>120995.4</v>
      </c>
      <c r="CF231" s="83">
        <v>22343.599999999999</v>
      </c>
      <c r="CG231" s="84"/>
      <c r="CH231" s="83"/>
      <c r="CI231" s="83"/>
      <c r="CJ231" s="84"/>
      <c r="CK231" s="84">
        <v>131519.58000000002</v>
      </c>
      <c r="CL231" s="83">
        <v>131519.58000000002</v>
      </c>
      <c r="CM231" s="83"/>
      <c r="CN231" s="83"/>
      <c r="CO231" s="83"/>
      <c r="CP231" s="83"/>
      <c r="CQ231" s="83"/>
      <c r="CR231" s="83">
        <v>149790.19</v>
      </c>
      <c r="CS231" s="84"/>
      <c r="CT231" s="83">
        <v>264558.27</v>
      </c>
      <c r="CU231" s="83"/>
      <c r="CV231" s="83"/>
    </row>
    <row r="232" spans="2:100" x14ac:dyDescent="0.25">
      <c r="B232" s="85" t="s">
        <v>338</v>
      </c>
      <c r="C232" s="85" t="s">
        <v>339</v>
      </c>
      <c r="D232" s="84">
        <v>398773721.10000014</v>
      </c>
      <c r="E232" s="84">
        <v>169621559.48999995</v>
      </c>
      <c r="F232" s="84">
        <v>4264202.0799999991</v>
      </c>
      <c r="G232" s="84">
        <v>2031817.5</v>
      </c>
      <c r="H232" s="83"/>
      <c r="I232" s="83">
        <v>13670199.089999994</v>
      </c>
      <c r="J232" s="84">
        <v>1140482.2499999998</v>
      </c>
      <c r="K232" s="83"/>
      <c r="L232" s="84">
        <v>62115496.74999997</v>
      </c>
      <c r="M232" s="83">
        <v>940192.38000000012</v>
      </c>
      <c r="N232" s="84">
        <v>3850893.2300000009</v>
      </c>
      <c r="O232" s="83"/>
      <c r="P232" s="83">
        <v>3055574.4099999992</v>
      </c>
      <c r="Q232" s="84">
        <v>363054.94999999995</v>
      </c>
      <c r="R232" s="83"/>
      <c r="S232" s="83"/>
      <c r="T232" s="84">
        <v>14287481.870000007</v>
      </c>
      <c r="U232" s="84">
        <v>5201403.490000003</v>
      </c>
      <c r="V232" s="84">
        <v>17748624.369999997</v>
      </c>
      <c r="W232" s="84">
        <v>6700684.6599999974</v>
      </c>
      <c r="X232" s="83"/>
      <c r="Y232" s="83"/>
      <c r="Z232" s="83"/>
      <c r="AA232" s="83"/>
      <c r="AB232" s="83">
        <v>1453139.7199999993</v>
      </c>
      <c r="AC232" s="84">
        <v>203173.44</v>
      </c>
      <c r="AD232" s="84">
        <v>1964869.2699999998</v>
      </c>
      <c r="AE232" s="84">
        <v>1440038.8600000003</v>
      </c>
      <c r="AF232" s="84">
        <v>21059365.000000004</v>
      </c>
      <c r="AG232" s="84">
        <v>16114968.249999991</v>
      </c>
      <c r="AH232" s="83">
        <v>-51302.949999999968</v>
      </c>
      <c r="AI232" s="83">
        <v>0</v>
      </c>
      <c r="AJ232" s="84">
        <v>5220614.8399999989</v>
      </c>
      <c r="AK232" s="84">
        <v>1079935.29</v>
      </c>
      <c r="AL232" s="84">
        <v>3423895.25</v>
      </c>
      <c r="AM232" s="84">
        <v>1624207.95</v>
      </c>
      <c r="AN232" s="84">
        <v>1119943.73</v>
      </c>
      <c r="AO232" s="84">
        <v>202985.40000000002</v>
      </c>
      <c r="AP232" s="83">
        <v>207880.45</v>
      </c>
      <c r="AQ232" s="83">
        <v>4888793.57</v>
      </c>
      <c r="AR232" s="84"/>
      <c r="AS232" s="83"/>
      <c r="AT232" s="84">
        <v>763843.77</v>
      </c>
      <c r="AU232" s="84">
        <v>1244639.4399999995</v>
      </c>
      <c r="AV232" s="83">
        <v>116454.5</v>
      </c>
      <c r="AW232" s="83">
        <v>88977.37000000001</v>
      </c>
      <c r="AX232" s="83">
        <v>45</v>
      </c>
      <c r="AY232" s="84">
        <v>857835.37000000011</v>
      </c>
      <c r="AZ232" s="84">
        <v>713142.99</v>
      </c>
      <c r="BA232" s="84"/>
      <c r="BB232" s="84">
        <v>1873628.48</v>
      </c>
      <c r="BC232" s="84">
        <v>744603.07000000007</v>
      </c>
      <c r="BD232" s="84">
        <v>1622006.1199999999</v>
      </c>
      <c r="BE232" s="83">
        <v>255357.09000000003</v>
      </c>
      <c r="BF232" s="83">
        <v>9249.56</v>
      </c>
      <c r="BG232" s="83">
        <v>35766.080000000002</v>
      </c>
      <c r="BH232" s="83">
        <v>331504.32</v>
      </c>
      <c r="BI232" s="84">
        <v>3168001.2399999998</v>
      </c>
      <c r="BJ232" s="83">
        <v>155163.79</v>
      </c>
      <c r="BK232" s="83"/>
      <c r="BL232" s="84">
        <v>557160.80999999994</v>
      </c>
      <c r="BM232" s="84">
        <v>3981889</v>
      </c>
      <c r="BN232" s="84">
        <v>4097673.0700000003</v>
      </c>
      <c r="BO232" s="83">
        <v>4222.33</v>
      </c>
      <c r="BP232" s="83">
        <v>80607.66</v>
      </c>
      <c r="BQ232" s="83">
        <v>4758045.82</v>
      </c>
      <c r="BR232" s="83">
        <v>2201776.0300000003</v>
      </c>
      <c r="BS232" s="84"/>
      <c r="BT232" s="84">
        <v>207310.55000000002</v>
      </c>
      <c r="BU232" s="84">
        <v>207310.55000000002</v>
      </c>
      <c r="BV232" s="83"/>
      <c r="BW232" s="83"/>
      <c r="BX232" s="84">
        <v>1352030.6200000003</v>
      </c>
      <c r="BY232" s="84">
        <v>2080260.7399999998</v>
      </c>
      <c r="BZ232" s="83"/>
      <c r="CA232" s="83">
        <v>8266.4500000000007</v>
      </c>
      <c r="CB232" s="84"/>
      <c r="CC232" s="83">
        <v>232097.72</v>
      </c>
      <c r="CD232" s="83">
        <v>65000</v>
      </c>
      <c r="CE232" s="83">
        <v>949749.05</v>
      </c>
      <c r="CF232" s="83">
        <v>39732</v>
      </c>
      <c r="CG232" s="83"/>
      <c r="CH232" s="83">
        <v>50849.95</v>
      </c>
      <c r="CI232" s="83"/>
      <c r="CJ232" s="84"/>
      <c r="CK232" s="84">
        <v>474723.78999999992</v>
      </c>
      <c r="CL232" s="83">
        <v>474723.78999999992</v>
      </c>
      <c r="CM232" s="83"/>
      <c r="CN232" s="83"/>
      <c r="CO232" s="83">
        <v>18614.830000000002</v>
      </c>
      <c r="CP232" s="83">
        <v>463415.38</v>
      </c>
      <c r="CQ232" s="83"/>
      <c r="CR232" s="83">
        <v>199566.38</v>
      </c>
      <c r="CS232" s="83"/>
      <c r="CT232" s="83">
        <v>26336.14</v>
      </c>
      <c r="CU232" s="83"/>
      <c r="CV232" s="83"/>
    </row>
    <row r="233" spans="2:100" x14ac:dyDescent="0.25">
      <c r="B233" s="85" t="s">
        <v>212</v>
      </c>
      <c r="C233" s="85" t="s">
        <v>213</v>
      </c>
      <c r="D233" s="84">
        <v>97933630.969999999</v>
      </c>
      <c r="E233" s="84">
        <v>40777628.249999993</v>
      </c>
      <c r="F233" s="84">
        <v>707707.29</v>
      </c>
      <c r="G233" s="84">
        <v>4172345.3600000003</v>
      </c>
      <c r="H233" s="83"/>
      <c r="I233" s="84">
        <v>657340.96</v>
      </c>
      <c r="J233" s="84">
        <v>241855.26999999996</v>
      </c>
      <c r="K233" s="84">
        <v>149461.6</v>
      </c>
      <c r="L233" s="84">
        <v>15837789.739999996</v>
      </c>
      <c r="M233" s="84">
        <v>501331.96</v>
      </c>
      <c r="N233" s="84">
        <v>665944.07999999996</v>
      </c>
      <c r="O233" s="83"/>
      <c r="P233" s="84">
        <v>328620.19999999995</v>
      </c>
      <c r="Q233" s="84">
        <v>102976.34</v>
      </c>
      <c r="R233" s="83"/>
      <c r="S233" s="83"/>
      <c r="T233" s="84">
        <v>3447738.3</v>
      </c>
      <c r="U233" s="84">
        <v>1284960.99</v>
      </c>
      <c r="V233" s="84">
        <v>4364068.6499999994</v>
      </c>
      <c r="W233" s="84">
        <v>1684300.7599999998</v>
      </c>
      <c r="X233" s="83"/>
      <c r="Y233" s="83"/>
      <c r="Z233" s="83"/>
      <c r="AA233" s="83"/>
      <c r="AB233" s="84">
        <v>13474.46</v>
      </c>
      <c r="AC233" s="84">
        <v>4988.5399999999991</v>
      </c>
      <c r="AD233" s="84">
        <v>168124.87</v>
      </c>
      <c r="AE233" s="84">
        <v>348283.98</v>
      </c>
      <c r="AF233" s="84">
        <v>4935154.3099999996</v>
      </c>
      <c r="AG233" s="84">
        <v>4196288.03</v>
      </c>
      <c r="AH233" s="84">
        <v>105016.86</v>
      </c>
      <c r="AI233" s="84">
        <v>228167.49000000002</v>
      </c>
      <c r="AJ233" s="84">
        <v>1496136.82</v>
      </c>
      <c r="AK233" s="84">
        <v>400159.38</v>
      </c>
      <c r="AL233" s="84">
        <v>1049618.8899999999</v>
      </c>
      <c r="AM233" s="84">
        <v>156990.56999999998</v>
      </c>
      <c r="AN233" s="84">
        <v>301945.63</v>
      </c>
      <c r="AO233" s="84">
        <v>2204545.9700000002</v>
      </c>
      <c r="AP233" s="84">
        <v>54121.56</v>
      </c>
      <c r="AQ233" s="84">
        <v>331180.53000000003</v>
      </c>
      <c r="AR233" s="83"/>
      <c r="AS233" s="83"/>
      <c r="AT233" s="84">
        <v>5041.8999999999996</v>
      </c>
      <c r="AU233" s="84">
        <v>99774.51</v>
      </c>
      <c r="AV233" s="84">
        <v>27611.5</v>
      </c>
      <c r="AW233" s="84">
        <v>62000.4</v>
      </c>
      <c r="AX233" s="84"/>
      <c r="AY233" s="84">
        <v>24635.940000000002</v>
      </c>
      <c r="AZ233" s="84">
        <v>261015.72</v>
      </c>
      <c r="BA233" s="84">
        <v>29811.16</v>
      </c>
      <c r="BB233" s="84">
        <v>162682.04</v>
      </c>
      <c r="BC233" s="84">
        <v>73935.34</v>
      </c>
      <c r="BD233" s="84">
        <v>265546.93</v>
      </c>
      <c r="BE233" s="84">
        <v>150201.91999999998</v>
      </c>
      <c r="BF233" s="84">
        <v>15596.48</v>
      </c>
      <c r="BG233" s="84">
        <v>-34855.89</v>
      </c>
      <c r="BH233" s="83"/>
      <c r="BI233" s="83"/>
      <c r="BJ233" s="83">
        <v>75194.33</v>
      </c>
      <c r="BK233" s="83"/>
      <c r="BL233" s="84"/>
      <c r="BM233" s="84">
        <v>1157669</v>
      </c>
      <c r="BN233" s="84">
        <v>193982.27999999997</v>
      </c>
      <c r="BO233" s="84">
        <v>282.24</v>
      </c>
      <c r="BP233" s="83">
        <v>24672.710000000003</v>
      </c>
      <c r="BQ233" s="84">
        <v>428620.31</v>
      </c>
      <c r="BR233" s="83">
        <v>77515.8</v>
      </c>
      <c r="BS233" s="84">
        <v>37477.08</v>
      </c>
      <c r="BT233" s="84">
        <v>142457.07999999999</v>
      </c>
      <c r="BU233" s="84">
        <v>142457.07999999999</v>
      </c>
      <c r="BV233" s="83">
        <v>1054.5</v>
      </c>
      <c r="BW233" s="84"/>
      <c r="BX233" s="84">
        <v>182943.38</v>
      </c>
      <c r="BY233" s="83">
        <v>507533.07</v>
      </c>
      <c r="BZ233" s="83"/>
      <c r="CA233" s="83"/>
      <c r="CB233" s="84"/>
      <c r="CC233" s="84">
        <v>623653.56999999995</v>
      </c>
      <c r="CD233" s="84"/>
      <c r="CE233" s="84">
        <v>551450.06999999995</v>
      </c>
      <c r="CF233" s="83"/>
      <c r="CG233" s="83"/>
      <c r="CH233" s="84">
        <v>20305.3</v>
      </c>
      <c r="CI233" s="83"/>
      <c r="CJ233" s="84"/>
      <c r="CK233" s="84">
        <v>88156.27</v>
      </c>
      <c r="CL233" s="83">
        <v>88156.27</v>
      </c>
      <c r="CM233" s="83"/>
      <c r="CN233" s="83"/>
      <c r="CO233" s="83"/>
      <c r="CP233" s="83"/>
      <c r="CQ233" s="83"/>
      <c r="CR233" s="83">
        <v>9467</v>
      </c>
      <c r="CS233" s="84"/>
      <c r="CT233" s="83">
        <v>1749931.3900000001</v>
      </c>
      <c r="CU233" s="83"/>
      <c r="CV233" s="83"/>
    </row>
    <row r="234" spans="2:100" x14ac:dyDescent="0.25">
      <c r="B234" s="85" t="s">
        <v>484</v>
      </c>
      <c r="C234" s="85" t="s">
        <v>485</v>
      </c>
      <c r="D234" s="84">
        <v>189957747.50999993</v>
      </c>
      <c r="E234" s="84">
        <v>75400281.290000007</v>
      </c>
      <c r="F234" s="84">
        <v>1691373.9899999995</v>
      </c>
      <c r="G234" s="84">
        <v>862900.77000000014</v>
      </c>
      <c r="H234" s="83"/>
      <c r="I234" s="84">
        <v>7399338.5099999988</v>
      </c>
      <c r="J234" s="84">
        <v>1673234.2000000002</v>
      </c>
      <c r="K234" s="84"/>
      <c r="L234" s="84">
        <v>30198775.900000006</v>
      </c>
      <c r="M234" s="84">
        <v>1018373.8699999999</v>
      </c>
      <c r="N234" s="84">
        <v>1283828.6299999999</v>
      </c>
      <c r="O234" s="83"/>
      <c r="P234" s="84">
        <v>922656.46</v>
      </c>
      <c r="Q234" s="84">
        <v>900796.55999999971</v>
      </c>
      <c r="R234" s="83"/>
      <c r="S234" s="84"/>
      <c r="T234" s="84">
        <v>6376756.6799999997</v>
      </c>
      <c r="U234" s="84">
        <v>2539353.0099999998</v>
      </c>
      <c r="V234" s="84">
        <v>8204537.54</v>
      </c>
      <c r="W234" s="84">
        <v>3496489.3000000003</v>
      </c>
      <c r="X234" s="83"/>
      <c r="Y234" s="83"/>
      <c r="Z234" s="83"/>
      <c r="AA234" s="83"/>
      <c r="AB234" s="84">
        <v>-3773.6799999999962</v>
      </c>
      <c r="AC234" s="84">
        <v>22901.119999999999</v>
      </c>
      <c r="AD234" s="84">
        <v>326765.04999999987</v>
      </c>
      <c r="AE234" s="84">
        <v>564190.48</v>
      </c>
      <c r="AF234" s="84">
        <v>9276869.1699999999</v>
      </c>
      <c r="AG234" s="84">
        <v>8232924.5099999979</v>
      </c>
      <c r="AH234" s="84">
        <v>831193.69000000006</v>
      </c>
      <c r="AI234" s="84">
        <v>444914.75999999995</v>
      </c>
      <c r="AJ234" s="84">
        <v>2716102.5900000003</v>
      </c>
      <c r="AK234" s="84">
        <v>764733.82000000007</v>
      </c>
      <c r="AL234" s="84">
        <v>386756.58</v>
      </c>
      <c r="AM234" s="84">
        <v>659488.9</v>
      </c>
      <c r="AN234" s="84">
        <v>1576278.42</v>
      </c>
      <c r="AO234" s="84">
        <v>83514.559999999998</v>
      </c>
      <c r="AP234" s="83">
        <v>65956.66</v>
      </c>
      <c r="AQ234" s="84">
        <v>2835053.27</v>
      </c>
      <c r="AR234" s="83">
        <v>350766.43000000005</v>
      </c>
      <c r="AS234" s="83">
        <v>2314156.77</v>
      </c>
      <c r="AT234" s="84">
        <v>341942.5</v>
      </c>
      <c r="AU234" s="84">
        <v>1532176.91</v>
      </c>
      <c r="AV234" s="84"/>
      <c r="AW234" s="84">
        <v>123410.15</v>
      </c>
      <c r="AX234" s="84">
        <v>117522.72</v>
      </c>
      <c r="AY234" s="84">
        <v>206965.56</v>
      </c>
      <c r="AZ234" s="84">
        <v>487369.08999999997</v>
      </c>
      <c r="BA234" s="84">
        <v>177669.57</v>
      </c>
      <c r="BB234" s="84">
        <v>186495.00999999998</v>
      </c>
      <c r="BC234" s="84">
        <v>289774.56</v>
      </c>
      <c r="BD234" s="84">
        <v>647003.92999999993</v>
      </c>
      <c r="BE234" s="84">
        <v>7642.97</v>
      </c>
      <c r="BF234" s="84">
        <v>39228.33</v>
      </c>
      <c r="BG234" s="84">
        <v>350823.03</v>
      </c>
      <c r="BH234" s="84"/>
      <c r="BI234" s="84">
        <v>152981.58000000002</v>
      </c>
      <c r="BJ234" s="83"/>
      <c r="BK234" s="83"/>
      <c r="BL234" s="84">
        <v>41460.629999999997</v>
      </c>
      <c r="BM234" s="84">
        <v>2199464</v>
      </c>
      <c r="BN234" s="84">
        <v>367315.95</v>
      </c>
      <c r="BO234" s="84">
        <v>3856.24</v>
      </c>
      <c r="BP234" s="84"/>
      <c r="BQ234" s="84">
        <v>1880053.78</v>
      </c>
      <c r="BR234" s="84"/>
      <c r="BS234" s="84">
        <v>2383570.98</v>
      </c>
      <c r="BT234" s="84">
        <v>192922.37</v>
      </c>
      <c r="BU234" s="83">
        <v>192922.37</v>
      </c>
      <c r="BV234" s="83">
        <v>1210992.55</v>
      </c>
      <c r="BW234" s="84"/>
      <c r="BX234" s="84">
        <v>631360.62</v>
      </c>
      <c r="BY234" s="84">
        <v>1247370.1099999999</v>
      </c>
      <c r="BZ234" s="84"/>
      <c r="CA234" s="83"/>
      <c r="CB234" s="84"/>
      <c r="CC234" s="83">
        <v>603686.36</v>
      </c>
      <c r="CD234" s="84">
        <v>5000</v>
      </c>
      <c r="CE234" s="83">
        <v>348530.8</v>
      </c>
      <c r="CF234" s="83">
        <v>34067.980000000003</v>
      </c>
      <c r="CG234" s="84"/>
      <c r="CH234" s="83"/>
      <c r="CI234" s="83"/>
      <c r="CJ234" s="84"/>
      <c r="CK234" s="84">
        <v>102666.67000000001</v>
      </c>
      <c r="CL234" s="83">
        <v>102666.67000000001</v>
      </c>
      <c r="CM234" s="83"/>
      <c r="CN234" s="83"/>
      <c r="CO234" s="84"/>
      <c r="CP234" s="84">
        <v>27580</v>
      </c>
      <c r="CQ234" s="84">
        <v>44731.83</v>
      </c>
      <c r="CR234" s="84"/>
      <c r="CS234" s="84">
        <v>103645.56</v>
      </c>
      <c r="CT234" s="83">
        <v>450975.36</v>
      </c>
      <c r="CU234" s="83"/>
      <c r="CV234" s="83"/>
    </row>
    <row r="235" spans="2:100" x14ac:dyDescent="0.25">
      <c r="B235" s="85" t="s">
        <v>416</v>
      </c>
      <c r="C235" s="85" t="s">
        <v>417</v>
      </c>
      <c r="D235" s="84">
        <v>967322.37000000011</v>
      </c>
      <c r="E235" s="84">
        <v>304700.64</v>
      </c>
      <c r="F235" s="84">
        <v>6148.3</v>
      </c>
      <c r="G235" s="84">
        <v>5239.63</v>
      </c>
      <c r="H235" s="83"/>
      <c r="I235" s="84"/>
      <c r="J235" s="84"/>
      <c r="K235" s="84"/>
      <c r="L235" s="84">
        <v>249133.78</v>
      </c>
      <c r="M235" s="84">
        <v>398.32</v>
      </c>
      <c r="N235" s="84">
        <v>11915.45</v>
      </c>
      <c r="O235" s="83"/>
      <c r="P235" s="84"/>
      <c r="Q235" s="84">
        <v>441.96</v>
      </c>
      <c r="R235" s="83"/>
      <c r="S235" s="83"/>
      <c r="T235" s="84">
        <v>23607</v>
      </c>
      <c r="U235" s="84">
        <v>19463.27</v>
      </c>
      <c r="V235" s="84">
        <v>22832.38</v>
      </c>
      <c r="W235" s="84">
        <v>25028.760000000002</v>
      </c>
      <c r="X235" s="83"/>
      <c r="Y235" s="83"/>
      <c r="Z235" s="83"/>
      <c r="AA235" s="83"/>
      <c r="AB235" s="84">
        <v>0</v>
      </c>
      <c r="AC235" s="84"/>
      <c r="AD235" s="84">
        <v>994.96</v>
      </c>
      <c r="AE235" s="84">
        <v>2040.6799999999998</v>
      </c>
      <c r="AF235" s="84">
        <v>49286.16</v>
      </c>
      <c r="AG235" s="84">
        <v>66078</v>
      </c>
      <c r="AH235" s="83"/>
      <c r="AI235" s="83"/>
      <c r="AJ235" s="84">
        <v>10630.43</v>
      </c>
      <c r="AK235" s="84">
        <v>5921.08</v>
      </c>
      <c r="AL235" s="84">
        <v>14907.65</v>
      </c>
      <c r="AM235" s="84">
        <v>499.15</v>
      </c>
      <c r="AN235" s="84">
        <v>11295.400000000001</v>
      </c>
      <c r="AO235" s="84">
        <v>2448.62</v>
      </c>
      <c r="AP235" s="83">
        <v>303.89</v>
      </c>
      <c r="AQ235" s="84"/>
      <c r="AR235" s="83"/>
      <c r="AS235" s="84"/>
      <c r="AT235" s="84"/>
      <c r="AU235" s="84">
        <v>16422.379999999997</v>
      </c>
      <c r="AV235" s="84"/>
      <c r="AW235" s="84"/>
      <c r="AX235" s="83"/>
      <c r="AY235" s="84">
        <v>2300.35</v>
      </c>
      <c r="AZ235" s="84">
        <v>1138.56</v>
      </c>
      <c r="BA235" s="84">
        <v>4080</v>
      </c>
      <c r="BB235" s="84">
        <v>3711.76</v>
      </c>
      <c r="BC235" s="84">
        <v>5460.41</v>
      </c>
      <c r="BD235" s="84">
        <v>20720.13</v>
      </c>
      <c r="BE235" s="83">
        <v>165.5</v>
      </c>
      <c r="BF235" s="84"/>
      <c r="BG235" s="84"/>
      <c r="BH235" s="83"/>
      <c r="BI235" s="83">
        <v>475.89</v>
      </c>
      <c r="BJ235" s="83"/>
      <c r="BK235" s="83"/>
      <c r="BL235" s="84">
        <v>1585.6</v>
      </c>
      <c r="BM235" s="84">
        <v>19987</v>
      </c>
      <c r="BN235" s="84">
        <v>11641.14</v>
      </c>
      <c r="BO235" s="84">
        <v>70.56</v>
      </c>
      <c r="BP235" s="84"/>
      <c r="BQ235" s="84"/>
      <c r="BR235" s="84"/>
      <c r="BS235" s="84"/>
      <c r="BT235" s="84">
        <v>7562.27</v>
      </c>
      <c r="BU235" s="83">
        <v>7562.27</v>
      </c>
      <c r="BV235" s="83">
        <v>20494.12</v>
      </c>
      <c r="BW235" s="84"/>
      <c r="BX235" s="84"/>
      <c r="BY235" s="83">
        <v>3760.64</v>
      </c>
      <c r="BZ235" s="83">
        <v>10342.65</v>
      </c>
      <c r="CA235" s="83"/>
      <c r="CB235" s="84"/>
      <c r="CC235" s="83">
        <v>2462.63</v>
      </c>
      <c r="CD235" s="83"/>
      <c r="CE235" s="83"/>
      <c r="CF235" s="83"/>
      <c r="CG235" s="83"/>
      <c r="CH235" s="83"/>
      <c r="CI235" s="83"/>
      <c r="CJ235" s="84"/>
      <c r="CK235" s="84">
        <v>1625.27</v>
      </c>
      <c r="CL235" s="83">
        <v>1625.27</v>
      </c>
      <c r="CM235" s="83"/>
      <c r="CN235" s="83"/>
      <c r="CO235" s="84"/>
      <c r="CP235" s="84"/>
      <c r="CQ235" s="83"/>
      <c r="CR235" s="83"/>
      <c r="CS235" s="84"/>
      <c r="CT235" s="83"/>
      <c r="CU235" s="83"/>
      <c r="CV235" s="83"/>
    </row>
    <row r="236" spans="2:100" x14ac:dyDescent="0.25">
      <c r="B236" s="85" t="s">
        <v>500</v>
      </c>
      <c r="C236" s="85" t="s">
        <v>501</v>
      </c>
      <c r="D236" s="84">
        <v>105388038.40999997</v>
      </c>
      <c r="E236" s="84">
        <v>40614577.200000003</v>
      </c>
      <c r="F236" s="84">
        <v>1799725.78</v>
      </c>
      <c r="G236" s="84">
        <v>1483565.16</v>
      </c>
      <c r="H236" s="83"/>
      <c r="I236" s="83">
        <v>1739237.02</v>
      </c>
      <c r="J236" s="84">
        <v>584745.36</v>
      </c>
      <c r="K236" s="83">
        <v>223416</v>
      </c>
      <c r="L236" s="84">
        <v>15427265.810000001</v>
      </c>
      <c r="M236" s="83">
        <v>524467.50000000012</v>
      </c>
      <c r="N236" s="84">
        <v>877523.48</v>
      </c>
      <c r="O236" s="83"/>
      <c r="P236" s="83">
        <v>1229478.1299999999</v>
      </c>
      <c r="Q236" s="84">
        <v>165196.07999999999</v>
      </c>
      <c r="R236" s="84">
        <v>24006</v>
      </c>
      <c r="S236" s="84"/>
      <c r="T236" s="84">
        <v>3439394.1000000006</v>
      </c>
      <c r="U236" s="84">
        <v>1353732.4900000002</v>
      </c>
      <c r="V236" s="84">
        <v>4339111.2100000009</v>
      </c>
      <c r="W236" s="84">
        <v>1842035.56</v>
      </c>
      <c r="X236" s="83"/>
      <c r="Y236" s="83"/>
      <c r="Z236" s="83"/>
      <c r="AA236" s="83"/>
      <c r="AB236" s="84"/>
      <c r="AC236" s="84"/>
      <c r="AD236" s="84">
        <v>174248.87999999998</v>
      </c>
      <c r="AE236" s="84">
        <v>370834.47999999986</v>
      </c>
      <c r="AF236" s="83">
        <v>5191797.4100000011</v>
      </c>
      <c r="AG236" s="83">
        <v>4313505.37</v>
      </c>
      <c r="AH236" s="84">
        <v>422703.21</v>
      </c>
      <c r="AI236" s="83">
        <v>306771.15999999997</v>
      </c>
      <c r="AJ236" s="84">
        <v>-1963.31</v>
      </c>
      <c r="AK236" s="84">
        <v>382552.76</v>
      </c>
      <c r="AL236" s="84">
        <v>140849.20000000001</v>
      </c>
      <c r="AM236" s="84">
        <v>1781567.79</v>
      </c>
      <c r="AN236" s="83">
        <v>144742</v>
      </c>
      <c r="AO236" s="83">
        <v>16478.61</v>
      </c>
      <c r="AP236" s="83">
        <v>37056.81</v>
      </c>
      <c r="AQ236" s="84">
        <v>101470.41</v>
      </c>
      <c r="AR236" s="83"/>
      <c r="AS236" s="83"/>
      <c r="AT236" s="83">
        <v>2188550.67</v>
      </c>
      <c r="AU236" s="84">
        <v>2827740.3</v>
      </c>
      <c r="AV236" s="84">
        <v>272791.63</v>
      </c>
      <c r="AW236" s="84">
        <v>60255.85</v>
      </c>
      <c r="AX236" s="83"/>
      <c r="AY236" s="83">
        <v>1226143.1099999999</v>
      </c>
      <c r="AZ236" s="84">
        <v>3934.41</v>
      </c>
      <c r="BA236" s="83"/>
      <c r="BB236" s="84">
        <v>437191.10000000003</v>
      </c>
      <c r="BC236" s="83">
        <v>309758.16000000003</v>
      </c>
      <c r="BD236" s="84">
        <v>626280.86</v>
      </c>
      <c r="BE236" s="83">
        <v>1231.8699999999999</v>
      </c>
      <c r="BF236" s="83">
        <v>30139.96</v>
      </c>
      <c r="BG236" s="84">
        <v>4669.74</v>
      </c>
      <c r="BH236" s="83"/>
      <c r="BI236" s="83"/>
      <c r="BJ236" s="83"/>
      <c r="BK236" s="83"/>
      <c r="BL236" s="84">
        <v>279475.27</v>
      </c>
      <c r="BM236" s="84">
        <v>1429811.6300000001</v>
      </c>
      <c r="BN236" s="84">
        <v>228264.03999999998</v>
      </c>
      <c r="BO236" s="84">
        <v>10988.57</v>
      </c>
      <c r="BP236" s="83">
        <v>2867.2799999999997</v>
      </c>
      <c r="BQ236" s="83"/>
      <c r="BR236" s="84">
        <v>45782</v>
      </c>
      <c r="BS236" s="84"/>
      <c r="BT236" s="84">
        <v>229.37000000000003</v>
      </c>
      <c r="BU236" s="83">
        <v>229.37000000000003</v>
      </c>
      <c r="BV236" s="83">
        <v>132960</v>
      </c>
      <c r="BW236" s="84"/>
      <c r="BX236" s="84">
        <v>207261.32</v>
      </c>
      <c r="BY236" s="83">
        <v>806477.67999999993</v>
      </c>
      <c r="BZ236" s="83"/>
      <c r="CA236" s="83"/>
      <c r="CB236" s="84"/>
      <c r="CC236" s="83">
        <v>3905053.0700000003</v>
      </c>
      <c r="CD236" s="84">
        <v>3000</v>
      </c>
      <c r="CE236" s="84">
        <v>838577.58</v>
      </c>
      <c r="CF236" s="83">
        <v>23120.53</v>
      </c>
      <c r="CG236" s="83"/>
      <c r="CH236" s="83"/>
      <c r="CI236" s="83"/>
      <c r="CJ236" s="84"/>
      <c r="CK236" s="84">
        <v>144370.29</v>
      </c>
      <c r="CL236" s="83">
        <v>144370.29</v>
      </c>
      <c r="CM236" s="83"/>
      <c r="CN236" s="83"/>
      <c r="CO236" s="84"/>
      <c r="CP236" s="83"/>
      <c r="CQ236" s="83">
        <v>38750.97</v>
      </c>
      <c r="CR236" s="83"/>
      <c r="CS236" s="84"/>
      <c r="CT236" s="83">
        <v>252269.49</v>
      </c>
      <c r="CU236" s="83"/>
      <c r="CV236" s="83"/>
    </row>
    <row r="237" spans="2:100" x14ac:dyDescent="0.25">
      <c r="B237" s="85" t="s">
        <v>690</v>
      </c>
      <c r="C237" s="85" t="s">
        <v>691</v>
      </c>
      <c r="D237" s="84">
        <v>178323435.04999998</v>
      </c>
      <c r="E237" s="84">
        <v>66467402.469999999</v>
      </c>
      <c r="F237" s="84">
        <v>1485729.4099999997</v>
      </c>
      <c r="G237" s="84">
        <v>392540.73999999987</v>
      </c>
      <c r="H237" s="83"/>
      <c r="I237" s="84">
        <v>12921170.350000001</v>
      </c>
      <c r="J237" s="84">
        <v>1031878.98</v>
      </c>
      <c r="K237" s="83">
        <v>183697.6</v>
      </c>
      <c r="L237" s="84">
        <v>24081444.059999999</v>
      </c>
      <c r="M237" s="84">
        <v>1456755.47</v>
      </c>
      <c r="N237" s="84">
        <v>611850.92000000016</v>
      </c>
      <c r="O237" s="83"/>
      <c r="P237" s="84">
        <v>1234195.48</v>
      </c>
      <c r="Q237" s="84">
        <v>313560.51</v>
      </c>
      <c r="R237" s="83"/>
      <c r="S237" s="83">
        <v>1.3642420526593924E-12</v>
      </c>
      <c r="T237" s="84">
        <v>6100936.1000000006</v>
      </c>
      <c r="U237" s="84">
        <v>2045413.75</v>
      </c>
      <c r="V237" s="84">
        <v>7780363.6000000015</v>
      </c>
      <c r="W237" s="84">
        <v>2707176.0699999994</v>
      </c>
      <c r="X237" s="83"/>
      <c r="Y237" s="84"/>
      <c r="Z237" s="83"/>
      <c r="AA237" s="83"/>
      <c r="AB237" s="83">
        <v>599235.23</v>
      </c>
      <c r="AC237" s="83">
        <v>134385.01</v>
      </c>
      <c r="AD237" s="84">
        <v>334652.53999999992</v>
      </c>
      <c r="AE237" s="84">
        <v>611797.52999999991</v>
      </c>
      <c r="AF237" s="84">
        <v>8950817.040000001</v>
      </c>
      <c r="AG237" s="84">
        <v>6512531.9400000004</v>
      </c>
      <c r="AH237" s="84">
        <v>142307.84000000003</v>
      </c>
      <c r="AI237" s="84">
        <v>47560</v>
      </c>
      <c r="AJ237" s="84">
        <v>3269151.0000000005</v>
      </c>
      <c r="AK237" s="84">
        <v>449183.05</v>
      </c>
      <c r="AL237" s="84">
        <v>-22750.1</v>
      </c>
      <c r="AM237" s="84">
        <v>612717.88000000012</v>
      </c>
      <c r="AN237" s="84">
        <v>1005826.1799999999</v>
      </c>
      <c r="AO237" s="84">
        <v>393875.89</v>
      </c>
      <c r="AP237" s="83">
        <v>56297.14</v>
      </c>
      <c r="AQ237" s="83">
        <v>71200.95</v>
      </c>
      <c r="AR237" s="83"/>
      <c r="AS237" s="83"/>
      <c r="AT237" s="84">
        <v>219387.29000000004</v>
      </c>
      <c r="AU237" s="84">
        <v>4191258.64</v>
      </c>
      <c r="AV237" s="84">
        <v>11414</v>
      </c>
      <c r="AW237" s="84">
        <v>77045.960000000006</v>
      </c>
      <c r="AX237" s="83">
        <v>126807.5</v>
      </c>
      <c r="AY237" s="84">
        <v>1915711.2399999998</v>
      </c>
      <c r="AZ237" s="84">
        <v>19350</v>
      </c>
      <c r="BA237" s="83">
        <v>42524.34</v>
      </c>
      <c r="BB237" s="84">
        <v>416144.53</v>
      </c>
      <c r="BC237" s="84">
        <v>219825.1</v>
      </c>
      <c r="BD237" s="84">
        <v>95214.99</v>
      </c>
      <c r="BE237" s="83">
        <v>138514.51</v>
      </c>
      <c r="BF237" s="84">
        <v>53840.979999999996</v>
      </c>
      <c r="BG237" s="84">
        <v>73176.909999999989</v>
      </c>
      <c r="BH237" s="83">
        <v>173082.34</v>
      </c>
      <c r="BI237" s="83">
        <v>1356928.1099999999</v>
      </c>
      <c r="BJ237" s="83"/>
      <c r="BK237" s="83"/>
      <c r="BL237" s="84">
        <v>449088.06</v>
      </c>
      <c r="BM237" s="84">
        <v>2357904.1100000003</v>
      </c>
      <c r="BN237" s="84">
        <v>455607.36</v>
      </c>
      <c r="BO237" s="84">
        <v>3288.69</v>
      </c>
      <c r="BP237" s="84">
        <v>80148.790000000008</v>
      </c>
      <c r="BQ237" s="83">
        <v>2215834.5300000003</v>
      </c>
      <c r="BR237" s="84">
        <v>942168.17</v>
      </c>
      <c r="BS237" s="84">
        <v>2771522.68</v>
      </c>
      <c r="BT237" s="84">
        <v>202409.27</v>
      </c>
      <c r="BU237" s="83">
        <v>202409.27</v>
      </c>
      <c r="BV237" s="83"/>
      <c r="BW237" s="83"/>
      <c r="BX237" s="84">
        <v>417358.88</v>
      </c>
      <c r="BY237" s="84">
        <v>1377185.3000000003</v>
      </c>
      <c r="BZ237" s="84">
        <v>1031.69</v>
      </c>
      <c r="CA237" s="83">
        <v>12530.75</v>
      </c>
      <c r="CB237" s="84"/>
      <c r="CC237" s="83">
        <v>116482.38</v>
      </c>
      <c r="CD237" s="84"/>
      <c r="CE237" s="83">
        <v>1075047.57</v>
      </c>
      <c r="CF237" s="83"/>
      <c r="CG237" s="84"/>
      <c r="CH237" s="83">
        <v>123812.92</v>
      </c>
      <c r="CI237" s="83"/>
      <c r="CJ237" s="84"/>
      <c r="CK237" s="84">
        <v>218101.36</v>
      </c>
      <c r="CL237" s="83">
        <v>218101.36</v>
      </c>
      <c r="CM237" s="83"/>
      <c r="CN237" s="83"/>
      <c r="CO237" s="83">
        <v>162337.40000000002</v>
      </c>
      <c r="CP237" s="83">
        <v>317121.28000000003</v>
      </c>
      <c r="CQ237" s="83">
        <v>118160.7</v>
      </c>
      <c r="CR237" s="83">
        <v>3900965.22</v>
      </c>
      <c r="CS237" s="84">
        <v>-238241.31</v>
      </c>
      <c r="CT237" s="83">
        <v>130438.18000000002</v>
      </c>
      <c r="CU237" s="83"/>
      <c r="CV237" s="83"/>
    </row>
    <row r="238" spans="2:100" x14ac:dyDescent="0.25">
      <c r="B238" s="85" t="s">
        <v>452</v>
      </c>
      <c r="C238" s="85" t="s">
        <v>453</v>
      </c>
      <c r="D238" s="84">
        <v>48439196.810000025</v>
      </c>
      <c r="E238" s="84">
        <v>18611303.600000001</v>
      </c>
      <c r="F238" s="83">
        <v>536440.46</v>
      </c>
      <c r="G238" s="84">
        <v>180806.52</v>
      </c>
      <c r="H238" s="83"/>
      <c r="I238" s="84">
        <v>1689149.22</v>
      </c>
      <c r="J238" s="83">
        <v>207807.18000000002</v>
      </c>
      <c r="K238" s="83">
        <v>74472</v>
      </c>
      <c r="L238" s="84">
        <v>8423778.1999999993</v>
      </c>
      <c r="M238" s="84">
        <v>339253.89</v>
      </c>
      <c r="N238" s="84">
        <v>368261.94999999995</v>
      </c>
      <c r="O238" s="83"/>
      <c r="P238" s="84">
        <v>440680.33</v>
      </c>
      <c r="Q238" s="83">
        <v>104793.77</v>
      </c>
      <c r="R238" s="83"/>
      <c r="S238" s="84"/>
      <c r="T238" s="84">
        <v>1578247.0399999996</v>
      </c>
      <c r="U238" s="84">
        <v>719022.97000000009</v>
      </c>
      <c r="V238" s="84">
        <v>2007320.1099999999</v>
      </c>
      <c r="W238" s="84">
        <v>962413.30000000016</v>
      </c>
      <c r="X238" s="83"/>
      <c r="Y238" s="83"/>
      <c r="Z238" s="83"/>
      <c r="AA238" s="84"/>
      <c r="AB238" s="84">
        <v>97463.110000000015</v>
      </c>
      <c r="AC238" s="84">
        <v>43907.17</v>
      </c>
      <c r="AD238" s="84">
        <v>61229.829999999994</v>
      </c>
      <c r="AE238" s="84">
        <v>89358.430000000008</v>
      </c>
      <c r="AF238" s="84">
        <v>2742863.56</v>
      </c>
      <c r="AG238" s="84">
        <v>2476503.5</v>
      </c>
      <c r="AH238" s="83"/>
      <c r="AI238" s="83"/>
      <c r="AJ238" s="84">
        <v>1247976.6400000001</v>
      </c>
      <c r="AK238" s="84">
        <v>159713.64000000001</v>
      </c>
      <c r="AL238" s="84">
        <v>193559.42</v>
      </c>
      <c r="AM238" s="84">
        <v>4646.91</v>
      </c>
      <c r="AN238" s="83">
        <v>54509.09</v>
      </c>
      <c r="AO238" s="84">
        <v>684838.93</v>
      </c>
      <c r="AP238" s="84">
        <v>120383.53</v>
      </c>
      <c r="AQ238" s="84">
        <v>760</v>
      </c>
      <c r="AR238" s="84"/>
      <c r="AS238" s="83"/>
      <c r="AT238" s="83"/>
      <c r="AU238" s="84">
        <v>732591.49</v>
      </c>
      <c r="AV238" s="83">
        <v>21137</v>
      </c>
      <c r="AW238" s="83">
        <v>34174.6</v>
      </c>
      <c r="AX238" s="83"/>
      <c r="AY238" s="83">
        <v>162693.63</v>
      </c>
      <c r="AZ238" s="83"/>
      <c r="BA238" s="84">
        <v>8977.07</v>
      </c>
      <c r="BB238" s="84">
        <v>39115.449999999997</v>
      </c>
      <c r="BC238" s="84">
        <v>72365.209999999992</v>
      </c>
      <c r="BD238" s="84"/>
      <c r="BE238" s="83"/>
      <c r="BF238" s="83"/>
      <c r="BG238" s="84">
        <v>68043.69</v>
      </c>
      <c r="BH238" s="83"/>
      <c r="BI238" s="84">
        <v>16914.8</v>
      </c>
      <c r="BJ238" s="83"/>
      <c r="BK238" s="84"/>
      <c r="BL238" s="84">
        <v>69146</v>
      </c>
      <c r="BM238" s="83">
        <v>594261.69999999995</v>
      </c>
      <c r="BN238" s="83">
        <v>64056.27</v>
      </c>
      <c r="BO238" s="83">
        <v>370.86</v>
      </c>
      <c r="BP238" s="83">
        <v>18401.23</v>
      </c>
      <c r="BQ238" s="84">
        <v>323455.61</v>
      </c>
      <c r="BR238" s="83">
        <v>825272</v>
      </c>
      <c r="BS238" s="84">
        <v>461254.37</v>
      </c>
      <c r="BT238" s="84">
        <v>48502.630000000005</v>
      </c>
      <c r="BU238" s="84">
        <v>48502.630000000005</v>
      </c>
      <c r="BV238" s="83">
        <v>27878.42</v>
      </c>
      <c r="BW238" s="84"/>
      <c r="BX238" s="84">
        <v>63005.86</v>
      </c>
      <c r="BY238" s="83">
        <v>447692.73</v>
      </c>
      <c r="BZ238" s="83"/>
      <c r="CA238" s="83"/>
      <c r="CB238" s="84"/>
      <c r="CC238" s="83"/>
      <c r="CD238" s="83"/>
      <c r="CE238" s="83"/>
      <c r="CF238" s="83"/>
      <c r="CG238" s="83"/>
      <c r="CH238" s="83"/>
      <c r="CI238" s="83"/>
      <c r="CJ238" s="84"/>
      <c r="CK238" s="84">
        <v>60689.25</v>
      </c>
      <c r="CL238" s="83">
        <v>60689.25</v>
      </c>
      <c r="CM238" s="83"/>
      <c r="CN238" s="84"/>
      <c r="CO238" s="83">
        <v>8291.6</v>
      </c>
      <c r="CP238" s="83"/>
      <c r="CQ238" s="83">
        <v>49441.039999999994</v>
      </c>
      <c r="CR238" s="83"/>
      <c r="CS238" s="84"/>
      <c r="CT238" s="83"/>
      <c r="CU238" s="83"/>
      <c r="CV238" s="83"/>
    </row>
    <row r="239" spans="2:100" x14ac:dyDescent="0.25">
      <c r="B239" s="85" t="s">
        <v>726</v>
      </c>
      <c r="C239" s="85" t="s">
        <v>727</v>
      </c>
      <c r="D239" s="84">
        <v>39006793.550000004</v>
      </c>
      <c r="E239" s="84">
        <v>15568850.369999997</v>
      </c>
      <c r="F239" s="84">
        <v>361185.1</v>
      </c>
      <c r="G239" s="84">
        <v>249778.52999999997</v>
      </c>
      <c r="H239" s="83"/>
      <c r="I239" s="84"/>
      <c r="J239" s="84">
        <v>530206.45000000007</v>
      </c>
      <c r="K239" s="84"/>
      <c r="L239" s="84">
        <v>5839642.7199999988</v>
      </c>
      <c r="M239" s="84">
        <v>2413.1899999999996</v>
      </c>
      <c r="N239" s="84">
        <v>280761.27</v>
      </c>
      <c r="O239" s="83"/>
      <c r="P239" s="84"/>
      <c r="Q239" s="84">
        <v>675394.66</v>
      </c>
      <c r="R239" s="83">
        <v>1989315.0899999999</v>
      </c>
      <c r="S239" s="83">
        <v>1777056.77</v>
      </c>
      <c r="T239" s="84">
        <v>1228894.4099999999</v>
      </c>
      <c r="U239" s="84">
        <v>505919.73</v>
      </c>
      <c r="V239" s="84">
        <v>1581671.76</v>
      </c>
      <c r="W239" s="84">
        <v>690857.04</v>
      </c>
      <c r="X239" s="83">
        <v>-39.529999999999994</v>
      </c>
      <c r="Y239" s="83"/>
      <c r="Z239" s="83"/>
      <c r="AA239" s="83"/>
      <c r="AB239" s="83">
        <v>42671.86</v>
      </c>
      <c r="AC239" s="83">
        <v>18732.8</v>
      </c>
      <c r="AD239" s="84">
        <v>51025.45</v>
      </c>
      <c r="AE239" s="84">
        <v>93262.489999999991</v>
      </c>
      <c r="AF239" s="84"/>
      <c r="AG239" s="84"/>
      <c r="AH239" s="84"/>
      <c r="AI239" s="84">
        <v>-12.02</v>
      </c>
      <c r="AJ239" s="84">
        <v>960907.47</v>
      </c>
      <c r="AK239" s="84">
        <v>189821.96999999997</v>
      </c>
      <c r="AL239" s="84">
        <v>80898.350000000006</v>
      </c>
      <c r="AM239" s="84">
        <v>170762</v>
      </c>
      <c r="AN239" s="84"/>
      <c r="AO239" s="84"/>
      <c r="AP239" s="84">
        <v>39930.49</v>
      </c>
      <c r="AQ239" s="84">
        <v>326570.23</v>
      </c>
      <c r="AR239" s="83"/>
      <c r="AS239" s="83"/>
      <c r="AT239" s="84"/>
      <c r="AU239" s="84">
        <v>2828259.06</v>
      </c>
      <c r="AV239" s="83">
        <v>45088.5</v>
      </c>
      <c r="AW239" s="84">
        <v>55503.7</v>
      </c>
      <c r="AX239" s="84"/>
      <c r="AY239" s="84"/>
      <c r="AZ239" s="84">
        <v>73307.179999999993</v>
      </c>
      <c r="BA239" s="84"/>
      <c r="BB239" s="84">
        <v>180439.76</v>
      </c>
      <c r="BC239" s="84"/>
      <c r="BD239" s="84">
        <v>75117.88</v>
      </c>
      <c r="BE239" s="84"/>
      <c r="BF239" s="83"/>
      <c r="BG239" s="84">
        <v>10681.2</v>
      </c>
      <c r="BH239" s="83"/>
      <c r="BI239" s="83"/>
      <c r="BJ239" s="83"/>
      <c r="BK239" s="83"/>
      <c r="BL239" s="84"/>
      <c r="BM239" s="84">
        <v>508112.94</v>
      </c>
      <c r="BN239" s="84">
        <v>129592.69</v>
      </c>
      <c r="BO239" s="84">
        <v>1626.4</v>
      </c>
      <c r="BP239" s="84">
        <v>4257.49</v>
      </c>
      <c r="BQ239" s="84"/>
      <c r="BR239" s="83"/>
      <c r="BS239" s="84">
        <v>609369.74</v>
      </c>
      <c r="BT239" s="84">
        <v>145382.46</v>
      </c>
      <c r="BU239" s="84">
        <v>145382.46</v>
      </c>
      <c r="BV239" s="83"/>
      <c r="BW239" s="84"/>
      <c r="BX239" s="84">
        <v>73172.570000000007</v>
      </c>
      <c r="BY239" s="83">
        <v>366039.68</v>
      </c>
      <c r="BZ239" s="83"/>
      <c r="CA239" s="84"/>
      <c r="CB239" s="84"/>
      <c r="CC239" s="83">
        <v>346213.29000000004</v>
      </c>
      <c r="CD239" s="84"/>
      <c r="CE239" s="84">
        <v>50600.97</v>
      </c>
      <c r="CF239" s="83">
        <v>934.61</v>
      </c>
      <c r="CG239" s="83"/>
      <c r="CH239" s="83"/>
      <c r="CI239" s="83"/>
      <c r="CJ239" s="84"/>
      <c r="CK239" s="84">
        <v>46764.87</v>
      </c>
      <c r="CL239" s="83">
        <v>46764.87</v>
      </c>
      <c r="CM239" s="83"/>
      <c r="CN239" s="83"/>
      <c r="CO239" s="84"/>
      <c r="CP239" s="83"/>
      <c r="CQ239" s="84"/>
      <c r="CR239" s="83"/>
      <c r="CS239" s="84"/>
      <c r="CT239" s="83">
        <v>199849.91</v>
      </c>
      <c r="CU239" s="83"/>
      <c r="CV239" s="83"/>
    </row>
    <row r="240" spans="2:100" x14ac:dyDescent="0.25">
      <c r="B240" s="85" t="s">
        <v>316</v>
      </c>
      <c r="C240" s="85" t="s">
        <v>317</v>
      </c>
      <c r="D240" s="84">
        <v>9508734.2999999989</v>
      </c>
      <c r="E240" s="84">
        <v>3117961.79</v>
      </c>
      <c r="F240" s="84">
        <v>67426.3</v>
      </c>
      <c r="G240" s="84">
        <v>39187.550000000003</v>
      </c>
      <c r="H240" s="83"/>
      <c r="I240" s="84">
        <v>15450.01</v>
      </c>
      <c r="J240" s="84">
        <v>8597.75</v>
      </c>
      <c r="K240" s="84"/>
      <c r="L240" s="84">
        <v>1935593.6900000004</v>
      </c>
      <c r="M240" s="84">
        <v>157678.94</v>
      </c>
      <c r="N240" s="84">
        <v>161945.34999999998</v>
      </c>
      <c r="O240" s="83"/>
      <c r="P240" s="84">
        <v>56162</v>
      </c>
      <c r="Q240" s="84">
        <v>5250.4800000000005</v>
      </c>
      <c r="R240" s="83"/>
      <c r="S240" s="83"/>
      <c r="T240" s="84">
        <v>241374.74</v>
      </c>
      <c r="U240" s="84">
        <v>168592.78</v>
      </c>
      <c r="V240" s="84">
        <v>311180.78000000003</v>
      </c>
      <c r="W240" s="84">
        <v>221658.02999999997</v>
      </c>
      <c r="X240" s="83"/>
      <c r="Y240" s="83"/>
      <c r="Z240" s="83"/>
      <c r="AA240" s="83"/>
      <c r="AB240" s="84"/>
      <c r="AC240" s="84"/>
      <c r="AD240" s="84">
        <v>9654.09</v>
      </c>
      <c r="AE240" s="84">
        <v>24278.289999999997</v>
      </c>
      <c r="AF240" s="84">
        <v>422980</v>
      </c>
      <c r="AG240" s="84">
        <v>599170</v>
      </c>
      <c r="AH240" s="84">
        <v>6840.9400000000005</v>
      </c>
      <c r="AI240" s="84">
        <v>4933.16</v>
      </c>
      <c r="AJ240" s="84">
        <v>337629.74</v>
      </c>
      <c r="AK240" s="84">
        <v>37427.56</v>
      </c>
      <c r="AL240" s="84">
        <v>287999.11</v>
      </c>
      <c r="AM240" s="84">
        <v>91456.92</v>
      </c>
      <c r="AN240" s="84">
        <v>61477.880000000005</v>
      </c>
      <c r="AO240" s="84">
        <v>52254.89</v>
      </c>
      <c r="AP240" s="84">
        <v>1707.29</v>
      </c>
      <c r="AQ240" s="84"/>
      <c r="AR240" s="83"/>
      <c r="AS240" s="83"/>
      <c r="AT240" s="84">
        <v>43070.83</v>
      </c>
      <c r="AU240" s="84">
        <v>338407.74</v>
      </c>
      <c r="AV240" s="84">
        <v>24984.639999999999</v>
      </c>
      <c r="AW240" s="84">
        <v>44085.48</v>
      </c>
      <c r="AX240" s="84"/>
      <c r="AY240" s="84">
        <v>43106.62</v>
      </c>
      <c r="AZ240" s="84">
        <v>19559.080000000002</v>
      </c>
      <c r="BA240" s="84">
        <v>11553.18</v>
      </c>
      <c r="BB240" s="84">
        <v>4621.66</v>
      </c>
      <c r="BC240" s="84">
        <v>40337.19</v>
      </c>
      <c r="BD240" s="84">
        <v>28509.14</v>
      </c>
      <c r="BE240" s="84"/>
      <c r="BF240" s="84">
        <v>34100</v>
      </c>
      <c r="BG240" s="84">
        <v>5834.1100000000006</v>
      </c>
      <c r="BH240" s="83"/>
      <c r="BI240" s="83"/>
      <c r="BJ240" s="83"/>
      <c r="BK240" s="84"/>
      <c r="BL240" s="84"/>
      <c r="BM240" s="84">
        <v>124017.33000000002</v>
      </c>
      <c r="BN240" s="84">
        <v>28506.71</v>
      </c>
      <c r="BO240" s="84">
        <v>294</v>
      </c>
      <c r="BP240" s="84">
        <v>3881.33</v>
      </c>
      <c r="BQ240" s="84">
        <v>1964.04</v>
      </c>
      <c r="BR240" s="83"/>
      <c r="BS240" s="84"/>
      <c r="BT240" s="84">
        <v>2620</v>
      </c>
      <c r="BU240" s="83">
        <v>2620</v>
      </c>
      <c r="BV240" s="83"/>
      <c r="BW240" s="84"/>
      <c r="BX240" s="84"/>
      <c r="BY240" s="83">
        <v>101516.38</v>
      </c>
      <c r="BZ240" s="83">
        <v>7945.54</v>
      </c>
      <c r="CA240" s="83">
        <v>81440.84</v>
      </c>
      <c r="CB240" s="84"/>
      <c r="CC240" s="84"/>
      <c r="CD240" s="84"/>
      <c r="CE240" s="83">
        <v>6652.27</v>
      </c>
      <c r="CF240" s="83"/>
      <c r="CG240" s="84"/>
      <c r="CH240" s="83">
        <v>91.72999999999999</v>
      </c>
      <c r="CI240" s="83"/>
      <c r="CJ240" s="84"/>
      <c r="CK240" s="84">
        <v>30947.68</v>
      </c>
      <c r="CL240" s="84">
        <v>30947.68</v>
      </c>
      <c r="CM240" s="84"/>
      <c r="CN240" s="84"/>
      <c r="CO240" s="83"/>
      <c r="CP240" s="84"/>
      <c r="CQ240" s="84"/>
      <c r="CR240" s="83"/>
      <c r="CS240" s="84"/>
      <c r="CT240" s="83">
        <v>34816.720000000001</v>
      </c>
      <c r="CU240" s="83"/>
      <c r="CV240" s="83"/>
    </row>
    <row r="241" spans="2:100" x14ac:dyDescent="0.25">
      <c r="B241" s="85" t="s">
        <v>384</v>
      </c>
      <c r="C241" s="85" t="s">
        <v>385</v>
      </c>
      <c r="D241" s="84">
        <v>41305626.12000002</v>
      </c>
      <c r="E241" s="84">
        <v>15357263.939999999</v>
      </c>
      <c r="F241" s="84"/>
      <c r="G241" s="83">
        <v>841360.04999999993</v>
      </c>
      <c r="H241" s="83"/>
      <c r="I241" s="83">
        <v>1049784.71</v>
      </c>
      <c r="J241" s="83"/>
      <c r="K241" s="83"/>
      <c r="L241" s="84">
        <v>5968903.7800000003</v>
      </c>
      <c r="M241" s="84">
        <v>253507.35</v>
      </c>
      <c r="N241" s="84">
        <v>187726.47000000003</v>
      </c>
      <c r="O241" s="83"/>
      <c r="P241" s="83">
        <v>332560.05</v>
      </c>
      <c r="Q241" s="83"/>
      <c r="R241" s="83"/>
      <c r="S241" s="83">
        <v>13.77</v>
      </c>
      <c r="T241" s="84">
        <v>1277562.47</v>
      </c>
      <c r="U241" s="84">
        <v>500797.86999999994</v>
      </c>
      <c r="V241" s="84">
        <v>1610575.06</v>
      </c>
      <c r="W241" s="84">
        <v>681194.02999999991</v>
      </c>
      <c r="X241" s="83"/>
      <c r="Y241" s="83"/>
      <c r="Z241" s="83"/>
      <c r="AA241" s="83">
        <v>0.39</v>
      </c>
      <c r="AB241" s="84">
        <v>36286.199999999997</v>
      </c>
      <c r="AC241" s="83">
        <v>14482.579999999994</v>
      </c>
      <c r="AD241" s="84">
        <v>71080.090000000011</v>
      </c>
      <c r="AE241" s="84">
        <v>119536.83000000003</v>
      </c>
      <c r="AF241" s="84">
        <v>2159950.8100000005</v>
      </c>
      <c r="AG241" s="84">
        <v>2021684.3499999996</v>
      </c>
      <c r="AH241" s="83"/>
      <c r="AI241" s="83"/>
      <c r="AJ241" s="84">
        <v>1021787.7699999999</v>
      </c>
      <c r="AK241" s="84">
        <v>126283</v>
      </c>
      <c r="AL241" s="84">
        <v>447649.33</v>
      </c>
      <c r="AM241" s="84">
        <v>7217.91</v>
      </c>
      <c r="AN241" s="84"/>
      <c r="AO241" s="84">
        <v>57902.78</v>
      </c>
      <c r="AP241" s="83">
        <v>18812.68</v>
      </c>
      <c r="AQ241" s="84">
        <v>208989.75999999998</v>
      </c>
      <c r="AR241" s="83"/>
      <c r="AS241" s="83"/>
      <c r="AT241" s="84"/>
      <c r="AU241" s="84">
        <v>1793455.2199999997</v>
      </c>
      <c r="AV241" s="83">
        <v>20000</v>
      </c>
      <c r="AW241" s="83"/>
      <c r="AX241" s="83"/>
      <c r="AY241" s="84"/>
      <c r="AZ241" s="84"/>
      <c r="BA241" s="83">
        <v>5298.34</v>
      </c>
      <c r="BB241" s="84">
        <v>94763.46</v>
      </c>
      <c r="BC241" s="84">
        <v>66611.95</v>
      </c>
      <c r="BD241" s="84">
        <v>224432.12</v>
      </c>
      <c r="BE241" s="84"/>
      <c r="BF241" s="83"/>
      <c r="BG241" s="84">
        <v>3570.63</v>
      </c>
      <c r="BH241" s="83"/>
      <c r="BI241" s="83"/>
      <c r="BJ241" s="84"/>
      <c r="BK241" s="84">
        <v>1864231.6600000001</v>
      </c>
      <c r="BL241" s="84">
        <v>89428.89</v>
      </c>
      <c r="BM241" s="84">
        <v>701230.1</v>
      </c>
      <c r="BN241" s="84"/>
      <c r="BO241" s="83"/>
      <c r="BP241" s="83"/>
      <c r="BQ241" s="83"/>
      <c r="BR241" s="83">
        <v>1144286.0900000001</v>
      </c>
      <c r="BS241" s="84"/>
      <c r="BT241" s="84"/>
      <c r="BU241" s="84"/>
      <c r="BV241" s="83">
        <v>98486.810000000012</v>
      </c>
      <c r="BW241" s="84"/>
      <c r="BX241" s="84">
        <v>209071.42</v>
      </c>
      <c r="BY241" s="83">
        <v>425568.37</v>
      </c>
      <c r="BZ241" s="83"/>
      <c r="CA241" s="83"/>
      <c r="CB241" s="84"/>
      <c r="CC241" s="83">
        <v>35707.199999999997</v>
      </c>
      <c r="CD241" s="83"/>
      <c r="CE241" s="83"/>
      <c r="CF241" s="83"/>
      <c r="CG241" s="83"/>
      <c r="CH241" s="83"/>
      <c r="CI241" s="83"/>
      <c r="CJ241" s="84"/>
      <c r="CK241" s="84">
        <v>88760.12</v>
      </c>
      <c r="CL241" s="83">
        <v>88760.12</v>
      </c>
      <c r="CM241" s="83"/>
      <c r="CN241" s="83"/>
      <c r="CO241" s="83"/>
      <c r="CP241" s="83"/>
      <c r="CQ241" s="83"/>
      <c r="CR241" s="83"/>
      <c r="CS241" s="83"/>
      <c r="CT241" s="83">
        <v>67809.709999999992</v>
      </c>
      <c r="CU241" s="83"/>
      <c r="CV241" s="83"/>
    </row>
    <row r="242" spans="2:100" x14ac:dyDescent="0.25">
      <c r="B242" s="85" t="s">
        <v>712</v>
      </c>
      <c r="C242" s="85" t="s">
        <v>713</v>
      </c>
      <c r="D242" s="84">
        <v>88410445.909999996</v>
      </c>
      <c r="E242" s="84">
        <v>34058388.689999998</v>
      </c>
      <c r="F242" s="84">
        <v>832987.29000000027</v>
      </c>
      <c r="G242" s="84">
        <v>344589.77</v>
      </c>
      <c r="H242" s="83"/>
      <c r="I242" s="84">
        <v>4126296.7499999991</v>
      </c>
      <c r="J242" s="84">
        <v>436265.11000000004</v>
      </c>
      <c r="K242" s="83">
        <v>62060</v>
      </c>
      <c r="L242" s="84">
        <v>15490773.729999997</v>
      </c>
      <c r="M242" s="84">
        <v>570880.03000000014</v>
      </c>
      <c r="N242" s="84">
        <v>733869.79</v>
      </c>
      <c r="O242" s="83"/>
      <c r="P242" s="83">
        <v>389852.36</v>
      </c>
      <c r="Q242" s="84">
        <v>138615.84000000003</v>
      </c>
      <c r="R242" s="83"/>
      <c r="S242" s="83"/>
      <c r="T242" s="84">
        <v>2934392.7600000002</v>
      </c>
      <c r="U242" s="84">
        <v>1260919.6299999999</v>
      </c>
      <c r="V242" s="84">
        <v>3742418.96</v>
      </c>
      <c r="W242" s="84">
        <v>1738908.8899999997</v>
      </c>
      <c r="X242" s="83"/>
      <c r="Y242" s="83"/>
      <c r="Z242" s="83"/>
      <c r="AA242" s="83"/>
      <c r="AB242" s="84"/>
      <c r="AC242" s="84"/>
      <c r="AD242" s="84">
        <v>147613.94999999998</v>
      </c>
      <c r="AE242" s="84">
        <v>383855.8</v>
      </c>
      <c r="AF242" s="84">
        <v>4363377.3000000007</v>
      </c>
      <c r="AG242" s="84">
        <v>4168654.3400000008</v>
      </c>
      <c r="AH242" s="83">
        <v>608367.87000000011</v>
      </c>
      <c r="AI242" s="83">
        <v>236424.56</v>
      </c>
      <c r="AJ242" s="84">
        <v>2135644.3600000003</v>
      </c>
      <c r="AK242" s="84">
        <v>471243.44</v>
      </c>
      <c r="AL242" s="83">
        <v>793435.27999999991</v>
      </c>
      <c r="AM242" s="84">
        <v>503176.65</v>
      </c>
      <c r="AN242" s="84">
        <v>16219.07</v>
      </c>
      <c r="AO242" s="84">
        <v>24133.29</v>
      </c>
      <c r="AP242" s="83">
        <v>127760.29</v>
      </c>
      <c r="AQ242" s="84">
        <v>740147.53</v>
      </c>
      <c r="AR242" s="83"/>
      <c r="AS242" s="83"/>
      <c r="AT242" s="84">
        <v>6391.4400000000005</v>
      </c>
      <c r="AU242" s="84">
        <v>1254189.83</v>
      </c>
      <c r="AV242" s="83"/>
      <c r="AW242" s="84">
        <v>33523.11</v>
      </c>
      <c r="AX242" s="83">
        <v>76883.94</v>
      </c>
      <c r="AY242" s="84">
        <v>173733.75999999998</v>
      </c>
      <c r="AZ242" s="83">
        <v>7405.68</v>
      </c>
      <c r="BA242" s="84">
        <v>56217.03</v>
      </c>
      <c r="BB242" s="83">
        <v>308840.49</v>
      </c>
      <c r="BC242" s="84">
        <v>317643.66000000003</v>
      </c>
      <c r="BD242" s="84">
        <v>319570.31999999995</v>
      </c>
      <c r="BE242" s="83">
        <v>40758.080000000002</v>
      </c>
      <c r="BF242" s="84"/>
      <c r="BG242" s="84">
        <v>1069.8599999999999</v>
      </c>
      <c r="BH242" s="83"/>
      <c r="BI242" s="84"/>
      <c r="BJ242" s="83"/>
      <c r="BK242" s="83"/>
      <c r="BL242" s="84">
        <v>580</v>
      </c>
      <c r="BM242" s="84">
        <v>1179248</v>
      </c>
      <c r="BN242" s="84">
        <v>667770.13</v>
      </c>
      <c r="BO242" s="83">
        <v>648</v>
      </c>
      <c r="BP242" s="83">
        <v>23892.559999999998</v>
      </c>
      <c r="BQ242" s="83">
        <v>639814.85</v>
      </c>
      <c r="BR242" s="83">
        <v>71521.58</v>
      </c>
      <c r="BS242" s="84"/>
      <c r="BT242" s="84">
        <v>58126.46</v>
      </c>
      <c r="BU242" s="84">
        <v>58126.46</v>
      </c>
      <c r="BV242" s="83">
        <v>7480</v>
      </c>
      <c r="BW242" s="83"/>
      <c r="BX242" s="84">
        <v>245391.15</v>
      </c>
      <c r="BY242" s="83">
        <v>504949.25</v>
      </c>
      <c r="BZ242" s="84"/>
      <c r="CA242" s="83"/>
      <c r="CB242" s="84">
        <v>32306.980000000003</v>
      </c>
      <c r="CC242" s="83">
        <v>51107.45</v>
      </c>
      <c r="CD242" s="83"/>
      <c r="CE242" s="83">
        <v>114112.49</v>
      </c>
      <c r="CF242" s="83">
        <v>6019.04</v>
      </c>
      <c r="CG242" s="83"/>
      <c r="CH242" s="83"/>
      <c r="CI242" s="83"/>
      <c r="CJ242" s="84"/>
      <c r="CK242" s="84">
        <v>118750.64000000001</v>
      </c>
      <c r="CL242" s="83">
        <v>118750.64000000001</v>
      </c>
      <c r="CM242" s="83"/>
      <c r="CN242" s="83"/>
      <c r="CO242" s="83">
        <v>17504.38</v>
      </c>
      <c r="CP242" s="83"/>
      <c r="CQ242" s="84"/>
      <c r="CR242" s="83">
        <v>87634.6</v>
      </c>
      <c r="CS242" s="83">
        <v>215657.92</v>
      </c>
      <c r="CT242" s="83">
        <v>190429.90000000002</v>
      </c>
      <c r="CU242" s="83"/>
      <c r="CV242" s="83"/>
    </row>
    <row r="243" spans="2:100" x14ac:dyDescent="0.25">
      <c r="B243" s="85" t="s">
        <v>704</v>
      </c>
      <c r="C243" s="85" t="s">
        <v>705</v>
      </c>
      <c r="D243" s="84">
        <v>567456286.47000086</v>
      </c>
      <c r="E243" s="84">
        <v>229197627.63999993</v>
      </c>
      <c r="F243" s="84">
        <v>8692711.3099999949</v>
      </c>
      <c r="G243" s="84">
        <v>13301654.650000006</v>
      </c>
      <c r="H243" s="83"/>
      <c r="I243" s="84">
        <v>6568791.0200000033</v>
      </c>
      <c r="J243" s="84">
        <v>8094443.5799999991</v>
      </c>
      <c r="K243" s="84">
        <v>3247858.8000000003</v>
      </c>
      <c r="L243" s="84">
        <v>73371613.700000048</v>
      </c>
      <c r="M243" s="84">
        <v>2063467.45</v>
      </c>
      <c r="N243" s="84">
        <v>1510707.9700000002</v>
      </c>
      <c r="O243" s="83"/>
      <c r="P243" s="84">
        <v>3011075.04</v>
      </c>
      <c r="Q243" s="84">
        <v>4248952.76</v>
      </c>
      <c r="R243" s="83"/>
      <c r="S243" s="83"/>
      <c r="T243" s="84">
        <v>20032928.02</v>
      </c>
      <c r="U243" s="84">
        <v>6212100.2399999974</v>
      </c>
      <c r="V243" s="84">
        <v>25288215.48999998</v>
      </c>
      <c r="W243" s="84">
        <v>8567643.0199999996</v>
      </c>
      <c r="X243" s="83"/>
      <c r="Y243" s="83"/>
      <c r="Z243" s="83"/>
      <c r="AA243" s="83"/>
      <c r="AB243" s="84">
        <v>630137.7100000002</v>
      </c>
      <c r="AC243" s="84">
        <v>217787.28000000006</v>
      </c>
      <c r="AD243" s="84">
        <v>1119671.3600000006</v>
      </c>
      <c r="AE243" s="84">
        <v>1021446.2400000007</v>
      </c>
      <c r="AF243" s="84">
        <v>35351492.959999993</v>
      </c>
      <c r="AG243" s="84">
        <v>21246487.52</v>
      </c>
      <c r="AH243" s="83">
        <v>-9701.0399999999136</v>
      </c>
      <c r="AI243" s="83">
        <v>122456.56000000006</v>
      </c>
      <c r="AJ243" s="84">
        <v>12302943.689999999</v>
      </c>
      <c r="AK243" s="84">
        <v>1546.47</v>
      </c>
      <c r="AL243" s="84">
        <v>9666199.4000000022</v>
      </c>
      <c r="AM243" s="84">
        <v>2870909.9699999997</v>
      </c>
      <c r="AN243" s="84">
        <v>6995647.6899999995</v>
      </c>
      <c r="AO243" s="84">
        <v>152639.04999999999</v>
      </c>
      <c r="AP243" s="83">
        <v>240624.95</v>
      </c>
      <c r="AQ243" s="84">
        <v>1581247.65</v>
      </c>
      <c r="AR243" s="83"/>
      <c r="AS243" s="83"/>
      <c r="AT243" s="84">
        <v>909754.66</v>
      </c>
      <c r="AU243" s="84">
        <v>6280955.3399999999</v>
      </c>
      <c r="AV243" s="84">
        <v>463485.85</v>
      </c>
      <c r="AW243" s="84">
        <v>172267.5</v>
      </c>
      <c r="AX243" s="84"/>
      <c r="AY243" s="83"/>
      <c r="AZ243" s="83">
        <v>-1309.79</v>
      </c>
      <c r="BA243" s="84">
        <v>492722.49</v>
      </c>
      <c r="BB243" s="84">
        <v>1107589.6599999999</v>
      </c>
      <c r="BC243" s="84">
        <v>1242356.1800000002</v>
      </c>
      <c r="BD243" s="84">
        <v>656605.62</v>
      </c>
      <c r="BE243" s="84">
        <v>266013.94999999995</v>
      </c>
      <c r="BF243" s="84">
        <v>610307.29</v>
      </c>
      <c r="BG243" s="84">
        <v>70980.299999999988</v>
      </c>
      <c r="BH243" s="83"/>
      <c r="BI243" s="83">
        <v>298094.11</v>
      </c>
      <c r="BJ243" s="83"/>
      <c r="BK243" s="83">
        <v>166635.94</v>
      </c>
      <c r="BL243" s="84">
        <v>16142947.989999998</v>
      </c>
      <c r="BM243" s="84">
        <v>2846025.79</v>
      </c>
      <c r="BN243" s="84">
        <v>1088540.3599999999</v>
      </c>
      <c r="BO243" s="83">
        <v>64822.48</v>
      </c>
      <c r="BP243" s="84">
        <v>230282.66999999998</v>
      </c>
      <c r="BQ243" s="83">
        <v>4997618.9499999993</v>
      </c>
      <c r="BR243" s="83"/>
      <c r="BS243" s="84"/>
      <c r="BT243" s="84">
        <v>159479.12</v>
      </c>
      <c r="BU243" s="84">
        <v>159479.12</v>
      </c>
      <c r="BV243" s="83"/>
      <c r="BW243" s="84"/>
      <c r="BX243" s="84">
        <v>1699247.53</v>
      </c>
      <c r="BY243" s="84">
        <v>4570126.2300000004</v>
      </c>
      <c r="BZ243" s="83"/>
      <c r="CA243" s="83"/>
      <c r="CB243" s="84"/>
      <c r="CC243" s="83">
        <v>671400.41</v>
      </c>
      <c r="CD243" s="84">
        <v>75430</v>
      </c>
      <c r="CE243" s="84">
        <v>6802493.3899999997</v>
      </c>
      <c r="CF243" s="83"/>
      <c r="CG243" s="83"/>
      <c r="CH243" s="84">
        <v>593238.71</v>
      </c>
      <c r="CI243" s="83"/>
      <c r="CJ243" s="84"/>
      <c r="CK243" s="84">
        <v>1112933.6100000001</v>
      </c>
      <c r="CL243" s="83">
        <v>1112933.6100000001</v>
      </c>
      <c r="CM243" s="83"/>
      <c r="CN243" s="83">
        <v>659770.88</v>
      </c>
      <c r="CO243" s="83">
        <v>238914.68</v>
      </c>
      <c r="CP243" s="83">
        <v>204154.69</v>
      </c>
      <c r="CQ243" s="84">
        <v>585728.74</v>
      </c>
      <c r="CR243" s="83">
        <v>202775.75</v>
      </c>
      <c r="CS243" s="84">
        <v>4672117.1399999997</v>
      </c>
      <c r="CT243" s="83">
        <v>180450.1</v>
      </c>
      <c r="CU243" s="83"/>
      <c r="CV243" s="83"/>
    </row>
    <row r="244" spans="2:100" x14ac:dyDescent="0.25">
      <c r="B244" s="85" t="s">
        <v>576</v>
      </c>
      <c r="C244" s="85" t="s">
        <v>577</v>
      </c>
      <c r="D244" s="84">
        <v>1323174.6299999999</v>
      </c>
      <c r="E244" s="84">
        <v>542518.12</v>
      </c>
      <c r="F244" s="84">
        <v>38078.94</v>
      </c>
      <c r="G244" s="84">
        <v>4712.8</v>
      </c>
      <c r="H244" s="83"/>
      <c r="I244" s="84"/>
      <c r="J244" s="84">
        <v>771</v>
      </c>
      <c r="K244" s="84"/>
      <c r="L244" s="84">
        <v>119850.22</v>
      </c>
      <c r="M244" s="84">
        <v>2172.1400000000003</v>
      </c>
      <c r="N244" s="84">
        <v>8396.94</v>
      </c>
      <c r="O244" s="83"/>
      <c r="P244" s="84"/>
      <c r="Q244" s="84">
        <v>384.75</v>
      </c>
      <c r="R244" s="83"/>
      <c r="S244" s="83"/>
      <c r="T244" s="84">
        <v>44120.28</v>
      </c>
      <c r="U244" s="84">
        <v>9746.84</v>
      </c>
      <c r="V244" s="84">
        <v>53018.43</v>
      </c>
      <c r="W244" s="84">
        <v>11596.27</v>
      </c>
      <c r="X244" s="83"/>
      <c r="Y244" s="83"/>
      <c r="Z244" s="83"/>
      <c r="AA244" s="83"/>
      <c r="AB244" s="84"/>
      <c r="AC244" s="84"/>
      <c r="AD244" s="84">
        <v>2425.5700000000002</v>
      </c>
      <c r="AE244" s="84">
        <v>2575.54</v>
      </c>
      <c r="AF244" s="84">
        <v>105600</v>
      </c>
      <c r="AG244" s="84">
        <v>52800</v>
      </c>
      <c r="AH244" s="84"/>
      <c r="AI244" s="84"/>
      <c r="AJ244" s="84">
        <v>32971.33</v>
      </c>
      <c r="AK244" s="84">
        <v>5678.73</v>
      </c>
      <c r="AL244" s="84">
        <v>2580.5100000000002</v>
      </c>
      <c r="AM244" s="84">
        <v>12824.06</v>
      </c>
      <c r="AN244" s="84">
        <v>18453.5</v>
      </c>
      <c r="AO244" s="84">
        <v>38151.22</v>
      </c>
      <c r="AP244" s="83">
        <v>2532.9899999999998</v>
      </c>
      <c r="AQ244" s="84"/>
      <c r="AR244" s="83"/>
      <c r="AS244" s="83"/>
      <c r="AT244" s="84">
        <v>710</v>
      </c>
      <c r="AU244" s="84">
        <v>7761.93</v>
      </c>
      <c r="AV244" s="84"/>
      <c r="AW244" s="84">
        <v>3953</v>
      </c>
      <c r="AX244" s="83"/>
      <c r="AY244" s="84">
        <v>17973.63</v>
      </c>
      <c r="AZ244" s="84">
        <v>1482.17</v>
      </c>
      <c r="BA244" s="84"/>
      <c r="BB244" s="84">
        <v>4077.16</v>
      </c>
      <c r="BC244" s="84">
        <v>14217.96</v>
      </c>
      <c r="BD244" s="84">
        <v>19088.71</v>
      </c>
      <c r="BE244" s="83">
        <v>734.59</v>
      </c>
      <c r="BF244" s="83">
        <v>200</v>
      </c>
      <c r="BG244" s="84">
        <v>2099.04</v>
      </c>
      <c r="BH244" s="83"/>
      <c r="BI244" s="83"/>
      <c r="BJ244" s="83">
        <v>327</v>
      </c>
      <c r="BK244" s="84"/>
      <c r="BL244" s="84"/>
      <c r="BM244" s="84">
        <v>18898.86</v>
      </c>
      <c r="BN244" s="84">
        <v>9931.25</v>
      </c>
      <c r="BO244" s="84">
        <v>541.04</v>
      </c>
      <c r="BP244" s="83"/>
      <c r="BQ244" s="83"/>
      <c r="BR244" s="83">
        <v>9802</v>
      </c>
      <c r="BS244" s="84"/>
      <c r="BT244" s="84">
        <v>4512</v>
      </c>
      <c r="BU244" s="83">
        <v>4512</v>
      </c>
      <c r="BV244" s="83">
        <v>75156.52</v>
      </c>
      <c r="BW244" s="84"/>
      <c r="BX244" s="84">
        <v>4441.24</v>
      </c>
      <c r="BY244" s="83">
        <v>2480.91</v>
      </c>
      <c r="BZ244" s="83"/>
      <c r="CA244" s="83"/>
      <c r="CB244" s="84"/>
      <c r="CC244" s="83">
        <v>3627.4</v>
      </c>
      <c r="CD244" s="83"/>
      <c r="CE244" s="83"/>
      <c r="CF244" s="83"/>
      <c r="CG244" s="83"/>
      <c r="CH244" s="83"/>
      <c r="CI244" s="83"/>
      <c r="CJ244" s="84"/>
      <c r="CK244" s="84">
        <v>44.12</v>
      </c>
      <c r="CL244" s="84">
        <v>44.12</v>
      </c>
      <c r="CM244" s="83"/>
      <c r="CN244" s="84"/>
      <c r="CO244" s="83"/>
      <c r="CP244" s="84"/>
      <c r="CQ244" s="83"/>
      <c r="CR244" s="83"/>
      <c r="CS244" s="83"/>
      <c r="CT244" s="83">
        <v>9153.92</v>
      </c>
      <c r="CU244" s="83"/>
      <c r="CV244" s="83"/>
    </row>
    <row r="245" spans="2:100" x14ac:dyDescent="0.25">
      <c r="B245" s="85" t="s">
        <v>388</v>
      </c>
      <c r="C245" s="85" t="s">
        <v>389</v>
      </c>
      <c r="D245" s="84">
        <v>915143.40999999992</v>
      </c>
      <c r="E245" s="84">
        <v>297371.7</v>
      </c>
      <c r="F245" s="84">
        <v>10865.56</v>
      </c>
      <c r="G245" s="84">
        <v>11857.119999999999</v>
      </c>
      <c r="H245" s="83"/>
      <c r="I245" s="84">
        <v>2000</v>
      </c>
      <c r="J245" s="84">
        <v>5750.77</v>
      </c>
      <c r="K245" s="84"/>
      <c r="L245" s="84">
        <v>107268.66</v>
      </c>
      <c r="M245" s="84">
        <v>6528.69</v>
      </c>
      <c r="N245" s="84">
        <v>1077.4000000000001</v>
      </c>
      <c r="O245" s="83"/>
      <c r="P245" s="84"/>
      <c r="Q245" s="84"/>
      <c r="R245" s="83"/>
      <c r="S245" s="83"/>
      <c r="T245" s="84">
        <v>25010.370000000003</v>
      </c>
      <c r="U245" s="84">
        <v>8614.98</v>
      </c>
      <c r="V245" s="84">
        <v>23582.35</v>
      </c>
      <c r="W245" s="84">
        <v>11873.460000000001</v>
      </c>
      <c r="X245" s="83"/>
      <c r="Y245" s="83"/>
      <c r="Z245" s="83"/>
      <c r="AA245" s="83"/>
      <c r="AB245" s="84">
        <v>903.05</v>
      </c>
      <c r="AC245" s="84">
        <v>316.15000000000003</v>
      </c>
      <c r="AD245" s="84">
        <v>2604.48</v>
      </c>
      <c r="AE245" s="84">
        <v>2900.15</v>
      </c>
      <c r="AF245" s="84">
        <v>40700</v>
      </c>
      <c r="AG245" s="84">
        <v>38500</v>
      </c>
      <c r="AH245" s="83"/>
      <c r="AI245" s="83"/>
      <c r="AJ245" s="84">
        <v>29164.180000000004</v>
      </c>
      <c r="AK245" s="83">
        <v>13044</v>
      </c>
      <c r="AL245" s="84"/>
      <c r="AM245" s="83">
        <v>346.3</v>
      </c>
      <c r="AN245" s="84">
        <v>7896.0599999999995</v>
      </c>
      <c r="AO245" s="84">
        <v>4802.97</v>
      </c>
      <c r="AP245" s="83">
        <v>1324.06</v>
      </c>
      <c r="AQ245" s="84">
        <v>31584.6</v>
      </c>
      <c r="AR245" s="83"/>
      <c r="AS245" s="83"/>
      <c r="AT245" s="84">
        <v>420</v>
      </c>
      <c r="AU245" s="84">
        <v>36012.720000000001</v>
      </c>
      <c r="AV245" s="84">
        <v>5284.5</v>
      </c>
      <c r="AW245" s="84">
        <v>1321.45</v>
      </c>
      <c r="AX245" s="83"/>
      <c r="AY245" s="84">
        <v>750</v>
      </c>
      <c r="AZ245" s="84"/>
      <c r="BA245" s="84"/>
      <c r="BB245" s="84"/>
      <c r="BC245" s="84">
        <v>13926.99</v>
      </c>
      <c r="BD245" s="84">
        <v>9964.07</v>
      </c>
      <c r="BE245" s="84"/>
      <c r="BF245" s="84">
        <v>4218.3</v>
      </c>
      <c r="BG245" s="84">
        <v>2188.81</v>
      </c>
      <c r="BH245" s="84"/>
      <c r="BI245" s="84">
        <v>691.85</v>
      </c>
      <c r="BJ245" s="83"/>
      <c r="BK245" s="83"/>
      <c r="BL245" s="84"/>
      <c r="BM245" s="84">
        <v>28321.11</v>
      </c>
      <c r="BN245" s="84">
        <v>5140.1000000000004</v>
      </c>
      <c r="BO245" s="84">
        <v>410.74</v>
      </c>
      <c r="BP245" s="84"/>
      <c r="BQ245" s="84"/>
      <c r="BR245" s="83"/>
      <c r="BS245" s="84"/>
      <c r="BT245" s="84">
        <v>2624.3199999999997</v>
      </c>
      <c r="BU245" s="84">
        <v>2624.3199999999997</v>
      </c>
      <c r="BV245" s="83">
        <v>100999.58</v>
      </c>
      <c r="BW245" s="84"/>
      <c r="BX245" s="84"/>
      <c r="BY245" s="83">
        <v>3596.52</v>
      </c>
      <c r="BZ245" s="83"/>
      <c r="CA245" s="83">
        <v>8640.31</v>
      </c>
      <c r="CB245" s="84"/>
      <c r="CC245" s="83">
        <v>3448.3199999999997</v>
      </c>
      <c r="CD245" s="84"/>
      <c r="CE245" s="83"/>
      <c r="CF245" s="83"/>
      <c r="CG245" s="84"/>
      <c r="CH245" s="83"/>
      <c r="CI245" s="83"/>
      <c r="CJ245" s="84"/>
      <c r="CK245" s="84">
        <v>1296.6599999999999</v>
      </c>
      <c r="CL245" s="83">
        <v>1296.6599999999999</v>
      </c>
      <c r="CM245" s="83"/>
      <c r="CN245" s="84"/>
      <c r="CO245" s="84"/>
      <c r="CP245" s="83"/>
      <c r="CQ245" s="84"/>
      <c r="CR245" s="83"/>
      <c r="CS245" s="83"/>
      <c r="CT245" s="83"/>
      <c r="CU245" s="83"/>
      <c r="CV245" s="83"/>
    </row>
    <row r="246" spans="2:100" x14ac:dyDescent="0.25">
      <c r="B246" s="85" t="s">
        <v>532</v>
      </c>
      <c r="C246" s="85" t="s">
        <v>533</v>
      </c>
      <c r="D246" s="84">
        <v>23545095.16</v>
      </c>
      <c r="E246" s="84">
        <v>9422589.6500000004</v>
      </c>
      <c r="F246" s="84">
        <v>184023.52000000002</v>
      </c>
      <c r="G246" s="84">
        <v>296002.93999999994</v>
      </c>
      <c r="H246" s="83"/>
      <c r="I246" s="84">
        <v>158113.49</v>
      </c>
      <c r="J246" s="84">
        <v>263110.85000000003</v>
      </c>
      <c r="K246" s="84">
        <v>65048.4</v>
      </c>
      <c r="L246" s="84">
        <v>2568844.4700000007</v>
      </c>
      <c r="M246" s="84">
        <v>108032.61000000002</v>
      </c>
      <c r="N246" s="84">
        <v>43416.87</v>
      </c>
      <c r="O246" s="83"/>
      <c r="P246" s="84">
        <v>297727.82</v>
      </c>
      <c r="Q246" s="84">
        <v>43679.020000000004</v>
      </c>
      <c r="R246" s="83"/>
      <c r="S246" s="83"/>
      <c r="T246" s="84">
        <v>759609.41999999993</v>
      </c>
      <c r="U246" s="84">
        <v>223595.55000000002</v>
      </c>
      <c r="V246" s="84">
        <v>985746.15999999992</v>
      </c>
      <c r="W246" s="84">
        <v>295130.19</v>
      </c>
      <c r="X246" s="83"/>
      <c r="Y246" s="83"/>
      <c r="Z246" s="83"/>
      <c r="AA246" s="83"/>
      <c r="AB246" s="84">
        <v>30596.65</v>
      </c>
      <c r="AC246" s="84">
        <v>9626.0699999999979</v>
      </c>
      <c r="AD246" s="84">
        <v>43596.280000000013</v>
      </c>
      <c r="AE246" s="84">
        <v>60796.560000000005</v>
      </c>
      <c r="AF246" s="84">
        <v>1436435.5499999998</v>
      </c>
      <c r="AG246" s="84">
        <v>872390.45</v>
      </c>
      <c r="AH246" s="83"/>
      <c r="AI246" s="84"/>
      <c r="AJ246" s="84">
        <v>428222.68</v>
      </c>
      <c r="AK246" s="84">
        <v>153747.79</v>
      </c>
      <c r="AL246" s="84">
        <v>200307.76</v>
      </c>
      <c r="AM246" s="84">
        <v>26494.870000000003</v>
      </c>
      <c r="AN246" s="84">
        <v>131964.32</v>
      </c>
      <c r="AO246" s="84">
        <v>8010.44</v>
      </c>
      <c r="AP246" s="83">
        <v>23636.87</v>
      </c>
      <c r="AQ246" s="84">
        <v>116733.55</v>
      </c>
      <c r="AR246" s="83"/>
      <c r="AS246" s="83"/>
      <c r="AT246" s="84">
        <v>22022.42</v>
      </c>
      <c r="AU246" s="84">
        <v>302844.71999999997</v>
      </c>
      <c r="AV246" s="84">
        <v>3350</v>
      </c>
      <c r="AW246" s="84">
        <v>21143.200000000001</v>
      </c>
      <c r="AX246" s="83">
        <v>2783</v>
      </c>
      <c r="AY246" s="84">
        <v>172.16</v>
      </c>
      <c r="AZ246" s="84"/>
      <c r="BA246" s="84">
        <v>302.41000000000003</v>
      </c>
      <c r="BB246" s="84">
        <v>93112.06</v>
      </c>
      <c r="BC246" s="84">
        <v>46436.79</v>
      </c>
      <c r="BD246" s="84">
        <v>223864.34</v>
      </c>
      <c r="BE246" s="84">
        <v>11537.880000000001</v>
      </c>
      <c r="BF246" s="84">
        <v>5584.31</v>
      </c>
      <c r="BG246" s="84">
        <v>19813.27</v>
      </c>
      <c r="BH246" s="83"/>
      <c r="BI246" s="84"/>
      <c r="BJ246" s="84"/>
      <c r="BK246" s="84"/>
      <c r="BL246" s="84">
        <v>1268213.6299999999</v>
      </c>
      <c r="BM246" s="84">
        <v>480075.6</v>
      </c>
      <c r="BN246" s="84">
        <v>259839.28000000003</v>
      </c>
      <c r="BO246" s="84">
        <v>1018.71</v>
      </c>
      <c r="BP246" s="84"/>
      <c r="BQ246" s="84">
        <v>522952.56000000006</v>
      </c>
      <c r="BR246" s="83"/>
      <c r="BS246" s="84"/>
      <c r="BT246" s="84">
        <v>32657.86</v>
      </c>
      <c r="BU246" s="84">
        <v>32657.86</v>
      </c>
      <c r="BV246" s="83">
        <v>131006.03</v>
      </c>
      <c r="BW246" s="84"/>
      <c r="BX246" s="84">
        <v>93415.989999999991</v>
      </c>
      <c r="BY246" s="83">
        <v>282586.29000000004</v>
      </c>
      <c r="BZ246" s="83">
        <v>2047.23</v>
      </c>
      <c r="CA246" s="83"/>
      <c r="CB246" s="84"/>
      <c r="CC246" s="84">
        <v>116979.97</v>
      </c>
      <c r="CD246" s="83"/>
      <c r="CE246" s="83">
        <v>13393.27</v>
      </c>
      <c r="CF246" s="83">
        <v>104.89999999999999</v>
      </c>
      <c r="CG246" s="83"/>
      <c r="CH246" s="83"/>
      <c r="CI246" s="83">
        <v>1.37</v>
      </c>
      <c r="CJ246" s="84"/>
      <c r="CK246" s="84">
        <v>221210.23999999999</v>
      </c>
      <c r="CL246" s="83">
        <v>221210.23999999999</v>
      </c>
      <c r="CM246" s="84"/>
      <c r="CN246" s="84"/>
      <c r="CO246" s="84"/>
      <c r="CP246" s="84"/>
      <c r="CQ246" s="84"/>
      <c r="CR246" s="83">
        <v>300.33999999999997</v>
      </c>
      <c r="CS246" s="84"/>
      <c r="CT246" s="83">
        <v>109094.53</v>
      </c>
      <c r="CU246" s="83"/>
      <c r="CV246" s="83"/>
    </row>
    <row r="247" spans="2:100" x14ac:dyDescent="0.25">
      <c r="B247" s="85" t="s">
        <v>490</v>
      </c>
      <c r="C247" s="85" t="s">
        <v>491</v>
      </c>
      <c r="D247" s="84">
        <v>31224838.019999992</v>
      </c>
      <c r="E247" s="84">
        <v>11813320.779999999</v>
      </c>
      <c r="F247" s="84">
        <v>264643.02999999997</v>
      </c>
      <c r="G247" s="84">
        <v>320393.46999999997</v>
      </c>
      <c r="H247" s="83"/>
      <c r="I247" s="84">
        <v>548236.68000000005</v>
      </c>
      <c r="J247" s="84">
        <v>65825.489999999991</v>
      </c>
      <c r="K247" s="84">
        <v>24824</v>
      </c>
      <c r="L247" s="84">
        <v>4647781.4200000009</v>
      </c>
      <c r="M247" s="84">
        <v>245870.83000000002</v>
      </c>
      <c r="N247" s="84">
        <v>218368.16</v>
      </c>
      <c r="O247" s="83"/>
      <c r="P247" s="84">
        <v>117578.23000000001</v>
      </c>
      <c r="Q247" s="83">
        <v>12175.7</v>
      </c>
      <c r="R247" s="83"/>
      <c r="S247" s="83"/>
      <c r="T247" s="84">
        <v>973873.36999999976</v>
      </c>
      <c r="U247" s="84">
        <v>389965.43999999989</v>
      </c>
      <c r="V247" s="84">
        <v>1222038.1899999997</v>
      </c>
      <c r="W247" s="84">
        <v>513488.78999999986</v>
      </c>
      <c r="X247" s="83"/>
      <c r="Y247" s="83"/>
      <c r="Z247" s="83"/>
      <c r="AA247" s="83"/>
      <c r="AB247" s="84">
        <v>38784.620000000003</v>
      </c>
      <c r="AC247" s="84">
        <v>16424.159999999996</v>
      </c>
      <c r="AD247" s="84">
        <v>61741.53</v>
      </c>
      <c r="AE247" s="84">
        <v>103530.65</v>
      </c>
      <c r="AF247" s="84">
        <v>1932363.3199999998</v>
      </c>
      <c r="AG247" s="84">
        <v>1669036.6799999997</v>
      </c>
      <c r="AH247" s="83">
        <v>77045.72</v>
      </c>
      <c r="AI247" s="83">
        <v>10708.65</v>
      </c>
      <c r="AJ247" s="84">
        <v>894476.55</v>
      </c>
      <c r="AK247" s="84">
        <v>160414.01</v>
      </c>
      <c r="AL247" s="84">
        <v>631200.52</v>
      </c>
      <c r="AM247" s="84">
        <v>79317.679999999993</v>
      </c>
      <c r="AN247" s="84">
        <v>228979.1</v>
      </c>
      <c r="AO247" s="84">
        <v>5111.83</v>
      </c>
      <c r="AP247" s="83">
        <v>25297.279999999999</v>
      </c>
      <c r="AQ247" s="84">
        <v>594651.09</v>
      </c>
      <c r="AR247" s="83"/>
      <c r="AS247" s="83"/>
      <c r="AT247" s="84">
        <v>47727.45</v>
      </c>
      <c r="AU247" s="84">
        <v>1013643.25</v>
      </c>
      <c r="AV247" s="83">
        <v>85989</v>
      </c>
      <c r="AW247" s="84">
        <v>24793.759999999998</v>
      </c>
      <c r="AX247" s="83"/>
      <c r="AY247" s="84">
        <v>3748.68</v>
      </c>
      <c r="AZ247" s="83">
        <v>128086.44</v>
      </c>
      <c r="BA247" s="83">
        <v>66333.3</v>
      </c>
      <c r="BB247" s="84">
        <v>98167.39</v>
      </c>
      <c r="BC247" s="84">
        <v>52600.76</v>
      </c>
      <c r="BD247" s="84">
        <v>258833.96000000002</v>
      </c>
      <c r="BE247" s="84">
        <v>8103.61</v>
      </c>
      <c r="BF247" s="83"/>
      <c r="BG247" s="84">
        <v>1921.96</v>
      </c>
      <c r="BH247" s="84"/>
      <c r="BI247" s="83"/>
      <c r="BJ247" s="83"/>
      <c r="BK247" s="83">
        <v>800</v>
      </c>
      <c r="BL247" s="84">
        <v>1349.09</v>
      </c>
      <c r="BM247" s="84">
        <v>610307.57000000007</v>
      </c>
      <c r="BN247" s="84">
        <v>3429.92</v>
      </c>
      <c r="BO247" s="84">
        <v>1427.72</v>
      </c>
      <c r="BP247" s="84">
        <v>356.23</v>
      </c>
      <c r="BQ247" s="84"/>
      <c r="BR247" s="83"/>
      <c r="BS247" s="84"/>
      <c r="BT247" s="84">
        <v>47213.98</v>
      </c>
      <c r="BU247" s="84">
        <v>47213.98</v>
      </c>
      <c r="BV247" s="83"/>
      <c r="BW247" s="84"/>
      <c r="BX247" s="84">
        <v>150161.29</v>
      </c>
      <c r="BY247" s="83">
        <v>370021.88</v>
      </c>
      <c r="BZ247" s="83"/>
      <c r="CA247" s="83"/>
      <c r="CB247" s="84"/>
      <c r="CC247" s="83">
        <v>46027.929999999993</v>
      </c>
      <c r="CD247" s="83"/>
      <c r="CE247" s="83"/>
      <c r="CF247" s="83"/>
      <c r="CG247" s="83"/>
      <c r="CH247" s="83"/>
      <c r="CI247" s="83"/>
      <c r="CJ247" s="84"/>
      <c r="CK247" s="84">
        <v>105289.44</v>
      </c>
      <c r="CL247" s="83">
        <v>105289.44</v>
      </c>
      <c r="CM247" s="83"/>
      <c r="CN247" s="83"/>
      <c r="CO247" s="84">
        <v>94830.91</v>
      </c>
      <c r="CP247" s="84"/>
      <c r="CQ247" s="84">
        <v>96205.53</v>
      </c>
      <c r="CR247" s="83"/>
      <c r="CS247" s="84"/>
      <c r="CT247" s="83"/>
      <c r="CU247" s="83"/>
      <c r="CV247" s="83"/>
    </row>
    <row r="248" spans="2:100" x14ac:dyDescent="0.25">
      <c r="B248" s="85" t="s">
        <v>488</v>
      </c>
      <c r="C248" s="85" t="s">
        <v>489</v>
      </c>
      <c r="D248" s="84">
        <v>164359202.35000005</v>
      </c>
      <c r="E248" s="84">
        <v>66461881.029999994</v>
      </c>
      <c r="F248" s="84">
        <v>2006303.9300000002</v>
      </c>
      <c r="G248" s="84">
        <v>101350.39999999999</v>
      </c>
      <c r="H248" s="83"/>
      <c r="I248" s="84">
        <v>5964180.120000001</v>
      </c>
      <c r="J248" s="84">
        <v>1021408.9200000002</v>
      </c>
      <c r="K248" s="84">
        <v>325116.2</v>
      </c>
      <c r="L248" s="84">
        <v>21914445.600000001</v>
      </c>
      <c r="M248" s="84">
        <v>1227454.1000000003</v>
      </c>
      <c r="N248" s="84">
        <v>1200623.0399999998</v>
      </c>
      <c r="O248" s="83"/>
      <c r="P248" s="84">
        <v>1973587.04</v>
      </c>
      <c r="Q248" s="84">
        <v>348097.21</v>
      </c>
      <c r="R248" s="83"/>
      <c r="S248" s="83"/>
      <c r="T248" s="84">
        <v>5638904.3600000003</v>
      </c>
      <c r="U248" s="84">
        <v>1955177.1</v>
      </c>
      <c r="V248" s="84">
        <v>7097894.3400000008</v>
      </c>
      <c r="W248" s="84">
        <v>2593148.2899999996</v>
      </c>
      <c r="X248" s="84"/>
      <c r="Y248" s="83"/>
      <c r="Z248" s="83"/>
      <c r="AA248" s="83"/>
      <c r="AB248" s="84">
        <v>205027.77999999994</v>
      </c>
      <c r="AC248" s="84">
        <v>56919.860000000015</v>
      </c>
      <c r="AD248" s="84">
        <v>342127.32000000012</v>
      </c>
      <c r="AE248" s="84">
        <v>559558.77999999991</v>
      </c>
      <c r="AF248" s="84">
        <v>9961955.2599999998</v>
      </c>
      <c r="AG248" s="84">
        <v>8535936.6499999985</v>
      </c>
      <c r="AH248" s="83"/>
      <c r="AI248" s="83"/>
      <c r="AJ248" s="84">
        <v>5642888.6099999994</v>
      </c>
      <c r="AK248" s="84"/>
      <c r="AL248" s="84">
        <v>2092862.0699999998</v>
      </c>
      <c r="AM248" s="84"/>
      <c r="AN248" s="84">
        <v>2787952.55</v>
      </c>
      <c r="AO248" s="84">
        <v>2383.87</v>
      </c>
      <c r="AP248" s="83">
        <v>79518.27</v>
      </c>
      <c r="AQ248" s="84">
        <v>1287.8499999999999</v>
      </c>
      <c r="AR248" s="84"/>
      <c r="AS248" s="84"/>
      <c r="AT248" s="84">
        <v>248334.42</v>
      </c>
      <c r="AU248" s="84">
        <v>1375649.97</v>
      </c>
      <c r="AV248" s="84">
        <v>164976.84</v>
      </c>
      <c r="AW248" s="84">
        <v>45509.5</v>
      </c>
      <c r="AX248" s="84"/>
      <c r="AY248" s="84">
        <v>9610.52</v>
      </c>
      <c r="AZ248" s="84">
        <v>63723.19</v>
      </c>
      <c r="BA248" s="83">
        <v>5514.61</v>
      </c>
      <c r="BB248" s="84">
        <v>485857.04000000004</v>
      </c>
      <c r="BC248" s="84">
        <v>403052.19999999995</v>
      </c>
      <c r="BD248" s="84">
        <v>911695.34</v>
      </c>
      <c r="BE248" s="84">
        <v>2168.15</v>
      </c>
      <c r="BF248" s="83">
        <v>67170.94</v>
      </c>
      <c r="BG248" s="84">
        <v>40223.410000000003</v>
      </c>
      <c r="BH248" s="83"/>
      <c r="BI248" s="84">
        <v>69949.69</v>
      </c>
      <c r="BJ248" s="83">
        <v>200</v>
      </c>
      <c r="BK248" s="84"/>
      <c r="BL248" s="84">
        <v>195951.54</v>
      </c>
      <c r="BM248" s="84">
        <v>1982223.74</v>
      </c>
      <c r="BN248" s="84">
        <v>591186.31999999995</v>
      </c>
      <c r="BO248" s="84">
        <v>3975.56</v>
      </c>
      <c r="BP248" s="84"/>
      <c r="BQ248" s="84">
        <v>3571820.83</v>
      </c>
      <c r="BR248" s="83">
        <v>132659.72</v>
      </c>
      <c r="BS248" s="84"/>
      <c r="BT248" s="84">
        <v>5931</v>
      </c>
      <c r="BU248" s="84">
        <v>5931</v>
      </c>
      <c r="BV248" s="83">
        <v>58209.520000000004</v>
      </c>
      <c r="BW248" s="84"/>
      <c r="BX248" s="84">
        <v>548606.71000000008</v>
      </c>
      <c r="BY248" s="84">
        <v>1334360.7000000002</v>
      </c>
      <c r="BZ248" s="83"/>
      <c r="CA248" s="83"/>
      <c r="CB248" s="84"/>
      <c r="CC248" s="83">
        <v>114177.91</v>
      </c>
      <c r="CD248" s="84"/>
      <c r="CE248" s="83">
        <v>658850.31000000006</v>
      </c>
      <c r="CF248" s="83"/>
      <c r="CG248" s="84"/>
      <c r="CH248" s="83">
        <v>13789.06</v>
      </c>
      <c r="CI248" s="83"/>
      <c r="CJ248" s="84"/>
      <c r="CK248" s="84">
        <v>366153.95</v>
      </c>
      <c r="CL248" s="83">
        <v>366153.95</v>
      </c>
      <c r="CM248" s="83"/>
      <c r="CN248" s="83"/>
      <c r="CO248" s="84">
        <v>648501.68999999994</v>
      </c>
      <c r="CP248" s="84"/>
      <c r="CQ248" s="84"/>
      <c r="CR248" s="84">
        <v>134410.87000000002</v>
      </c>
      <c r="CS248" s="84"/>
      <c r="CT248" s="83">
        <v>6766.55</v>
      </c>
      <c r="CU248" s="83"/>
      <c r="CV248" s="83"/>
    </row>
    <row r="249" spans="2:100" x14ac:dyDescent="0.25">
      <c r="B249" s="85" t="s">
        <v>264</v>
      </c>
      <c r="C249" s="85" t="s">
        <v>265</v>
      </c>
      <c r="D249" s="84">
        <v>236646123.52999997</v>
      </c>
      <c r="E249" s="84">
        <v>101077578.20999998</v>
      </c>
      <c r="F249" s="84">
        <v>3200089.15</v>
      </c>
      <c r="G249" s="84">
        <v>1289965.0900000003</v>
      </c>
      <c r="H249" s="83"/>
      <c r="I249" s="84">
        <v>6570411.1300000008</v>
      </c>
      <c r="J249" s="84">
        <v>1144757.27</v>
      </c>
      <c r="K249" s="84">
        <v>712696.6</v>
      </c>
      <c r="L249" s="84">
        <v>31063631.309999999</v>
      </c>
      <c r="M249" s="84">
        <v>407105.62</v>
      </c>
      <c r="N249" s="84">
        <v>1483259.6400000001</v>
      </c>
      <c r="O249" s="83"/>
      <c r="P249" s="84">
        <v>2266589.4299999997</v>
      </c>
      <c r="Q249" s="84">
        <v>1407326.8399999999</v>
      </c>
      <c r="R249" s="83"/>
      <c r="S249" s="84"/>
      <c r="T249" s="84">
        <v>8471865.7599999998</v>
      </c>
      <c r="U249" s="84">
        <v>2704183.33</v>
      </c>
      <c r="V249" s="84">
        <v>10735808.220000003</v>
      </c>
      <c r="W249" s="84">
        <v>3510461.65</v>
      </c>
      <c r="X249" s="83"/>
      <c r="Y249" s="83"/>
      <c r="Z249" s="83"/>
      <c r="AA249" s="83"/>
      <c r="AB249" s="84">
        <v>418609.32000000007</v>
      </c>
      <c r="AC249" s="84">
        <v>83157.88</v>
      </c>
      <c r="AD249" s="84">
        <v>615602.63000000012</v>
      </c>
      <c r="AE249" s="84">
        <v>941060.75999999989</v>
      </c>
      <c r="AF249" s="84">
        <v>15878928.209999999</v>
      </c>
      <c r="AG249" s="84">
        <v>11645043.510000002</v>
      </c>
      <c r="AH249" s="83"/>
      <c r="AI249" s="83"/>
      <c r="AJ249" s="84">
        <v>4496495.4799999995</v>
      </c>
      <c r="AK249" s="84">
        <v>655068.07999999996</v>
      </c>
      <c r="AL249" s="84">
        <v>3974686.2199999997</v>
      </c>
      <c r="AM249" s="84">
        <v>454379.7</v>
      </c>
      <c r="AN249" s="84">
        <v>425631.97</v>
      </c>
      <c r="AO249" s="84">
        <v>22895.14</v>
      </c>
      <c r="AP249" s="84">
        <v>138095.66999999998</v>
      </c>
      <c r="AQ249" s="84">
        <v>206811.94</v>
      </c>
      <c r="AR249" s="84"/>
      <c r="AS249" s="84"/>
      <c r="AT249" s="84">
        <v>358961.86</v>
      </c>
      <c r="AU249" s="84">
        <v>987681.71000000008</v>
      </c>
      <c r="AV249" s="84">
        <v>662117.43000000005</v>
      </c>
      <c r="AW249" s="84">
        <v>73448.63</v>
      </c>
      <c r="AX249" s="84"/>
      <c r="AY249" s="84">
        <v>364175.78</v>
      </c>
      <c r="AZ249" s="83">
        <v>932333.81</v>
      </c>
      <c r="BA249" s="84">
        <v>1145.1600000000001</v>
      </c>
      <c r="BB249" s="84">
        <v>407222.33</v>
      </c>
      <c r="BC249" s="84">
        <v>255294.68</v>
      </c>
      <c r="BD249" s="84">
        <v>508845.92</v>
      </c>
      <c r="BE249" s="84">
        <v>90087.42</v>
      </c>
      <c r="BF249" s="84">
        <v>750696.61999999988</v>
      </c>
      <c r="BG249" s="84">
        <v>672607.47</v>
      </c>
      <c r="BH249" s="84"/>
      <c r="BI249" s="83">
        <v>1039563.86</v>
      </c>
      <c r="BJ249" s="83"/>
      <c r="BK249" s="83">
        <v>5885.99</v>
      </c>
      <c r="BL249" s="84">
        <v>1176293.43</v>
      </c>
      <c r="BM249" s="84">
        <v>2781854.87</v>
      </c>
      <c r="BN249" s="84">
        <v>2003121.19</v>
      </c>
      <c r="BO249" s="84">
        <v>11072.61</v>
      </c>
      <c r="BP249" s="84">
        <v>28645.079999999998</v>
      </c>
      <c r="BQ249" s="84">
        <v>2549145.5</v>
      </c>
      <c r="BR249" s="83">
        <v>1036607.65</v>
      </c>
      <c r="BS249" s="84"/>
      <c r="BT249" s="84">
        <v>25998.190000000002</v>
      </c>
      <c r="BU249" s="84">
        <v>25998.190000000002</v>
      </c>
      <c r="BV249" s="83">
        <v>93246.739999999991</v>
      </c>
      <c r="BW249" s="84">
        <v>1475.75</v>
      </c>
      <c r="BX249" s="84">
        <v>894889.07000000007</v>
      </c>
      <c r="BY249" s="83">
        <v>1851723.4000000001</v>
      </c>
      <c r="BZ249" s="83"/>
      <c r="CA249" s="83"/>
      <c r="CB249" s="84"/>
      <c r="CC249" s="83">
        <v>350878.43</v>
      </c>
      <c r="CD249" s="84">
        <v>21983</v>
      </c>
      <c r="CE249" s="84"/>
      <c r="CF249" s="83"/>
      <c r="CG249" s="83"/>
      <c r="CH249" s="83">
        <v>205855</v>
      </c>
      <c r="CI249" s="83"/>
      <c r="CJ249" s="84"/>
      <c r="CK249" s="84">
        <v>295213.73</v>
      </c>
      <c r="CL249" s="83">
        <v>295213.73</v>
      </c>
      <c r="CM249" s="83"/>
      <c r="CN249" s="84"/>
      <c r="CO249" s="84">
        <v>141833.89000000001</v>
      </c>
      <c r="CP249" s="84">
        <v>20629.099999999999</v>
      </c>
      <c r="CQ249" s="84"/>
      <c r="CR249" s="84"/>
      <c r="CS249" s="84"/>
      <c r="CT249" s="83">
        <v>43392.47</v>
      </c>
      <c r="CU249" s="83"/>
      <c r="CV249" s="83"/>
    </row>
    <row r="250" spans="2:100" x14ac:dyDescent="0.25">
      <c r="B250" s="85" t="s">
        <v>370</v>
      </c>
      <c r="C250" s="85" t="s">
        <v>371</v>
      </c>
      <c r="D250" s="84">
        <v>13976162.289999999</v>
      </c>
      <c r="E250" s="84">
        <v>5746355.3799999999</v>
      </c>
      <c r="F250" s="84">
        <v>115312.70999999999</v>
      </c>
      <c r="G250" s="84">
        <v>112831.42</v>
      </c>
      <c r="H250" s="83"/>
      <c r="I250" s="84">
        <v>84781.16</v>
      </c>
      <c r="J250" s="84">
        <v>92181.45</v>
      </c>
      <c r="K250" s="84">
        <v>24824</v>
      </c>
      <c r="L250" s="84">
        <v>2225390.7299999995</v>
      </c>
      <c r="M250" s="84">
        <v>58389.26</v>
      </c>
      <c r="N250" s="84">
        <v>59345.43</v>
      </c>
      <c r="O250" s="83"/>
      <c r="P250" s="84">
        <v>12858.75</v>
      </c>
      <c r="Q250" s="84">
        <v>52618.78</v>
      </c>
      <c r="R250" s="83"/>
      <c r="S250" s="83"/>
      <c r="T250" s="84">
        <v>454435.18000000005</v>
      </c>
      <c r="U250" s="84">
        <v>175403.56999999995</v>
      </c>
      <c r="V250" s="84">
        <v>580602.3600000001</v>
      </c>
      <c r="W250" s="84">
        <v>233244.76999999996</v>
      </c>
      <c r="X250" s="83"/>
      <c r="Y250" s="83"/>
      <c r="Z250" s="83"/>
      <c r="AA250" s="83"/>
      <c r="AB250" s="84">
        <v>4499.3500000000004</v>
      </c>
      <c r="AC250" s="84">
        <v>2190.9499999999998</v>
      </c>
      <c r="AD250" s="84">
        <v>24923.809999999998</v>
      </c>
      <c r="AE250" s="84">
        <v>41237.990000000005</v>
      </c>
      <c r="AF250" s="84">
        <v>908366.5</v>
      </c>
      <c r="AG250" s="84">
        <v>762533.5</v>
      </c>
      <c r="AH250" s="83"/>
      <c r="AI250" s="83"/>
      <c r="AJ250" s="84">
        <v>354178.33</v>
      </c>
      <c r="AK250" s="84">
        <v>138005.25</v>
      </c>
      <c r="AL250" s="84">
        <v>144485.95000000001</v>
      </c>
      <c r="AM250" s="84"/>
      <c r="AN250" s="84">
        <v>53979.62</v>
      </c>
      <c r="AO250" s="84">
        <v>90775.05</v>
      </c>
      <c r="AP250" s="83">
        <v>9187.44</v>
      </c>
      <c r="AQ250" s="84">
        <v>10324.36</v>
      </c>
      <c r="AR250" s="83"/>
      <c r="AS250" s="83"/>
      <c r="AT250" s="84">
        <v>30398.18</v>
      </c>
      <c r="AU250" s="84">
        <v>185834.41</v>
      </c>
      <c r="AV250" s="83">
        <v>29857</v>
      </c>
      <c r="AW250" s="84">
        <v>13423.15</v>
      </c>
      <c r="AX250" s="83"/>
      <c r="AY250" s="83">
        <v>72587.11</v>
      </c>
      <c r="AZ250" s="83"/>
      <c r="BA250" s="84">
        <v>9058.4599999999991</v>
      </c>
      <c r="BB250" s="84">
        <v>728.2</v>
      </c>
      <c r="BC250" s="84">
        <v>853.64</v>
      </c>
      <c r="BD250" s="84">
        <v>139112.33000000002</v>
      </c>
      <c r="BE250" s="84">
        <v>10719.4</v>
      </c>
      <c r="BF250" s="84"/>
      <c r="BG250" s="84">
        <v>852.92</v>
      </c>
      <c r="BH250" s="83">
        <v>1480.62</v>
      </c>
      <c r="BI250" s="83"/>
      <c r="BJ250" s="83"/>
      <c r="BK250" s="83"/>
      <c r="BL250" s="84">
        <v>4306.74</v>
      </c>
      <c r="BM250" s="84">
        <v>346996.89999999997</v>
      </c>
      <c r="BN250" s="84">
        <v>93795.32</v>
      </c>
      <c r="BO250" s="84">
        <v>173</v>
      </c>
      <c r="BP250" s="84">
        <v>2939.3500000000004</v>
      </c>
      <c r="BQ250" s="84">
        <v>181082.17</v>
      </c>
      <c r="BR250" s="84"/>
      <c r="BS250" s="84"/>
      <c r="BT250" s="84">
        <v>11969.65</v>
      </c>
      <c r="BU250" s="84">
        <v>11969.65</v>
      </c>
      <c r="BV250" s="83">
        <v>431.25</v>
      </c>
      <c r="BW250" s="84"/>
      <c r="BX250" s="84">
        <v>50390.82</v>
      </c>
      <c r="BY250" s="83">
        <v>155260.95000000001</v>
      </c>
      <c r="BZ250" s="83"/>
      <c r="CA250" s="83"/>
      <c r="CB250" s="84"/>
      <c r="CC250" s="83">
        <v>17668.260000000002</v>
      </c>
      <c r="CD250" s="83"/>
      <c r="CE250" s="83"/>
      <c r="CF250" s="83"/>
      <c r="CG250" s="83"/>
      <c r="CH250" s="83"/>
      <c r="CI250" s="83"/>
      <c r="CJ250" s="84"/>
      <c r="CK250" s="84">
        <v>30822.609999999997</v>
      </c>
      <c r="CL250" s="83">
        <v>30822.609999999997</v>
      </c>
      <c r="CM250" s="83"/>
      <c r="CN250" s="83"/>
      <c r="CO250" s="83"/>
      <c r="CP250" s="84">
        <v>12156.8</v>
      </c>
      <c r="CQ250" s="83"/>
      <c r="CR250" s="83"/>
      <c r="CS250" s="84"/>
      <c r="CT250" s="83"/>
      <c r="CU250" s="83"/>
      <c r="CV250" s="83"/>
    </row>
    <row r="251" spans="2:100" x14ac:dyDescent="0.25">
      <c r="B251" s="85" t="s">
        <v>270</v>
      </c>
      <c r="C251" s="85" t="s">
        <v>271</v>
      </c>
      <c r="D251" s="84">
        <v>87818097.289999962</v>
      </c>
      <c r="E251" s="84">
        <v>33916543.359999999</v>
      </c>
      <c r="F251" s="84">
        <v>851740.05000000016</v>
      </c>
      <c r="G251" s="83">
        <v>425973.7900000001</v>
      </c>
      <c r="H251" s="83"/>
      <c r="I251" s="84">
        <v>1976674.8599999999</v>
      </c>
      <c r="J251" s="84">
        <v>198402.37000000002</v>
      </c>
      <c r="K251" s="83">
        <v>177667.6</v>
      </c>
      <c r="L251" s="84">
        <v>12412375.070000002</v>
      </c>
      <c r="M251" s="84">
        <v>723120.30999999994</v>
      </c>
      <c r="N251" s="84">
        <v>360772.74</v>
      </c>
      <c r="O251" s="83"/>
      <c r="P251" s="83">
        <v>449903.17</v>
      </c>
      <c r="Q251" s="84">
        <v>78738.87</v>
      </c>
      <c r="R251" s="83"/>
      <c r="S251" s="83"/>
      <c r="T251" s="84">
        <v>2791061.4999999995</v>
      </c>
      <c r="U251" s="84">
        <v>1041618.6400000001</v>
      </c>
      <c r="V251" s="84">
        <v>3590094.6999999997</v>
      </c>
      <c r="W251" s="84">
        <v>1403517.18</v>
      </c>
      <c r="X251" s="83"/>
      <c r="Y251" s="83"/>
      <c r="Z251" s="83"/>
      <c r="AA251" s="83"/>
      <c r="AB251" s="84">
        <v>132802.15000000002</v>
      </c>
      <c r="AC251" s="84">
        <v>55390.32</v>
      </c>
      <c r="AD251" s="84">
        <v>176108.4800000001</v>
      </c>
      <c r="AE251" s="84">
        <v>306701.32</v>
      </c>
      <c r="AF251" s="84">
        <v>5531747.0000000019</v>
      </c>
      <c r="AG251" s="84">
        <v>4467730.9999999991</v>
      </c>
      <c r="AH251" s="84"/>
      <c r="AI251" s="84"/>
      <c r="AJ251" s="84">
        <v>3284279.2899999996</v>
      </c>
      <c r="AK251" s="84">
        <v>510418.32999999996</v>
      </c>
      <c r="AL251" s="84">
        <v>1941154.73</v>
      </c>
      <c r="AM251" s="84">
        <v>352807.56</v>
      </c>
      <c r="AN251" s="84">
        <v>1033241.61</v>
      </c>
      <c r="AO251" s="84">
        <v>125331.96</v>
      </c>
      <c r="AP251" s="83">
        <v>91079.44</v>
      </c>
      <c r="AQ251" s="84">
        <v>108129.27</v>
      </c>
      <c r="AR251" s="83">
        <v>39986.99</v>
      </c>
      <c r="AS251" s="83">
        <v>123432.14</v>
      </c>
      <c r="AT251" s="84">
        <v>242970.65999999997</v>
      </c>
      <c r="AU251" s="84">
        <v>1227360.6300000001</v>
      </c>
      <c r="AV251" s="84">
        <v>359933.58999999997</v>
      </c>
      <c r="AW251" s="83">
        <v>27534.71</v>
      </c>
      <c r="AX251" s="84">
        <v>98686.97</v>
      </c>
      <c r="AY251" s="84">
        <v>311540.19</v>
      </c>
      <c r="AZ251" s="83">
        <v>17571.09</v>
      </c>
      <c r="BA251" s="84"/>
      <c r="BB251" s="84">
        <v>246738.63999999998</v>
      </c>
      <c r="BC251" s="84">
        <v>180994.67</v>
      </c>
      <c r="BD251" s="84">
        <v>164493.62</v>
      </c>
      <c r="BE251" s="84">
        <v>1452.74</v>
      </c>
      <c r="BF251" s="84"/>
      <c r="BG251" s="84">
        <v>14883.8</v>
      </c>
      <c r="BH251" s="83"/>
      <c r="BI251" s="84">
        <v>11411.89</v>
      </c>
      <c r="BJ251" s="83"/>
      <c r="BK251" s="83"/>
      <c r="BL251" s="84">
        <v>336070.29</v>
      </c>
      <c r="BM251" s="84">
        <v>1377113.46</v>
      </c>
      <c r="BN251" s="84">
        <v>193332.08</v>
      </c>
      <c r="BO251" s="84">
        <v>595</v>
      </c>
      <c r="BP251" s="84"/>
      <c r="BQ251" s="83">
        <v>1327687.9200000002</v>
      </c>
      <c r="BR251" s="83"/>
      <c r="BS251" s="84"/>
      <c r="BT251" s="84">
        <v>55425.68</v>
      </c>
      <c r="BU251" s="84">
        <v>55425.68</v>
      </c>
      <c r="BV251" s="83">
        <v>328865.64</v>
      </c>
      <c r="BW251" s="84"/>
      <c r="BX251" s="84">
        <v>342005.37</v>
      </c>
      <c r="BY251" s="83">
        <v>611747.02</v>
      </c>
      <c r="BZ251" s="83">
        <v>60691.92</v>
      </c>
      <c r="CA251" s="83"/>
      <c r="CB251" s="84"/>
      <c r="CC251" s="83">
        <v>87069.47</v>
      </c>
      <c r="CD251" s="84"/>
      <c r="CE251" s="84"/>
      <c r="CF251" s="83"/>
      <c r="CG251" s="83"/>
      <c r="CH251" s="83"/>
      <c r="CI251" s="83"/>
      <c r="CJ251" s="84"/>
      <c r="CK251" s="84">
        <v>205492.99</v>
      </c>
      <c r="CL251" s="83">
        <v>205492.99</v>
      </c>
      <c r="CM251" s="83"/>
      <c r="CN251" s="84"/>
      <c r="CO251" s="83"/>
      <c r="CP251" s="83">
        <v>563170.56999999995</v>
      </c>
      <c r="CQ251" s="83">
        <v>15637.859999999999</v>
      </c>
      <c r="CR251" s="83">
        <v>149750.95000000001</v>
      </c>
      <c r="CS251" s="84">
        <v>325182.84000000003</v>
      </c>
      <c r="CT251" s="83">
        <v>254139.22999999998</v>
      </c>
      <c r="CU251" s="83"/>
      <c r="CV251" s="83"/>
    </row>
    <row r="252" spans="2:100" x14ac:dyDescent="0.25">
      <c r="B252" s="85" t="s">
        <v>328</v>
      </c>
      <c r="C252" s="85" t="s">
        <v>850</v>
      </c>
      <c r="D252" s="84">
        <v>68726945.48999998</v>
      </c>
      <c r="E252" s="84">
        <v>26752838.040000007</v>
      </c>
      <c r="F252" s="84">
        <v>1267218.57</v>
      </c>
      <c r="G252" s="84">
        <v>290671.23</v>
      </c>
      <c r="H252" s="83"/>
      <c r="I252" s="84">
        <v>458232.05</v>
      </c>
      <c r="J252" s="84">
        <v>708414.69</v>
      </c>
      <c r="K252" s="84">
        <v>403410.80000000005</v>
      </c>
      <c r="L252" s="84">
        <v>10178974.239999998</v>
      </c>
      <c r="M252" s="84">
        <v>414901.02999999997</v>
      </c>
      <c r="N252" s="84">
        <v>388797.87</v>
      </c>
      <c r="O252" s="83"/>
      <c r="P252" s="84">
        <v>529930.79</v>
      </c>
      <c r="Q252" s="84">
        <v>138153.81</v>
      </c>
      <c r="R252" s="84"/>
      <c r="S252" s="84"/>
      <c r="T252" s="84">
        <v>2208550.4500000002</v>
      </c>
      <c r="U252" s="84">
        <v>855858.21</v>
      </c>
      <c r="V252" s="84">
        <v>2779271.1700000004</v>
      </c>
      <c r="W252" s="84">
        <v>1181130.7800000003</v>
      </c>
      <c r="X252" s="83"/>
      <c r="Y252" s="83"/>
      <c r="Z252" s="83"/>
      <c r="AA252" s="83"/>
      <c r="AB252" s="84">
        <v>39630.910000000025</v>
      </c>
      <c r="AC252" s="84">
        <v>15766.149999999998</v>
      </c>
      <c r="AD252" s="84">
        <v>173864.34999999995</v>
      </c>
      <c r="AE252" s="84">
        <v>276382.72000000003</v>
      </c>
      <c r="AF252" s="84">
        <v>4190378.6599999997</v>
      </c>
      <c r="AG252" s="84">
        <v>3714455.2799999993</v>
      </c>
      <c r="AH252" s="84"/>
      <c r="AI252" s="84"/>
      <c r="AJ252" s="84">
        <v>1979573.6999999995</v>
      </c>
      <c r="AK252" s="84">
        <v>324018.53999999998</v>
      </c>
      <c r="AL252" s="84">
        <v>1300685.1399999997</v>
      </c>
      <c r="AM252" s="84">
        <v>434628.17000000004</v>
      </c>
      <c r="AN252" s="84">
        <v>550498.16</v>
      </c>
      <c r="AO252" s="84">
        <v>85252.96</v>
      </c>
      <c r="AP252" s="83">
        <v>34523.57</v>
      </c>
      <c r="AQ252" s="84">
        <v>233309.73</v>
      </c>
      <c r="AR252" s="83">
        <v>545.04</v>
      </c>
      <c r="AS252" s="83">
        <v>7260</v>
      </c>
      <c r="AT252" s="84">
        <v>139837.18</v>
      </c>
      <c r="AU252" s="84">
        <v>461634.56</v>
      </c>
      <c r="AV252" s="84">
        <v>183755.4</v>
      </c>
      <c r="AW252" s="84"/>
      <c r="AX252" s="83">
        <v>64465.07</v>
      </c>
      <c r="AY252" s="84">
        <v>153311.24</v>
      </c>
      <c r="AZ252" s="84"/>
      <c r="BA252" s="84">
        <v>3000</v>
      </c>
      <c r="BB252" s="84">
        <v>156996.98000000001</v>
      </c>
      <c r="BC252" s="84">
        <v>55407.880000000005</v>
      </c>
      <c r="BD252" s="84">
        <v>359150.04000000004</v>
      </c>
      <c r="BE252" s="83">
        <v>74270.06</v>
      </c>
      <c r="BF252" s="83">
        <v>18033.099999999999</v>
      </c>
      <c r="BG252" s="84">
        <v>67160.94</v>
      </c>
      <c r="BH252" s="84">
        <v>31624.89</v>
      </c>
      <c r="BI252" s="84">
        <v>32748.61</v>
      </c>
      <c r="BJ252" s="83"/>
      <c r="BK252" s="83"/>
      <c r="BL252" s="84">
        <v>364216.36</v>
      </c>
      <c r="BM252" s="84">
        <v>1075017.33</v>
      </c>
      <c r="BN252" s="84">
        <v>315129.19999999995</v>
      </c>
      <c r="BO252" s="84">
        <v>1493.6599999999999</v>
      </c>
      <c r="BP252" s="84">
        <v>2309.0099999999998</v>
      </c>
      <c r="BQ252" s="84">
        <v>720630.42999999993</v>
      </c>
      <c r="BR252" s="84"/>
      <c r="BS252" s="84"/>
      <c r="BT252" s="84">
        <v>145001.85999999999</v>
      </c>
      <c r="BU252" s="84">
        <v>145001.85999999999</v>
      </c>
      <c r="BV252" s="83">
        <v>265744.57</v>
      </c>
      <c r="BW252" s="84"/>
      <c r="BX252" s="84">
        <v>340685.48</v>
      </c>
      <c r="BY252" s="83">
        <v>599387.31000000006</v>
      </c>
      <c r="BZ252" s="84"/>
      <c r="CA252" s="83"/>
      <c r="CB252" s="84"/>
      <c r="CC252" s="83">
        <v>95442.95</v>
      </c>
      <c r="CD252" s="83"/>
      <c r="CE252" s="83">
        <v>293059.44</v>
      </c>
      <c r="CF252" s="84">
        <v>20972.3</v>
      </c>
      <c r="CG252" s="83"/>
      <c r="CH252" s="83"/>
      <c r="CI252" s="83"/>
      <c r="CJ252" s="84"/>
      <c r="CK252" s="84">
        <v>186282.31</v>
      </c>
      <c r="CL252" s="83">
        <v>186282.31</v>
      </c>
      <c r="CM252" s="83"/>
      <c r="CN252" s="84"/>
      <c r="CO252" s="83">
        <v>65059.99</v>
      </c>
      <c r="CP252" s="83">
        <v>48362.34</v>
      </c>
      <c r="CQ252" s="83"/>
      <c r="CR252" s="83"/>
      <c r="CS252" s="84"/>
      <c r="CT252" s="83">
        <v>469628.19</v>
      </c>
      <c r="CU252" s="83"/>
      <c r="CV252" s="83"/>
    </row>
    <row r="253" spans="2:100" x14ac:dyDescent="0.25">
      <c r="B253" s="85" t="s">
        <v>456</v>
      </c>
      <c r="C253" s="85" t="s">
        <v>457</v>
      </c>
      <c r="D253" s="84">
        <v>10506488.369999997</v>
      </c>
      <c r="E253" s="84">
        <v>3769717.0999999996</v>
      </c>
      <c r="F253" s="84">
        <v>79315.86</v>
      </c>
      <c r="G253" s="84">
        <v>105951.45</v>
      </c>
      <c r="H253" s="83"/>
      <c r="I253" s="84">
        <v>127185.48999999999</v>
      </c>
      <c r="J253" s="84">
        <v>22782.400000000001</v>
      </c>
      <c r="K253" s="84">
        <v>24824</v>
      </c>
      <c r="L253" s="84">
        <v>1317511.1400000001</v>
      </c>
      <c r="M253" s="84">
        <v>65619.53</v>
      </c>
      <c r="N253" s="84">
        <v>54822.27</v>
      </c>
      <c r="O253" s="83"/>
      <c r="P253" s="84">
        <v>150300.03</v>
      </c>
      <c r="Q253" s="84"/>
      <c r="R253" s="83"/>
      <c r="S253" s="83"/>
      <c r="T253" s="84">
        <v>310115.05</v>
      </c>
      <c r="U253" s="84">
        <v>114468.41999999998</v>
      </c>
      <c r="V253" s="84">
        <v>393615.20999999996</v>
      </c>
      <c r="W253" s="84">
        <v>151767.06</v>
      </c>
      <c r="X253" s="83"/>
      <c r="Y253" s="83"/>
      <c r="Z253" s="83"/>
      <c r="AA253" s="83"/>
      <c r="AB253" s="84">
        <v>10353.800000000001</v>
      </c>
      <c r="AC253" s="84">
        <v>4109.0800000000008</v>
      </c>
      <c r="AD253" s="84">
        <v>19023.61</v>
      </c>
      <c r="AE253" s="84">
        <v>39884.89</v>
      </c>
      <c r="AF253" s="84">
        <v>604089.07000000007</v>
      </c>
      <c r="AG253" s="84">
        <v>582533.17999999993</v>
      </c>
      <c r="AH253" s="84"/>
      <c r="AI253" s="83"/>
      <c r="AJ253" s="84">
        <v>388715.06999999995</v>
      </c>
      <c r="AK253" s="84">
        <v>98109</v>
      </c>
      <c r="AL253" s="84">
        <v>150110.09</v>
      </c>
      <c r="AM253" s="84">
        <v>122651.09</v>
      </c>
      <c r="AN253" s="84">
        <v>3331.49</v>
      </c>
      <c r="AO253" s="84">
        <v>4585.83</v>
      </c>
      <c r="AP253" s="83">
        <v>7736.88</v>
      </c>
      <c r="AQ253" s="84">
        <v>10232.44</v>
      </c>
      <c r="AR253" s="83"/>
      <c r="AS253" s="83"/>
      <c r="AT253" s="84">
        <v>31978.59</v>
      </c>
      <c r="AU253" s="84">
        <v>192882.63</v>
      </c>
      <c r="AV253" s="84">
        <v>6273.5</v>
      </c>
      <c r="AW253" s="84"/>
      <c r="AX253" s="84"/>
      <c r="AY253" s="84"/>
      <c r="AZ253" s="83"/>
      <c r="BA253" s="83"/>
      <c r="BB253" s="84">
        <v>33856.18</v>
      </c>
      <c r="BC253" s="84">
        <v>34004.270000000004</v>
      </c>
      <c r="BD253" s="84">
        <v>212978.37</v>
      </c>
      <c r="BE253" s="84"/>
      <c r="BF253" s="84">
        <v>1020</v>
      </c>
      <c r="BG253" s="84">
        <v>28346.89</v>
      </c>
      <c r="BH253" s="83"/>
      <c r="BI253" s="84"/>
      <c r="BJ253" s="83"/>
      <c r="BK253" s="83"/>
      <c r="BL253" s="84">
        <v>1304.01</v>
      </c>
      <c r="BM253" s="84">
        <v>370262.86</v>
      </c>
      <c r="BN253" s="84">
        <v>92118.16</v>
      </c>
      <c r="BO253" s="83">
        <v>179</v>
      </c>
      <c r="BP253" s="84">
        <v>1890.1</v>
      </c>
      <c r="BQ253" s="84">
        <v>217355.92</v>
      </c>
      <c r="BR253" s="84">
        <v>60800</v>
      </c>
      <c r="BS253" s="84">
        <v>19813.91</v>
      </c>
      <c r="BT253" s="84">
        <v>2479</v>
      </c>
      <c r="BU253" s="84">
        <v>2479</v>
      </c>
      <c r="BV253" s="83">
        <v>121507.37</v>
      </c>
      <c r="BW253" s="84"/>
      <c r="BX253" s="84">
        <v>56915.74</v>
      </c>
      <c r="BY253" s="84">
        <v>97726.11</v>
      </c>
      <c r="BZ253" s="83"/>
      <c r="CA253" s="83"/>
      <c r="CB253" s="84"/>
      <c r="CC253" s="83">
        <v>23827.43</v>
      </c>
      <c r="CD253" s="84"/>
      <c r="CE253" s="84"/>
      <c r="CF253" s="83"/>
      <c r="CG253" s="83"/>
      <c r="CH253" s="83"/>
      <c r="CI253" s="83"/>
      <c r="CJ253" s="84"/>
      <c r="CK253" s="84">
        <v>58436.34</v>
      </c>
      <c r="CL253" s="83">
        <v>58436.34</v>
      </c>
      <c r="CM253" s="83"/>
      <c r="CN253" s="84"/>
      <c r="CO253" s="84">
        <v>66698.41</v>
      </c>
      <c r="CP253" s="83">
        <v>40373.050000000003</v>
      </c>
      <c r="CQ253" s="83"/>
      <c r="CR253" s="83"/>
      <c r="CS253" s="84"/>
      <c r="CT253" s="83"/>
      <c r="CU253" s="83"/>
      <c r="CV253" s="83"/>
    </row>
    <row r="254" spans="2:100" x14ac:dyDescent="0.25">
      <c r="B254" s="85" t="s">
        <v>804</v>
      </c>
      <c r="C254" s="85" t="s">
        <v>849</v>
      </c>
      <c r="D254" s="84">
        <v>58205252.390000083</v>
      </c>
      <c r="E254" s="84">
        <v>23390954.310000014</v>
      </c>
      <c r="F254" s="84">
        <v>781390.59999999986</v>
      </c>
      <c r="G254" s="84"/>
      <c r="H254" s="83"/>
      <c r="I254" s="84">
        <v>159257.00000000003</v>
      </c>
      <c r="J254" s="84">
        <v>1332809.6000000001</v>
      </c>
      <c r="K254" s="83"/>
      <c r="L254" s="84">
        <v>8094790.3899999997</v>
      </c>
      <c r="M254" s="84">
        <v>478550.11000000004</v>
      </c>
      <c r="N254" s="84">
        <v>386761.94999999984</v>
      </c>
      <c r="O254" s="83"/>
      <c r="P254" s="84">
        <v>3676.7</v>
      </c>
      <c r="Q254" s="84">
        <v>139401.19</v>
      </c>
      <c r="R254" s="84"/>
      <c r="S254" s="83"/>
      <c r="T254" s="84">
        <v>1889492.0599999994</v>
      </c>
      <c r="U254" s="84">
        <v>672082.61</v>
      </c>
      <c r="V254" s="84">
        <v>2347681.8499999987</v>
      </c>
      <c r="W254" s="84">
        <v>904119.62000000011</v>
      </c>
      <c r="X254" s="83"/>
      <c r="Y254" s="83"/>
      <c r="Z254" s="83"/>
      <c r="AA254" s="83"/>
      <c r="AB254" s="84">
        <v>54400.60000000002</v>
      </c>
      <c r="AC254" s="84">
        <v>19264.079999999998</v>
      </c>
      <c r="AD254" s="84">
        <v>103742.80000000005</v>
      </c>
      <c r="AE254" s="84">
        <v>147343.15999999997</v>
      </c>
      <c r="AF254" s="84">
        <v>3577459.5399999991</v>
      </c>
      <c r="AG254" s="84">
        <v>3107932.0000000005</v>
      </c>
      <c r="AH254" s="83">
        <v>44114.279999999992</v>
      </c>
      <c r="AI254" s="83">
        <v>37703.03</v>
      </c>
      <c r="AJ254" s="84">
        <v>2023082.93</v>
      </c>
      <c r="AK254" s="83">
        <v>187630.84000000003</v>
      </c>
      <c r="AL254" s="84">
        <v>1127692.1599999999</v>
      </c>
      <c r="AM254" s="84">
        <v>11386.51</v>
      </c>
      <c r="AN254" s="84">
        <v>441813.47999999986</v>
      </c>
      <c r="AO254" s="84">
        <v>1050</v>
      </c>
      <c r="AP254" s="83"/>
      <c r="AQ254" s="84">
        <v>333472.37</v>
      </c>
      <c r="AR254" s="83"/>
      <c r="AS254" s="83"/>
      <c r="AT254" s="84">
        <v>133631.53</v>
      </c>
      <c r="AU254" s="84">
        <v>1154068.2200000002</v>
      </c>
      <c r="AV254" s="84">
        <v>93960.700000000012</v>
      </c>
      <c r="AW254" s="84"/>
      <c r="AX254" s="83">
        <v>1427</v>
      </c>
      <c r="AY254" s="84">
        <v>446023.40999999992</v>
      </c>
      <c r="AZ254" s="83"/>
      <c r="BA254" s="84"/>
      <c r="BB254" s="84">
        <v>140626.23000000001</v>
      </c>
      <c r="BC254" s="84">
        <v>133441.43000000002</v>
      </c>
      <c r="BD254" s="84">
        <v>68334.449999999983</v>
      </c>
      <c r="BE254" s="84">
        <v>14442.669999999998</v>
      </c>
      <c r="BF254" s="84">
        <v>80079.900000000009</v>
      </c>
      <c r="BG254" s="84">
        <v>19434.690000000002</v>
      </c>
      <c r="BH254" s="84"/>
      <c r="BI254" s="84">
        <v>187025.05</v>
      </c>
      <c r="BJ254" s="84"/>
      <c r="BK254" s="83">
        <v>21441.649999999998</v>
      </c>
      <c r="BL254" s="84">
        <v>60667.75</v>
      </c>
      <c r="BM254" s="84">
        <v>709013.1</v>
      </c>
      <c r="BN254" s="84">
        <v>240537.86999999997</v>
      </c>
      <c r="BO254" s="84">
        <v>26312.62</v>
      </c>
      <c r="BP254" s="83"/>
      <c r="BQ254" s="83">
        <v>661923.06000000006</v>
      </c>
      <c r="BR254" s="83"/>
      <c r="BS254" s="84"/>
      <c r="BT254" s="84">
        <v>86702.98</v>
      </c>
      <c r="BU254" s="84">
        <v>86702.98</v>
      </c>
      <c r="BV254" s="83">
        <v>166005.35999999999</v>
      </c>
      <c r="BW254" s="83"/>
      <c r="BX254" s="84">
        <v>275430.69999999995</v>
      </c>
      <c r="BY254" s="83">
        <v>610180.1</v>
      </c>
      <c r="BZ254" s="83"/>
      <c r="CA254" s="83"/>
      <c r="CB254" s="84"/>
      <c r="CC254" s="83">
        <v>393182.42999999993</v>
      </c>
      <c r="CD254" s="84"/>
      <c r="CE254" s="83">
        <v>198662.84999999998</v>
      </c>
      <c r="CF254" s="83">
        <v>11200.35</v>
      </c>
      <c r="CG254" s="83"/>
      <c r="CH254" s="84"/>
      <c r="CI254" s="83"/>
      <c r="CJ254" s="84"/>
      <c r="CK254" s="84">
        <v>246926.02000000002</v>
      </c>
      <c r="CL254" s="83">
        <v>246926.02000000002</v>
      </c>
      <c r="CM254" s="84"/>
      <c r="CN254" s="84"/>
      <c r="CO254" s="83"/>
      <c r="CP254" s="84"/>
      <c r="CQ254" s="83"/>
      <c r="CR254" s="83"/>
      <c r="CS254" s="84"/>
      <c r="CT254" s="83">
        <v>225514.50000000003</v>
      </c>
      <c r="CU254" s="83"/>
      <c r="CV254" s="83"/>
    </row>
    <row r="255" spans="2:100" x14ac:dyDescent="0.25">
      <c r="B255" s="85" t="s">
        <v>322</v>
      </c>
      <c r="C255" s="85" t="s">
        <v>323</v>
      </c>
      <c r="D255" s="84">
        <v>40777287.899999999</v>
      </c>
      <c r="E255" s="84">
        <v>15608560.380000001</v>
      </c>
      <c r="F255" s="84">
        <v>232048.83</v>
      </c>
      <c r="G255" s="84">
        <v>713970.75</v>
      </c>
      <c r="H255" s="83"/>
      <c r="I255" s="84">
        <v>457385.58000000007</v>
      </c>
      <c r="J255" s="83">
        <v>364535.98</v>
      </c>
      <c r="K255" s="83">
        <v>136708</v>
      </c>
      <c r="L255" s="84">
        <v>4980631.0299999993</v>
      </c>
      <c r="M255" s="84">
        <v>710993.32000000007</v>
      </c>
      <c r="N255" s="84">
        <v>262431.15999999997</v>
      </c>
      <c r="O255" s="83"/>
      <c r="P255" s="83">
        <v>381366.02</v>
      </c>
      <c r="Q255" s="83">
        <v>80356.06</v>
      </c>
      <c r="R255" s="83">
        <v>37487.83</v>
      </c>
      <c r="S255" s="83">
        <v>13687.100000000002</v>
      </c>
      <c r="T255" s="84">
        <v>1296226.73</v>
      </c>
      <c r="U255" s="84">
        <v>466601.76</v>
      </c>
      <c r="V255" s="84">
        <v>1663034.96</v>
      </c>
      <c r="W255" s="84">
        <v>585297.97</v>
      </c>
      <c r="X255" s="83"/>
      <c r="Y255" s="83"/>
      <c r="Z255" s="83"/>
      <c r="AA255" s="83"/>
      <c r="AB255" s="84">
        <v>8968.16</v>
      </c>
      <c r="AC255" s="84">
        <v>4092.0000000000014</v>
      </c>
      <c r="AD255" s="84">
        <v>71547.66</v>
      </c>
      <c r="AE255" s="84">
        <v>131019.06</v>
      </c>
      <c r="AF255" s="84">
        <v>2423855.56</v>
      </c>
      <c r="AG255" s="84">
        <v>2136822.44</v>
      </c>
      <c r="AH255" s="84">
        <v>136582.03</v>
      </c>
      <c r="AI255" s="84">
        <v>26759.969999999998</v>
      </c>
      <c r="AJ255" s="84">
        <v>1657962.7000000002</v>
      </c>
      <c r="AK255" s="83">
        <v>238236.69</v>
      </c>
      <c r="AL255" s="84">
        <v>525973.42000000004</v>
      </c>
      <c r="AM255" s="84">
        <v>495454.25</v>
      </c>
      <c r="AN255" s="84">
        <v>550296.04</v>
      </c>
      <c r="AO255" s="83">
        <v>5413.91</v>
      </c>
      <c r="AP255" s="83">
        <v>51669.34</v>
      </c>
      <c r="AQ255" s="83">
        <v>150479.47</v>
      </c>
      <c r="AR255" s="84"/>
      <c r="AS255" s="84"/>
      <c r="AT255" s="84">
        <v>56245.32</v>
      </c>
      <c r="AU255" s="84">
        <v>315775.73</v>
      </c>
      <c r="AV255" s="83">
        <v>33684</v>
      </c>
      <c r="AW255" s="84">
        <v>34418.97</v>
      </c>
      <c r="AX255" s="83"/>
      <c r="AY255" s="84">
        <v>150269.04999999999</v>
      </c>
      <c r="AZ255" s="83">
        <v>13600</v>
      </c>
      <c r="BA255" s="84">
        <v>9936.84</v>
      </c>
      <c r="BB255" s="84">
        <v>55967.150000000009</v>
      </c>
      <c r="BC255" s="84">
        <v>138478.35</v>
      </c>
      <c r="BD255" s="84">
        <v>351968.33000000007</v>
      </c>
      <c r="BE255" s="84"/>
      <c r="BF255" s="84"/>
      <c r="BG255" s="84">
        <v>25553.1</v>
      </c>
      <c r="BH255" s="83">
        <v>170.5</v>
      </c>
      <c r="BI255" s="84">
        <v>45846.68</v>
      </c>
      <c r="BJ255" s="84"/>
      <c r="BK255" s="83">
        <v>9591.5</v>
      </c>
      <c r="BL255" s="84">
        <v>31964.12</v>
      </c>
      <c r="BM255" s="84">
        <v>633015.51</v>
      </c>
      <c r="BN255" s="83">
        <v>367725.71</v>
      </c>
      <c r="BO255" s="84">
        <v>1508.22</v>
      </c>
      <c r="BP255" s="83">
        <v>28489.230000000003</v>
      </c>
      <c r="BQ255" s="83">
        <v>605142.75</v>
      </c>
      <c r="BR255" s="83">
        <v>83789.73</v>
      </c>
      <c r="BS255" s="84">
        <v>125550.35</v>
      </c>
      <c r="BT255" s="84">
        <v>29819.809999999998</v>
      </c>
      <c r="BU255" s="84">
        <v>29819.809999999998</v>
      </c>
      <c r="BV255" s="83">
        <v>148841.94</v>
      </c>
      <c r="BW255" s="83"/>
      <c r="BX255" s="84">
        <v>105404.66</v>
      </c>
      <c r="BY255" s="83">
        <v>427778.38</v>
      </c>
      <c r="BZ255" s="83"/>
      <c r="CA255" s="83">
        <v>5771.21</v>
      </c>
      <c r="CB255" s="84"/>
      <c r="CC255" s="83">
        <v>56091.140000000007</v>
      </c>
      <c r="CD255" s="84"/>
      <c r="CE255" s="84"/>
      <c r="CF255" s="83"/>
      <c r="CG255" s="83">
        <v>82207.240000000005</v>
      </c>
      <c r="CH255" s="83"/>
      <c r="CI255" s="83"/>
      <c r="CJ255" s="84"/>
      <c r="CK255" s="84">
        <v>134018.73000000001</v>
      </c>
      <c r="CL255" s="83">
        <v>134018.73000000001</v>
      </c>
      <c r="CM255" s="84"/>
      <c r="CN255" s="83"/>
      <c r="CO255" s="83"/>
      <c r="CP255" s="83"/>
      <c r="CQ255" s="84">
        <v>9323.869999999999</v>
      </c>
      <c r="CR255" s="83"/>
      <c r="CS255" s="83"/>
      <c r="CT255" s="83">
        <v>52883.619999999995</v>
      </c>
      <c r="CU255" s="83"/>
      <c r="CV255" s="83"/>
    </row>
    <row r="256" spans="2:100" x14ac:dyDescent="0.25">
      <c r="B256" s="85" t="s">
        <v>654</v>
      </c>
      <c r="C256" s="85" t="s">
        <v>655</v>
      </c>
      <c r="D256" s="84">
        <v>25050911.369999997</v>
      </c>
      <c r="E256" s="84">
        <v>9186192.6900000013</v>
      </c>
      <c r="F256" s="84">
        <v>286677.25999999995</v>
      </c>
      <c r="G256" s="83">
        <v>378096.86</v>
      </c>
      <c r="H256" s="83"/>
      <c r="I256" s="84">
        <v>158595.07</v>
      </c>
      <c r="J256" s="83">
        <v>94078</v>
      </c>
      <c r="K256" s="83">
        <v>39534.6</v>
      </c>
      <c r="L256" s="84">
        <v>3337880.2899999996</v>
      </c>
      <c r="M256" s="83">
        <v>148891.85</v>
      </c>
      <c r="N256" s="83">
        <v>80702.2</v>
      </c>
      <c r="O256" s="83"/>
      <c r="P256" s="84">
        <v>237045.47</v>
      </c>
      <c r="Q256" s="83">
        <v>19690.559999999998</v>
      </c>
      <c r="R256" s="83"/>
      <c r="S256" s="83"/>
      <c r="T256" s="84">
        <v>754115.12000000011</v>
      </c>
      <c r="U256" s="84">
        <v>281510.08</v>
      </c>
      <c r="V256" s="84">
        <v>967903.34</v>
      </c>
      <c r="W256" s="84">
        <v>387008.62000000011</v>
      </c>
      <c r="X256" s="83"/>
      <c r="Y256" s="83"/>
      <c r="Z256" s="83"/>
      <c r="AA256" s="83"/>
      <c r="AB256" s="83">
        <v>29224.760000000002</v>
      </c>
      <c r="AC256" s="83">
        <v>11760.210000000001</v>
      </c>
      <c r="AD256" s="84">
        <v>45822.31</v>
      </c>
      <c r="AE256" s="84">
        <v>75800.89</v>
      </c>
      <c r="AF256" s="84">
        <v>1472854.17</v>
      </c>
      <c r="AG256" s="84">
        <v>1349700.0000000002</v>
      </c>
      <c r="AH256" s="84">
        <v>103060</v>
      </c>
      <c r="AI256" s="84"/>
      <c r="AJ256" s="84">
        <v>792303.74</v>
      </c>
      <c r="AK256" s="83">
        <v>23317.949999999997</v>
      </c>
      <c r="AL256" s="84">
        <v>62414.57</v>
      </c>
      <c r="AM256" s="84">
        <v>19666.509999999998</v>
      </c>
      <c r="AN256" s="84">
        <v>58785.509999999995</v>
      </c>
      <c r="AO256" s="84">
        <v>34927.300000000003</v>
      </c>
      <c r="AP256" s="83">
        <v>21037.75</v>
      </c>
      <c r="AQ256" s="84">
        <v>62987.06</v>
      </c>
      <c r="AR256" s="83"/>
      <c r="AS256" s="83"/>
      <c r="AT256" s="84">
        <v>72264.26999999999</v>
      </c>
      <c r="AU256" s="83">
        <v>185402.68</v>
      </c>
      <c r="AV256" s="84"/>
      <c r="AW256" s="84">
        <v>31849.97</v>
      </c>
      <c r="AX256" s="83">
        <v>793.5</v>
      </c>
      <c r="AY256" s="84">
        <v>8293.44</v>
      </c>
      <c r="AZ256" s="83"/>
      <c r="BA256" s="83"/>
      <c r="BB256" s="83">
        <v>38678.339999999997</v>
      </c>
      <c r="BC256" s="84">
        <v>57161.43</v>
      </c>
      <c r="BD256" s="83">
        <v>150207.87</v>
      </c>
      <c r="BE256" s="83">
        <v>7481.63</v>
      </c>
      <c r="BF256" s="83">
        <v>18730</v>
      </c>
      <c r="BG256" s="83">
        <v>12007.44</v>
      </c>
      <c r="BH256" s="83"/>
      <c r="BI256" s="84">
        <v>15078.359999999999</v>
      </c>
      <c r="BJ256" s="84"/>
      <c r="BK256" s="83"/>
      <c r="BL256" s="84">
        <v>1673546.07</v>
      </c>
      <c r="BM256" s="84">
        <v>456685.12</v>
      </c>
      <c r="BN256" s="84">
        <v>205637.72999999998</v>
      </c>
      <c r="BO256" s="83">
        <v>200</v>
      </c>
      <c r="BP256" s="84"/>
      <c r="BQ256" s="83">
        <v>249412.35</v>
      </c>
      <c r="BR256" s="83">
        <v>33338.080000000002</v>
      </c>
      <c r="BS256" s="83">
        <v>403521.44999999995</v>
      </c>
      <c r="BT256" s="83">
        <v>32800.85</v>
      </c>
      <c r="BU256" s="84">
        <v>32800.85</v>
      </c>
      <c r="BV256" s="83">
        <v>88229.99</v>
      </c>
      <c r="BW256" s="83"/>
      <c r="BX256" s="84">
        <v>148448.19</v>
      </c>
      <c r="BY256" s="83">
        <v>309454.19999999995</v>
      </c>
      <c r="BZ256" s="83"/>
      <c r="CA256" s="83"/>
      <c r="CB256" s="84"/>
      <c r="CC256" s="83">
        <v>38936.32</v>
      </c>
      <c r="CD256" s="84"/>
      <c r="CE256" s="84">
        <v>20132.09</v>
      </c>
      <c r="CF256" s="83">
        <v>853.32999999999993</v>
      </c>
      <c r="CG256" s="83"/>
      <c r="CH256" s="83"/>
      <c r="CI256" s="83"/>
      <c r="CJ256" s="83"/>
      <c r="CK256" s="83">
        <v>82954.06</v>
      </c>
      <c r="CL256" s="83">
        <v>82954.06</v>
      </c>
      <c r="CM256" s="83"/>
      <c r="CN256" s="83">
        <v>13640.6</v>
      </c>
      <c r="CO256" s="83">
        <v>93585.11</v>
      </c>
      <c r="CP256" s="83">
        <v>55222.16</v>
      </c>
      <c r="CQ256" s="83"/>
      <c r="CR256" s="83"/>
      <c r="CS256" s="84"/>
      <c r="CT256" s="83">
        <v>24780</v>
      </c>
      <c r="CU256" s="83"/>
      <c r="CV256" s="83"/>
    </row>
    <row r="257" spans="2:100" x14ac:dyDescent="0.25">
      <c r="B257" s="85" t="s">
        <v>706</v>
      </c>
      <c r="C257" s="85" t="s">
        <v>707</v>
      </c>
      <c r="D257" s="84">
        <v>13498705.609999999</v>
      </c>
      <c r="E257" s="84">
        <v>4330282.5600000005</v>
      </c>
      <c r="F257" s="84">
        <v>82245.58</v>
      </c>
      <c r="G257" s="83">
        <v>12412</v>
      </c>
      <c r="H257" s="83"/>
      <c r="I257" s="84">
        <v>40808.69</v>
      </c>
      <c r="J257" s="84">
        <v>72347.77</v>
      </c>
      <c r="K257" s="84"/>
      <c r="L257" s="84">
        <v>1432934.24</v>
      </c>
      <c r="M257" s="84"/>
      <c r="N257" s="83">
        <v>6128.84</v>
      </c>
      <c r="O257" s="83"/>
      <c r="P257" s="83">
        <v>16498.88</v>
      </c>
      <c r="Q257" s="83">
        <v>465</v>
      </c>
      <c r="R257" s="83">
        <v>129.51</v>
      </c>
      <c r="S257" s="83"/>
      <c r="T257" s="84">
        <v>339742.65</v>
      </c>
      <c r="U257" s="84">
        <v>108505.29</v>
      </c>
      <c r="V257" s="84">
        <v>434467.05000000005</v>
      </c>
      <c r="W257" s="84">
        <v>158133.51999999999</v>
      </c>
      <c r="X257" s="83"/>
      <c r="Y257" s="83"/>
      <c r="Z257" s="83"/>
      <c r="AA257" s="83"/>
      <c r="AB257" s="84">
        <v>31630.89</v>
      </c>
      <c r="AC257" s="84">
        <v>10507.72</v>
      </c>
      <c r="AD257" s="84">
        <v>19344.72</v>
      </c>
      <c r="AE257" s="84">
        <v>18397.349999999999</v>
      </c>
      <c r="AF257" s="84">
        <v>826971.12000000011</v>
      </c>
      <c r="AG257" s="84">
        <v>518118.38</v>
      </c>
      <c r="AH257" s="83"/>
      <c r="AI257" s="83"/>
      <c r="AJ257" s="84">
        <v>213191.52999999997</v>
      </c>
      <c r="AK257" s="84"/>
      <c r="AL257" s="84">
        <v>342390.62</v>
      </c>
      <c r="AM257" s="84">
        <v>17964.879999999997</v>
      </c>
      <c r="AN257" s="84">
        <v>97762.450000000012</v>
      </c>
      <c r="AO257" s="84">
        <v>16982.61</v>
      </c>
      <c r="AP257" s="83"/>
      <c r="AQ257" s="84">
        <v>1104.22</v>
      </c>
      <c r="AR257" s="83"/>
      <c r="AS257" s="83"/>
      <c r="AT257" s="84">
        <v>18924.059999999998</v>
      </c>
      <c r="AU257" s="84">
        <v>406605.7</v>
      </c>
      <c r="AV257" s="84">
        <v>9317.5</v>
      </c>
      <c r="AW257" s="84">
        <v>33591</v>
      </c>
      <c r="AX257" s="83"/>
      <c r="AY257" s="83">
        <v>38884.65</v>
      </c>
      <c r="AZ257" s="84"/>
      <c r="BA257" s="84">
        <v>2941.75</v>
      </c>
      <c r="BB257" s="84">
        <v>37081.79</v>
      </c>
      <c r="BC257" s="84">
        <v>21503.16</v>
      </c>
      <c r="BD257" s="84">
        <v>155906.81999999998</v>
      </c>
      <c r="BE257" s="83"/>
      <c r="BF257" s="84">
        <v>1080722.5899999999</v>
      </c>
      <c r="BG257" s="83">
        <v>3519.31</v>
      </c>
      <c r="BH257" s="83">
        <v>18703.41</v>
      </c>
      <c r="BI257" s="84">
        <v>1012.5</v>
      </c>
      <c r="BJ257" s="83">
        <v>1950.6</v>
      </c>
      <c r="BK257" s="83"/>
      <c r="BL257" s="84">
        <v>678292.45</v>
      </c>
      <c r="BM257" s="84">
        <v>76180.59</v>
      </c>
      <c r="BN257" s="84">
        <v>73429.33</v>
      </c>
      <c r="BO257" s="84">
        <v>4133.82</v>
      </c>
      <c r="BP257" s="83">
        <v>13949.050000000001</v>
      </c>
      <c r="BQ257" s="83">
        <v>35734.06</v>
      </c>
      <c r="BR257" s="83"/>
      <c r="BS257" s="84"/>
      <c r="BT257" s="84">
        <v>50580.7</v>
      </c>
      <c r="BU257" s="84">
        <v>50580.7</v>
      </c>
      <c r="BV257" s="83">
        <v>335458.69</v>
      </c>
      <c r="BW257" s="83"/>
      <c r="BX257" s="84"/>
      <c r="BY257" s="83">
        <v>175014.49</v>
      </c>
      <c r="BZ257" s="83"/>
      <c r="CA257" s="83"/>
      <c r="CB257" s="84"/>
      <c r="CC257" s="83">
        <v>20500.05</v>
      </c>
      <c r="CD257" s="83"/>
      <c r="CE257" s="83">
        <v>15296.05</v>
      </c>
      <c r="CF257" s="83"/>
      <c r="CG257" s="83"/>
      <c r="CH257" s="83"/>
      <c r="CI257" s="83">
        <v>12000</v>
      </c>
      <c r="CJ257" s="84"/>
      <c r="CK257" s="84">
        <v>17212.71</v>
      </c>
      <c r="CL257" s="83">
        <v>17212.71</v>
      </c>
      <c r="CM257" s="83">
        <v>8124.5</v>
      </c>
      <c r="CN257" s="83">
        <v>767872.82</v>
      </c>
      <c r="CO257" s="83">
        <v>191629.38999999998</v>
      </c>
      <c r="CP257" s="83"/>
      <c r="CQ257" s="83"/>
      <c r="CR257" s="83">
        <v>43164</v>
      </c>
      <c r="CS257" s="83"/>
      <c r="CT257" s="83"/>
      <c r="CU257" s="83"/>
      <c r="CV257" s="83"/>
    </row>
    <row r="258" spans="2:100" x14ac:dyDescent="0.25">
      <c r="B258" s="85" t="s">
        <v>466</v>
      </c>
      <c r="C258" s="85" t="s">
        <v>467</v>
      </c>
      <c r="D258" s="84">
        <v>2299634.9799999995</v>
      </c>
      <c r="E258" s="84">
        <v>664416.99</v>
      </c>
      <c r="F258" s="84">
        <v>5663</v>
      </c>
      <c r="G258" s="84">
        <v>840</v>
      </c>
      <c r="H258" s="83"/>
      <c r="I258" s="84">
        <v>1400</v>
      </c>
      <c r="J258" s="84"/>
      <c r="K258" s="84"/>
      <c r="L258" s="84">
        <v>346706.81000000006</v>
      </c>
      <c r="M258" s="84">
        <v>204.38</v>
      </c>
      <c r="N258" s="84"/>
      <c r="O258" s="83"/>
      <c r="P258" s="84"/>
      <c r="Q258" s="84"/>
      <c r="R258" s="83"/>
      <c r="S258" s="83"/>
      <c r="T258" s="84">
        <v>50264.5</v>
      </c>
      <c r="U258" s="84">
        <v>25860.21</v>
      </c>
      <c r="V258" s="84">
        <v>71174.180000000008</v>
      </c>
      <c r="W258" s="84">
        <v>33554.5</v>
      </c>
      <c r="X258" s="83"/>
      <c r="Y258" s="83"/>
      <c r="Z258" s="83"/>
      <c r="AA258" s="83"/>
      <c r="AB258" s="84">
        <v>1538.25</v>
      </c>
      <c r="AC258" s="84">
        <v>784.44999999999993</v>
      </c>
      <c r="AD258" s="84">
        <v>2667.0699999999997</v>
      </c>
      <c r="AE258" s="84">
        <v>2798.11</v>
      </c>
      <c r="AF258" s="84">
        <v>105600</v>
      </c>
      <c r="AG258" s="84">
        <v>77000</v>
      </c>
      <c r="AH258" s="83">
        <v>4694.05</v>
      </c>
      <c r="AI258" s="83">
        <v>3598.5</v>
      </c>
      <c r="AJ258" s="84">
        <v>32422.28</v>
      </c>
      <c r="AK258" s="84"/>
      <c r="AL258" s="84">
        <v>48194.05</v>
      </c>
      <c r="AM258" s="84">
        <v>4432.1499999999996</v>
      </c>
      <c r="AN258" s="84">
        <v>23254.639999999999</v>
      </c>
      <c r="AO258" s="83"/>
      <c r="AP258" s="83"/>
      <c r="AQ258" s="84"/>
      <c r="AR258" s="83">
        <v>8500</v>
      </c>
      <c r="AS258" s="84">
        <v>22962.5</v>
      </c>
      <c r="AT258" s="84">
        <v>52795.99</v>
      </c>
      <c r="AU258" s="84">
        <v>69393.84</v>
      </c>
      <c r="AV258" s="84"/>
      <c r="AW258" s="84">
        <v>32921.449999999997</v>
      </c>
      <c r="AX258" s="83"/>
      <c r="AY258" s="84">
        <v>533.68000000000006</v>
      </c>
      <c r="AZ258" s="83"/>
      <c r="BA258" s="84">
        <v>1085.8</v>
      </c>
      <c r="BB258" s="84">
        <v>9100</v>
      </c>
      <c r="BC258" s="84">
        <v>18472.66</v>
      </c>
      <c r="BD258" s="83">
        <v>8228.7099999999991</v>
      </c>
      <c r="BE258" s="83">
        <v>7786.6100000000006</v>
      </c>
      <c r="BF258" s="83">
        <v>250</v>
      </c>
      <c r="BG258" s="84">
        <v>842.87</v>
      </c>
      <c r="BH258" s="83"/>
      <c r="BI258" s="84">
        <v>2883.58</v>
      </c>
      <c r="BJ258" s="83">
        <v>11078.58</v>
      </c>
      <c r="BK258" s="83"/>
      <c r="BL258" s="84"/>
      <c r="BM258" s="84">
        <v>37225.589999999997</v>
      </c>
      <c r="BN258" s="84">
        <v>20706.239999999998</v>
      </c>
      <c r="BO258" s="84"/>
      <c r="BP258" s="84"/>
      <c r="BQ258" s="84"/>
      <c r="BR258" s="83"/>
      <c r="BS258" s="84"/>
      <c r="BT258" s="84">
        <v>3888.21</v>
      </c>
      <c r="BU258" s="84">
        <v>3888.21</v>
      </c>
      <c r="BV258" s="84">
        <v>66538.87</v>
      </c>
      <c r="BW258" s="84"/>
      <c r="BX258" s="84"/>
      <c r="BY258" s="83">
        <v>5276.05</v>
      </c>
      <c r="BZ258" s="83"/>
      <c r="CA258" s="83"/>
      <c r="CB258" s="84"/>
      <c r="CC258" s="83">
        <v>10558.630000000001</v>
      </c>
      <c r="CD258" s="84"/>
      <c r="CE258" s="84">
        <v>123129.32</v>
      </c>
      <c r="CF258" s="83">
        <v>239467.65999999997</v>
      </c>
      <c r="CG258" s="83"/>
      <c r="CH258" s="83"/>
      <c r="CI258" s="83"/>
      <c r="CJ258" s="84"/>
      <c r="CK258" s="84">
        <v>13715.74</v>
      </c>
      <c r="CL258" s="84">
        <v>13715.74</v>
      </c>
      <c r="CM258" s="84"/>
      <c r="CN258" s="84"/>
      <c r="CO258" s="83"/>
      <c r="CP258" s="84"/>
      <c r="CQ258" s="84"/>
      <c r="CR258" s="83"/>
      <c r="CS258" s="84"/>
      <c r="CT258" s="83">
        <v>25224.28</v>
      </c>
      <c r="CU258" s="83"/>
      <c r="CV258" s="83"/>
    </row>
    <row r="259" spans="2:100" x14ac:dyDescent="0.25">
      <c r="B259" s="85" t="s">
        <v>614</v>
      </c>
      <c r="C259" s="85" t="s">
        <v>1020</v>
      </c>
      <c r="D259" s="84">
        <v>7826360.9100000001</v>
      </c>
      <c r="E259" s="84">
        <v>2798113.36</v>
      </c>
      <c r="F259" s="84"/>
      <c r="G259" s="84"/>
      <c r="H259" s="83"/>
      <c r="I259" s="84"/>
      <c r="J259" s="83"/>
      <c r="K259" s="84"/>
      <c r="L259" s="84">
        <v>576164.63</v>
      </c>
      <c r="M259" s="84"/>
      <c r="N259" s="84"/>
      <c r="O259" s="83"/>
      <c r="P259" s="84"/>
      <c r="Q259" s="83"/>
      <c r="R259" s="84"/>
      <c r="S259" s="84"/>
      <c r="T259" s="84">
        <v>212032.05000000002</v>
      </c>
      <c r="U259" s="84">
        <v>43399.570000000007</v>
      </c>
      <c r="V259" s="84">
        <v>264496.88</v>
      </c>
      <c r="W259" s="84">
        <v>61728.770000000004</v>
      </c>
      <c r="X259" s="83"/>
      <c r="Y259" s="83"/>
      <c r="Z259" s="83"/>
      <c r="AA259" s="83"/>
      <c r="AB259" s="84"/>
      <c r="AC259" s="84"/>
      <c r="AD259" s="84">
        <v>10207.93</v>
      </c>
      <c r="AE259" s="84">
        <v>3994.4700000000003</v>
      </c>
      <c r="AF259" s="84">
        <v>449900</v>
      </c>
      <c r="AG259" s="84">
        <v>104500</v>
      </c>
      <c r="AH259" s="83">
        <v>26570.9</v>
      </c>
      <c r="AI259" s="84">
        <v>5079.96</v>
      </c>
      <c r="AJ259" s="84">
        <v>234912.14</v>
      </c>
      <c r="AK259" s="84"/>
      <c r="AL259" s="84">
        <v>147498.51999999999</v>
      </c>
      <c r="AM259" s="83">
        <v>32506.080000000002</v>
      </c>
      <c r="AN259" s="84">
        <v>111394.06</v>
      </c>
      <c r="AO259" s="84">
        <v>147925</v>
      </c>
      <c r="AP259" s="83"/>
      <c r="AQ259" s="84">
        <v>171153.74000000002</v>
      </c>
      <c r="AR259" s="83"/>
      <c r="AS259" s="83"/>
      <c r="AT259" s="84">
        <v>6136.82</v>
      </c>
      <c r="AU259" s="84">
        <v>17283.25</v>
      </c>
      <c r="AV259" s="84">
        <v>1903.8</v>
      </c>
      <c r="AW259" s="84">
        <v>17207.95</v>
      </c>
      <c r="AX259" s="83"/>
      <c r="AY259" s="84">
        <v>35307.07</v>
      </c>
      <c r="AZ259" s="83"/>
      <c r="BA259" s="83"/>
      <c r="BB259" s="83"/>
      <c r="BC259" s="84">
        <v>69229.23</v>
      </c>
      <c r="BD259" s="84"/>
      <c r="BE259" s="84"/>
      <c r="BF259" s="83">
        <v>136765.32999999999</v>
      </c>
      <c r="BG259" s="83"/>
      <c r="BH259" s="83"/>
      <c r="BI259" s="84"/>
      <c r="BJ259" s="83">
        <v>12096.64</v>
      </c>
      <c r="BK259" s="83"/>
      <c r="BL259" s="84">
        <v>813187.2</v>
      </c>
      <c r="BM259" s="84">
        <v>49317.42</v>
      </c>
      <c r="BN259" s="84">
        <v>45923.55</v>
      </c>
      <c r="BO259" s="83">
        <v>21940.43</v>
      </c>
      <c r="BP259" s="84"/>
      <c r="BQ259" s="84">
        <v>128598.23</v>
      </c>
      <c r="BR259" s="83"/>
      <c r="BS259" s="84"/>
      <c r="BT259" s="84"/>
      <c r="BU259" s="84"/>
      <c r="BV259" s="83">
        <v>167259.45000000001</v>
      </c>
      <c r="BW259" s="83"/>
      <c r="BX259" s="84"/>
      <c r="BY259" s="83">
        <v>87331.67</v>
      </c>
      <c r="BZ259" s="83"/>
      <c r="CA259" s="83"/>
      <c r="CB259" s="84"/>
      <c r="CC259" s="83">
        <v>1250</v>
      </c>
      <c r="CD259" s="83"/>
      <c r="CE259" s="83">
        <v>401911.21</v>
      </c>
      <c r="CF259" s="83">
        <v>412133.6</v>
      </c>
      <c r="CG259" s="83"/>
      <c r="CH259" s="83"/>
      <c r="CI259" s="83"/>
      <c r="CJ259" s="84"/>
      <c r="CK259" s="84"/>
      <c r="CL259" s="83"/>
      <c r="CM259" s="83"/>
      <c r="CN259" s="83"/>
      <c r="CO259" s="83"/>
      <c r="CP259" s="83"/>
      <c r="CQ259" s="83"/>
      <c r="CR259" s="83"/>
      <c r="CS259" s="83"/>
      <c r="CT259" s="83"/>
      <c r="CU259" s="83"/>
      <c r="CV259" s="83"/>
    </row>
    <row r="260" spans="2:100" x14ac:dyDescent="0.25">
      <c r="B260" s="85" t="s">
        <v>572</v>
      </c>
      <c r="C260" s="85" t="s">
        <v>573</v>
      </c>
      <c r="D260" s="84">
        <v>1204371.6999999997</v>
      </c>
      <c r="E260" s="84">
        <v>296339.62</v>
      </c>
      <c r="F260" s="84">
        <v>29215.3</v>
      </c>
      <c r="G260" s="84">
        <v>8238.9500000000007</v>
      </c>
      <c r="H260" s="83"/>
      <c r="I260" s="84">
        <v>2520</v>
      </c>
      <c r="J260" s="84">
        <v>546.08000000000004</v>
      </c>
      <c r="K260" s="84">
        <v>11206</v>
      </c>
      <c r="L260" s="84">
        <v>221284.53999999998</v>
      </c>
      <c r="M260" s="84">
        <v>10001.43</v>
      </c>
      <c r="N260" s="84">
        <v>8740.4</v>
      </c>
      <c r="O260" s="83"/>
      <c r="P260" s="84"/>
      <c r="Q260" s="84"/>
      <c r="R260" s="84"/>
      <c r="S260" s="83"/>
      <c r="T260" s="84">
        <v>25887.89</v>
      </c>
      <c r="U260" s="84">
        <v>18004.670000000002</v>
      </c>
      <c r="V260" s="84">
        <v>31174.7</v>
      </c>
      <c r="W260" s="84">
        <v>20481.439999999999</v>
      </c>
      <c r="X260" s="83"/>
      <c r="Y260" s="83"/>
      <c r="Z260" s="83"/>
      <c r="AA260" s="83"/>
      <c r="AB260" s="84">
        <v>624.68000000000006</v>
      </c>
      <c r="AC260" s="84">
        <v>500.35999999999996</v>
      </c>
      <c r="AD260" s="84">
        <v>1765.7600000000002</v>
      </c>
      <c r="AE260" s="84">
        <v>5827.97</v>
      </c>
      <c r="AF260" s="84">
        <v>55980.03</v>
      </c>
      <c r="AG260" s="84">
        <v>82619.97</v>
      </c>
      <c r="AH260" s="84"/>
      <c r="AI260" s="84"/>
      <c r="AJ260" s="84">
        <v>37425.120000000003</v>
      </c>
      <c r="AK260" s="84">
        <v>16984.78</v>
      </c>
      <c r="AL260" s="84">
        <v>43709.51</v>
      </c>
      <c r="AM260" s="84">
        <v>18156.88</v>
      </c>
      <c r="AN260" s="84">
        <v>43029.29</v>
      </c>
      <c r="AO260" s="84">
        <v>310</v>
      </c>
      <c r="AP260" s="83">
        <v>1158.5999999999999</v>
      </c>
      <c r="AQ260" s="83">
        <v>9908.7999999999993</v>
      </c>
      <c r="AR260" s="83"/>
      <c r="AS260" s="83"/>
      <c r="AT260" s="84">
        <v>1575</v>
      </c>
      <c r="AU260" s="84">
        <v>2048.69</v>
      </c>
      <c r="AV260" s="84"/>
      <c r="AW260" s="83"/>
      <c r="AX260" s="84"/>
      <c r="AY260" s="83"/>
      <c r="AZ260" s="83">
        <v>195.3</v>
      </c>
      <c r="BA260" s="83">
        <v>1290</v>
      </c>
      <c r="BB260" s="84">
        <v>1697.75</v>
      </c>
      <c r="BC260" s="84">
        <v>2099.58</v>
      </c>
      <c r="BD260" s="84">
        <v>16515.79</v>
      </c>
      <c r="BE260" s="84"/>
      <c r="BF260" s="84">
        <v>1080</v>
      </c>
      <c r="BG260" s="84"/>
      <c r="BH260" s="83"/>
      <c r="BI260" s="84"/>
      <c r="BJ260" s="83"/>
      <c r="BK260" s="83"/>
      <c r="BL260" s="84"/>
      <c r="BM260" s="84">
        <v>20094.419999999998</v>
      </c>
      <c r="BN260" s="84">
        <v>4518.5300000000007</v>
      </c>
      <c r="BO260" s="84">
        <v>50</v>
      </c>
      <c r="BP260" s="84">
        <v>2733.29</v>
      </c>
      <c r="BQ260" s="83"/>
      <c r="BR260" s="83"/>
      <c r="BS260" s="84"/>
      <c r="BT260" s="84">
        <v>4120.12</v>
      </c>
      <c r="BU260" s="84">
        <v>4120.12</v>
      </c>
      <c r="BV260" s="83">
        <v>119822.03</v>
      </c>
      <c r="BW260" s="84"/>
      <c r="BX260" s="84"/>
      <c r="BY260" s="83">
        <v>18172.71</v>
      </c>
      <c r="BZ260" s="83"/>
      <c r="CA260" s="83"/>
      <c r="CB260" s="84"/>
      <c r="CC260" s="83">
        <v>2249.2399999999998</v>
      </c>
      <c r="CD260" s="84"/>
      <c r="CE260" s="83"/>
      <c r="CF260" s="83"/>
      <c r="CG260" s="84"/>
      <c r="CH260" s="83"/>
      <c r="CI260" s="83"/>
      <c r="CJ260" s="84"/>
      <c r="CK260" s="84">
        <v>4466.4799999999996</v>
      </c>
      <c r="CL260" s="83">
        <v>4466.4799999999996</v>
      </c>
      <c r="CM260" s="84"/>
      <c r="CN260" s="84"/>
      <c r="CO260" s="84"/>
      <c r="CP260" s="83"/>
      <c r="CQ260" s="83"/>
      <c r="CR260" s="83"/>
      <c r="CS260" s="84"/>
      <c r="CT260" s="83"/>
      <c r="CU260" s="83"/>
      <c r="CV260" s="83"/>
    </row>
    <row r="261" spans="2:100" x14ac:dyDescent="0.25">
      <c r="B261" s="85" t="s">
        <v>272</v>
      </c>
      <c r="C261" s="85" t="s">
        <v>273</v>
      </c>
      <c r="D261" s="84">
        <v>14439772.209999995</v>
      </c>
      <c r="E261" s="84">
        <v>5025402.41</v>
      </c>
      <c r="F261" s="84">
        <v>118276.68999999999</v>
      </c>
      <c r="G261" s="84">
        <v>285773.30000000005</v>
      </c>
      <c r="H261" s="83"/>
      <c r="I261" s="84">
        <v>171130.22999999998</v>
      </c>
      <c r="J261" s="84">
        <v>61776.31</v>
      </c>
      <c r="K261" s="84">
        <v>34824</v>
      </c>
      <c r="L261" s="84">
        <v>2012820.6599999997</v>
      </c>
      <c r="M261" s="84">
        <v>151753.56</v>
      </c>
      <c r="N261" s="84">
        <v>108991.83</v>
      </c>
      <c r="O261" s="83"/>
      <c r="P261" s="84">
        <v>206921</v>
      </c>
      <c r="Q261" s="84">
        <v>9734.0300000000007</v>
      </c>
      <c r="R261" s="83"/>
      <c r="S261" s="83"/>
      <c r="T261" s="84">
        <v>417308.61000000004</v>
      </c>
      <c r="U261" s="84">
        <v>184111.18000000002</v>
      </c>
      <c r="V261" s="84">
        <v>543811.24</v>
      </c>
      <c r="W261" s="84">
        <v>238610.1</v>
      </c>
      <c r="X261" s="83"/>
      <c r="Y261" s="83"/>
      <c r="Z261" s="83"/>
      <c r="AA261" s="83"/>
      <c r="AB261" s="84">
        <v>55324.7</v>
      </c>
      <c r="AC261" s="84">
        <v>24244.77</v>
      </c>
      <c r="AD261" s="84">
        <v>29005.57</v>
      </c>
      <c r="AE261" s="84">
        <v>53988.21</v>
      </c>
      <c r="AF261" s="84">
        <v>831588.47</v>
      </c>
      <c r="AG261" s="84">
        <v>762389.53</v>
      </c>
      <c r="AH261" s="83"/>
      <c r="AI261" s="83"/>
      <c r="AJ261" s="84">
        <v>480565.88999999996</v>
      </c>
      <c r="AK261" s="84">
        <v>91329.760000000009</v>
      </c>
      <c r="AL261" s="84">
        <v>238934.19</v>
      </c>
      <c r="AM261" s="84">
        <v>61063.12000000001</v>
      </c>
      <c r="AN261" s="84">
        <v>325645.3</v>
      </c>
      <c r="AO261" s="83"/>
      <c r="AP261" s="83">
        <v>28156.959999999999</v>
      </c>
      <c r="AQ261" s="84">
        <v>60000</v>
      </c>
      <c r="AR261" s="83"/>
      <c r="AS261" s="83">
        <v>258222.12</v>
      </c>
      <c r="AT261" s="84">
        <v>191518.16999999998</v>
      </c>
      <c r="AU261" s="84">
        <v>94107.569999999978</v>
      </c>
      <c r="AV261" s="84">
        <v>27321.5</v>
      </c>
      <c r="AW261" s="84">
        <v>26966</v>
      </c>
      <c r="AX261" s="84"/>
      <c r="AY261" s="84">
        <v>1597.28</v>
      </c>
      <c r="AZ261" s="84"/>
      <c r="BA261" s="83">
        <v>5209.5200000000004</v>
      </c>
      <c r="BB261" s="84">
        <v>24776.16</v>
      </c>
      <c r="BC261" s="83">
        <v>41563.25</v>
      </c>
      <c r="BD261" s="84">
        <v>1289.28</v>
      </c>
      <c r="BE261" s="83"/>
      <c r="BF261" s="83"/>
      <c r="BG261" s="84">
        <v>1577.81</v>
      </c>
      <c r="BH261" s="83"/>
      <c r="BI261" s="84">
        <v>2052.6799999999998</v>
      </c>
      <c r="BJ261" s="83"/>
      <c r="BK261" s="84"/>
      <c r="BL261" s="84"/>
      <c r="BM261" s="84">
        <v>212382.12</v>
      </c>
      <c r="BN261" s="84">
        <v>24180.880000000001</v>
      </c>
      <c r="BO261" s="83">
        <v>1203.5999999999999</v>
      </c>
      <c r="BP261" s="83">
        <v>6604.31</v>
      </c>
      <c r="BQ261" s="84">
        <v>221804.90000000002</v>
      </c>
      <c r="BR261" s="83">
        <v>95886</v>
      </c>
      <c r="BS261" s="84"/>
      <c r="BT261" s="84">
        <v>10753</v>
      </c>
      <c r="BU261" s="83">
        <v>10753</v>
      </c>
      <c r="BV261" s="83">
        <v>66088.2</v>
      </c>
      <c r="BW261" s="83">
        <v>20753.25</v>
      </c>
      <c r="BX261" s="84">
        <v>80880.89</v>
      </c>
      <c r="BY261" s="83">
        <v>106769.48999999999</v>
      </c>
      <c r="BZ261" s="83"/>
      <c r="CA261" s="83"/>
      <c r="CB261" s="84"/>
      <c r="CC261" s="83">
        <v>20689.2</v>
      </c>
      <c r="CD261" s="84"/>
      <c r="CE261" s="84">
        <v>14024.91</v>
      </c>
      <c r="CF261" s="83">
        <v>1372.59</v>
      </c>
      <c r="CG261" s="83"/>
      <c r="CH261" s="83"/>
      <c r="CI261" s="83"/>
      <c r="CJ261" s="84"/>
      <c r="CK261" s="84">
        <v>58886.040000000008</v>
      </c>
      <c r="CL261" s="83">
        <v>58886.040000000008</v>
      </c>
      <c r="CM261" s="83">
        <v>14200.92</v>
      </c>
      <c r="CN261" s="84">
        <v>88666</v>
      </c>
      <c r="CO261" s="84">
        <v>65901.570000000007</v>
      </c>
      <c r="CP261" s="84"/>
      <c r="CQ261" s="83">
        <v>32194.18</v>
      </c>
      <c r="CR261" s="84"/>
      <c r="CS261" s="84"/>
      <c r="CT261" s="83">
        <v>6847.2</v>
      </c>
      <c r="CU261" s="83"/>
      <c r="CV261" s="83"/>
    </row>
    <row r="262" spans="2:100" x14ac:dyDescent="0.25">
      <c r="B262" s="85" t="s">
        <v>800</v>
      </c>
      <c r="C262" s="85" t="s">
        <v>801</v>
      </c>
      <c r="D262" s="84">
        <v>13931425.100000003</v>
      </c>
      <c r="E262" s="84">
        <v>4062696.3600000003</v>
      </c>
      <c r="F262" s="84">
        <v>18406.25</v>
      </c>
      <c r="G262" s="84">
        <v>94193.900000000009</v>
      </c>
      <c r="H262" s="83"/>
      <c r="I262" s="84">
        <v>315798.5</v>
      </c>
      <c r="J262" s="84"/>
      <c r="K262" s="83">
        <v>56030</v>
      </c>
      <c r="L262" s="84">
        <v>1832442.3599999994</v>
      </c>
      <c r="M262" s="84">
        <v>81629.22</v>
      </c>
      <c r="N262" s="83">
        <v>106907.53</v>
      </c>
      <c r="O262" s="83"/>
      <c r="P262" s="84">
        <v>273000.49</v>
      </c>
      <c r="Q262" s="84"/>
      <c r="R262" s="83">
        <v>141987.56</v>
      </c>
      <c r="S262" s="83">
        <v>74891.140000000014</v>
      </c>
      <c r="T262" s="84">
        <v>192625.27</v>
      </c>
      <c r="U262" s="84">
        <v>94294.549999999988</v>
      </c>
      <c r="V262" s="84">
        <v>424086.32999999996</v>
      </c>
      <c r="W262" s="84">
        <v>233806.02</v>
      </c>
      <c r="X262" s="83"/>
      <c r="Y262" s="83"/>
      <c r="Z262" s="83"/>
      <c r="AA262" s="83"/>
      <c r="AB262" s="84">
        <v>11863.279999999999</v>
      </c>
      <c r="AC262" s="84">
        <v>7376.4299999999994</v>
      </c>
      <c r="AD262" s="84">
        <v>16453.800000000003</v>
      </c>
      <c r="AE262" s="84">
        <v>36630.909999999989</v>
      </c>
      <c r="AF262" s="84">
        <v>562224.67999999993</v>
      </c>
      <c r="AG262" s="84">
        <v>541795.31999999995</v>
      </c>
      <c r="AH262" s="83">
        <v>3532.55</v>
      </c>
      <c r="AI262" s="83">
        <v>1828.97</v>
      </c>
      <c r="AJ262" s="84">
        <v>954289.82</v>
      </c>
      <c r="AK262" s="84">
        <v>35460.659999999996</v>
      </c>
      <c r="AL262" s="84">
        <v>165371.15</v>
      </c>
      <c r="AM262" s="84"/>
      <c r="AN262" s="84">
        <v>225219.82</v>
      </c>
      <c r="AO262" s="84">
        <v>81212.3</v>
      </c>
      <c r="AP262" s="84">
        <v>838.94</v>
      </c>
      <c r="AQ262" s="84">
        <v>525909.10000000009</v>
      </c>
      <c r="AR262" s="83"/>
      <c r="AS262" s="83"/>
      <c r="AT262" s="84">
        <v>61496.639999999992</v>
      </c>
      <c r="AU262" s="84">
        <v>470307.46</v>
      </c>
      <c r="AV262" s="84">
        <v>27545.09</v>
      </c>
      <c r="AW262" s="84">
        <v>38948.46</v>
      </c>
      <c r="AX262" s="83"/>
      <c r="AY262" s="83">
        <v>18387.23</v>
      </c>
      <c r="AZ262" s="84"/>
      <c r="BA262" s="84"/>
      <c r="BB262" s="84"/>
      <c r="BC262" s="84">
        <v>61376.1</v>
      </c>
      <c r="BD262" s="84">
        <v>30803.35</v>
      </c>
      <c r="BE262" s="83">
        <v>65259.06</v>
      </c>
      <c r="BF262" s="84"/>
      <c r="BG262" s="84"/>
      <c r="BH262" s="83"/>
      <c r="BI262" s="83">
        <v>713651.58</v>
      </c>
      <c r="BJ262" s="83"/>
      <c r="BK262" s="83"/>
      <c r="BL262" s="84"/>
      <c r="BM262" s="84">
        <v>288722.64</v>
      </c>
      <c r="BN262" s="84">
        <v>31139.32</v>
      </c>
      <c r="BO262" s="84"/>
      <c r="BP262" s="83"/>
      <c r="BQ262" s="83">
        <v>58376.5</v>
      </c>
      <c r="BR262" s="83"/>
      <c r="BS262" s="84"/>
      <c r="BT262" s="84">
        <v>30642.240000000002</v>
      </c>
      <c r="BU262" s="84">
        <v>30642.240000000002</v>
      </c>
      <c r="BV262" s="83">
        <v>24953.99</v>
      </c>
      <c r="BW262" s="84"/>
      <c r="BX262" s="84"/>
      <c r="BY262" s="83">
        <v>207451.5</v>
      </c>
      <c r="BZ262" s="83"/>
      <c r="CA262" s="83"/>
      <c r="CB262" s="84"/>
      <c r="CC262" s="83">
        <v>42601.020000000004</v>
      </c>
      <c r="CD262" s="83"/>
      <c r="CE262" s="83"/>
      <c r="CF262" s="83"/>
      <c r="CG262" s="83"/>
      <c r="CH262" s="83"/>
      <c r="CI262" s="83"/>
      <c r="CJ262" s="84"/>
      <c r="CK262" s="84">
        <v>288586.78999999998</v>
      </c>
      <c r="CL262" s="83">
        <v>288586.78999999998</v>
      </c>
      <c r="CM262" s="84"/>
      <c r="CN262" s="84"/>
      <c r="CO262" s="83"/>
      <c r="CP262" s="83">
        <v>298372.92</v>
      </c>
      <c r="CQ262" s="83"/>
      <c r="CR262" s="83"/>
      <c r="CS262" s="83"/>
      <c r="CT262" s="83"/>
      <c r="CU262" s="83"/>
      <c r="CV262" s="83"/>
    </row>
    <row r="263" spans="2:100" x14ac:dyDescent="0.25">
      <c r="B263" s="85" t="s">
        <v>774</v>
      </c>
      <c r="C263" s="85" t="s">
        <v>775</v>
      </c>
      <c r="D263" s="84">
        <v>16703266.869999999</v>
      </c>
      <c r="E263" s="84">
        <v>4814502.4000000004</v>
      </c>
      <c r="F263" s="84">
        <v>56726.71</v>
      </c>
      <c r="G263" s="84">
        <v>152402.47</v>
      </c>
      <c r="H263" s="83"/>
      <c r="I263" s="84">
        <v>29605.85</v>
      </c>
      <c r="J263" s="84">
        <v>10456.61</v>
      </c>
      <c r="K263" s="84">
        <v>17412</v>
      </c>
      <c r="L263" s="84">
        <v>3356981.18</v>
      </c>
      <c r="M263" s="84">
        <v>152949.73000000001</v>
      </c>
      <c r="N263" s="84">
        <v>105393.66</v>
      </c>
      <c r="O263" s="83"/>
      <c r="P263" s="84">
        <v>28486</v>
      </c>
      <c r="Q263" s="83">
        <v>18748.62</v>
      </c>
      <c r="R263" s="83"/>
      <c r="S263" s="83"/>
      <c r="T263" s="84">
        <v>379559.07999999996</v>
      </c>
      <c r="U263" s="84">
        <v>271222.15999999997</v>
      </c>
      <c r="V263" s="84">
        <v>489635.78999999992</v>
      </c>
      <c r="W263" s="84">
        <v>377924.60000000003</v>
      </c>
      <c r="X263" s="83"/>
      <c r="Y263" s="83"/>
      <c r="Z263" s="83"/>
      <c r="AA263" s="83"/>
      <c r="AB263" s="84">
        <v>12338.66</v>
      </c>
      <c r="AC263" s="84">
        <v>9719.59</v>
      </c>
      <c r="AD263" s="84">
        <v>27321.449999999997</v>
      </c>
      <c r="AE263" s="84">
        <v>66412.739999999991</v>
      </c>
      <c r="AF263" s="84">
        <v>805814</v>
      </c>
      <c r="AG263" s="84">
        <v>949938.99999999988</v>
      </c>
      <c r="AH263" s="83">
        <v>10843.46</v>
      </c>
      <c r="AI263" s="83">
        <v>7812.7799999999988</v>
      </c>
      <c r="AJ263" s="84">
        <v>407356.81</v>
      </c>
      <c r="AK263" s="84">
        <v>355007.33</v>
      </c>
      <c r="AL263" s="84">
        <v>169485.68</v>
      </c>
      <c r="AM263" s="84">
        <v>675941.31</v>
      </c>
      <c r="AN263" s="84">
        <v>533490.90999999992</v>
      </c>
      <c r="AO263" s="84">
        <v>367.35</v>
      </c>
      <c r="AP263" s="83">
        <v>1259.68</v>
      </c>
      <c r="AQ263" s="84"/>
      <c r="AR263" s="83"/>
      <c r="AS263" s="83"/>
      <c r="AT263" s="84">
        <v>120126.72</v>
      </c>
      <c r="AU263" s="84">
        <v>407892.66000000003</v>
      </c>
      <c r="AV263" s="83">
        <v>391</v>
      </c>
      <c r="AW263" s="84">
        <v>39136.97</v>
      </c>
      <c r="AX263" s="83">
        <v>29877</v>
      </c>
      <c r="AY263" s="83"/>
      <c r="AZ263" s="84"/>
      <c r="BA263" s="84">
        <v>219.79</v>
      </c>
      <c r="BB263" s="84">
        <v>14047.01</v>
      </c>
      <c r="BC263" s="84">
        <v>31506.420000000002</v>
      </c>
      <c r="BD263" s="84">
        <v>112420.23999999999</v>
      </c>
      <c r="BE263" s="83">
        <v>19918.12</v>
      </c>
      <c r="BF263" s="83">
        <v>1520</v>
      </c>
      <c r="BG263" s="84">
        <v>8526.56</v>
      </c>
      <c r="BH263" s="83"/>
      <c r="BI263" s="83">
        <v>4316.08</v>
      </c>
      <c r="BJ263" s="83">
        <v>2388.4</v>
      </c>
      <c r="BK263" s="83"/>
      <c r="BL263" s="84"/>
      <c r="BM263" s="84">
        <v>288153.96999999997</v>
      </c>
      <c r="BN263" s="84">
        <v>239848.25</v>
      </c>
      <c r="BO263" s="84">
        <v>692</v>
      </c>
      <c r="BP263" s="83">
        <v>2680.65</v>
      </c>
      <c r="BQ263" s="83">
        <v>1510.65</v>
      </c>
      <c r="BR263" s="84"/>
      <c r="BS263" s="84"/>
      <c r="BT263" s="84">
        <v>8999.16</v>
      </c>
      <c r="BU263" s="84">
        <v>8999.16</v>
      </c>
      <c r="BV263" s="83">
        <v>125984.34</v>
      </c>
      <c r="BW263" s="83"/>
      <c r="BX263" s="84">
        <v>165314.49</v>
      </c>
      <c r="BY263" s="84">
        <v>10427.439999999999</v>
      </c>
      <c r="BZ263" s="83"/>
      <c r="CA263" s="83"/>
      <c r="CB263" s="84"/>
      <c r="CC263" s="83">
        <v>19919.82</v>
      </c>
      <c r="CD263" s="83"/>
      <c r="CE263" s="83">
        <v>6277.9</v>
      </c>
      <c r="CF263" s="83"/>
      <c r="CG263" s="83"/>
      <c r="CH263" s="83">
        <v>377.51</v>
      </c>
      <c r="CI263" s="83"/>
      <c r="CJ263" s="84"/>
      <c r="CK263" s="84">
        <v>62330.590000000004</v>
      </c>
      <c r="CL263" s="83">
        <v>62330.590000000004</v>
      </c>
      <c r="CM263" s="84">
        <v>63902.52</v>
      </c>
      <c r="CN263" s="84">
        <v>573492.24</v>
      </c>
      <c r="CO263" s="83"/>
      <c r="CP263" s="83"/>
      <c r="CQ263" s="83"/>
      <c r="CR263" s="83"/>
      <c r="CS263" s="83"/>
      <c r="CT263" s="83">
        <v>45950.76</v>
      </c>
      <c r="CU263" s="83"/>
      <c r="CV263" s="83"/>
    </row>
    <row r="264" spans="2:100" x14ac:dyDescent="0.25">
      <c r="B264" s="85" t="s">
        <v>294</v>
      </c>
      <c r="C264" s="85" t="s">
        <v>295</v>
      </c>
      <c r="D264" s="84">
        <v>30416475.280000009</v>
      </c>
      <c r="E264" s="84">
        <v>10569372.169999998</v>
      </c>
      <c r="F264" s="84">
        <v>354156.39999999997</v>
      </c>
      <c r="G264" s="84">
        <v>60713.36</v>
      </c>
      <c r="H264" s="83"/>
      <c r="I264" s="83">
        <v>395427.98</v>
      </c>
      <c r="J264" s="83">
        <v>153918.00000000003</v>
      </c>
      <c r="K264" s="83">
        <v>88152.6</v>
      </c>
      <c r="L264" s="84">
        <v>3892415.22</v>
      </c>
      <c r="M264" s="84">
        <v>103862.85999999999</v>
      </c>
      <c r="N264" s="83">
        <v>89293.229999999981</v>
      </c>
      <c r="O264" s="83"/>
      <c r="P264" s="83">
        <v>343897.95</v>
      </c>
      <c r="Q264" s="83">
        <v>20132.690000000002</v>
      </c>
      <c r="R264" s="83"/>
      <c r="S264" s="83"/>
      <c r="T264" s="84">
        <v>855539.03</v>
      </c>
      <c r="U264" s="84">
        <v>327665.06000000006</v>
      </c>
      <c r="V264" s="84">
        <v>1080259.2899999998</v>
      </c>
      <c r="W264" s="84">
        <v>447764.16</v>
      </c>
      <c r="X264" s="83"/>
      <c r="Y264" s="83"/>
      <c r="Z264" s="83"/>
      <c r="AA264" s="83"/>
      <c r="AB264" s="84">
        <v>43415.039999999994</v>
      </c>
      <c r="AC264" s="84">
        <v>18046.520000000004</v>
      </c>
      <c r="AD264" s="84">
        <v>43790.460000000006</v>
      </c>
      <c r="AE264" s="84">
        <v>71000.38</v>
      </c>
      <c r="AF264" s="84">
        <v>1747676.17</v>
      </c>
      <c r="AG264" s="84">
        <v>1377423.8299999998</v>
      </c>
      <c r="AH264" s="83"/>
      <c r="AI264" s="83"/>
      <c r="AJ264" s="84">
        <v>839802.68</v>
      </c>
      <c r="AK264" s="83">
        <v>25052.11</v>
      </c>
      <c r="AL264" s="84">
        <v>570312.87</v>
      </c>
      <c r="AM264" s="84">
        <v>117552.18</v>
      </c>
      <c r="AN264" s="84">
        <v>1182292.43</v>
      </c>
      <c r="AO264" s="83"/>
      <c r="AP264" s="83">
        <v>33062.46</v>
      </c>
      <c r="AQ264" s="84">
        <v>45712.44</v>
      </c>
      <c r="AR264" s="83"/>
      <c r="AS264" s="83"/>
      <c r="AT264" s="84">
        <v>5044.9799999999996</v>
      </c>
      <c r="AU264" s="84">
        <v>1044210.7</v>
      </c>
      <c r="AV264" s="84">
        <v>10091</v>
      </c>
      <c r="AW264" s="84">
        <v>30580</v>
      </c>
      <c r="AX264" s="83"/>
      <c r="AY264" s="83"/>
      <c r="AZ264" s="84">
        <v>267722.76</v>
      </c>
      <c r="BA264" s="83"/>
      <c r="BB264" s="83">
        <v>105352.61</v>
      </c>
      <c r="BC264" s="84"/>
      <c r="BD264" s="83">
        <v>174721.13</v>
      </c>
      <c r="BE264" s="83"/>
      <c r="BF264" s="83"/>
      <c r="BG264" s="84">
        <v>7175.25</v>
      </c>
      <c r="BH264" s="83"/>
      <c r="BI264" s="83"/>
      <c r="BJ264" s="83"/>
      <c r="BK264" s="83">
        <v>2041384.24</v>
      </c>
      <c r="BL264" s="84">
        <v>123737.14</v>
      </c>
      <c r="BM264" s="84">
        <v>450908.15</v>
      </c>
      <c r="BN264" s="83">
        <v>208103.56</v>
      </c>
      <c r="BO264" s="84">
        <v>-145.6</v>
      </c>
      <c r="BP264" s="83"/>
      <c r="BQ264" s="83"/>
      <c r="BR264" s="84">
        <v>6642.47</v>
      </c>
      <c r="BS264" s="84"/>
      <c r="BT264" s="84">
        <v>110535.92</v>
      </c>
      <c r="BU264" s="84">
        <v>110535.92</v>
      </c>
      <c r="BV264" s="83"/>
      <c r="BW264" s="83"/>
      <c r="BX264" s="84"/>
      <c r="BY264" s="84">
        <v>480437.62</v>
      </c>
      <c r="BZ264" s="83"/>
      <c r="CA264" s="83"/>
      <c r="CB264" s="84"/>
      <c r="CC264" s="83">
        <v>35522.589999999997</v>
      </c>
      <c r="CD264" s="83"/>
      <c r="CE264" s="83">
        <v>51507.08</v>
      </c>
      <c r="CF264" s="83">
        <v>2050.5500000000002</v>
      </c>
      <c r="CG264" s="83"/>
      <c r="CH264" s="83">
        <v>73.239999999999995</v>
      </c>
      <c r="CI264" s="83"/>
      <c r="CJ264" s="84"/>
      <c r="CK264" s="84">
        <v>102022.45</v>
      </c>
      <c r="CL264" s="84">
        <v>102022.45</v>
      </c>
      <c r="CM264" s="83"/>
      <c r="CN264" s="83"/>
      <c r="CO264" s="83">
        <v>205707.82</v>
      </c>
      <c r="CP264" s="83"/>
      <c r="CQ264" s="83">
        <v>27512.27</v>
      </c>
      <c r="CR264" s="83"/>
      <c r="CS264" s="83"/>
      <c r="CT264" s="83">
        <v>27867.78</v>
      </c>
      <c r="CU264" s="83"/>
      <c r="CV264" s="83"/>
    </row>
    <row r="265" spans="2:100" x14ac:dyDescent="0.25">
      <c r="B265" s="85" t="s">
        <v>462</v>
      </c>
      <c r="C265" s="85" t="s">
        <v>463</v>
      </c>
      <c r="D265" s="84">
        <v>3570378.3499999996</v>
      </c>
      <c r="E265" s="84">
        <v>1123484.48</v>
      </c>
      <c r="F265" s="84">
        <v>34692.26</v>
      </c>
      <c r="G265" s="84">
        <v>30019.43</v>
      </c>
      <c r="H265" s="83"/>
      <c r="I265" s="84">
        <v>59802.680000000008</v>
      </c>
      <c r="J265" s="84">
        <v>4435.33</v>
      </c>
      <c r="K265" s="84"/>
      <c r="L265" s="84">
        <v>572072.78</v>
      </c>
      <c r="M265" s="84">
        <v>18359.739999999998</v>
      </c>
      <c r="N265" s="84"/>
      <c r="O265" s="83"/>
      <c r="P265" s="84">
        <v>2002.84</v>
      </c>
      <c r="Q265" s="84">
        <v>1931.78</v>
      </c>
      <c r="R265" s="83"/>
      <c r="S265" s="83"/>
      <c r="T265" s="84">
        <v>93498.53</v>
      </c>
      <c r="U265" s="84">
        <v>43330.62</v>
      </c>
      <c r="V265" s="84">
        <v>115784.93</v>
      </c>
      <c r="W265" s="84">
        <v>53591.91</v>
      </c>
      <c r="X265" s="83"/>
      <c r="Y265" s="83"/>
      <c r="Z265" s="83"/>
      <c r="AA265" s="83"/>
      <c r="AB265" s="84">
        <v>6458.96</v>
      </c>
      <c r="AC265" s="84">
        <v>401.39000000000004</v>
      </c>
      <c r="AD265" s="84">
        <v>7458.6299999999992</v>
      </c>
      <c r="AE265" s="84">
        <v>15383.109999999999</v>
      </c>
      <c r="AF265" s="84">
        <v>197918.5</v>
      </c>
      <c r="AG265" s="84">
        <v>250800</v>
      </c>
      <c r="AH265" s="84"/>
      <c r="AI265" s="84"/>
      <c r="AJ265" s="84">
        <v>82808.290000000008</v>
      </c>
      <c r="AK265" s="84">
        <v>416.96</v>
      </c>
      <c r="AL265" s="84">
        <v>98661.43</v>
      </c>
      <c r="AM265" s="84">
        <v>30910.469999999998</v>
      </c>
      <c r="AN265" s="84">
        <v>26612.829999999998</v>
      </c>
      <c r="AO265" s="84">
        <v>206</v>
      </c>
      <c r="AP265" s="83">
        <v>5757.92</v>
      </c>
      <c r="AQ265" s="84">
        <v>82861.66</v>
      </c>
      <c r="AR265" s="83"/>
      <c r="AS265" s="83"/>
      <c r="AT265" s="84">
        <v>7076.51</v>
      </c>
      <c r="AU265" s="84">
        <v>185425.2</v>
      </c>
      <c r="AV265" s="83">
        <v>13281.5</v>
      </c>
      <c r="AW265" s="84">
        <v>1321.45</v>
      </c>
      <c r="AX265" s="84"/>
      <c r="AY265" s="84"/>
      <c r="AZ265" s="84">
        <v>21573.7</v>
      </c>
      <c r="BA265" s="83">
        <v>586.29</v>
      </c>
      <c r="BB265" s="84">
        <v>8069.29</v>
      </c>
      <c r="BC265" s="84">
        <v>16405.34</v>
      </c>
      <c r="BD265" s="84">
        <v>9479.44</v>
      </c>
      <c r="BE265" s="84"/>
      <c r="BF265" s="84"/>
      <c r="BG265" s="84">
        <v>5014.75</v>
      </c>
      <c r="BH265" s="83"/>
      <c r="BI265" s="83"/>
      <c r="BJ265" s="83"/>
      <c r="BK265" s="83"/>
      <c r="BL265" s="84"/>
      <c r="BM265" s="84">
        <v>46705.599999999999</v>
      </c>
      <c r="BN265" s="84">
        <v>18815.25</v>
      </c>
      <c r="BO265" s="83">
        <v>372</v>
      </c>
      <c r="BP265" s="84">
        <v>8892.49</v>
      </c>
      <c r="BQ265" s="83"/>
      <c r="BR265" s="83"/>
      <c r="BS265" s="83"/>
      <c r="BT265" s="83">
        <v>31458.730000000003</v>
      </c>
      <c r="BU265" s="84">
        <v>31458.730000000003</v>
      </c>
      <c r="BV265" s="83">
        <v>70000</v>
      </c>
      <c r="BW265" s="83"/>
      <c r="BX265" s="84">
        <v>13749.92</v>
      </c>
      <c r="BY265" s="83">
        <v>37285.83</v>
      </c>
      <c r="BZ265" s="84"/>
      <c r="CA265" s="83"/>
      <c r="CB265" s="84"/>
      <c r="CC265" s="83">
        <v>4491.79</v>
      </c>
      <c r="CD265" s="84"/>
      <c r="CE265" s="83"/>
      <c r="CF265" s="83"/>
      <c r="CG265" s="83"/>
      <c r="CH265" s="84"/>
      <c r="CI265" s="83"/>
      <c r="CJ265" s="84"/>
      <c r="CK265" s="84">
        <v>4977.6900000000005</v>
      </c>
      <c r="CL265" s="83">
        <v>4977.6900000000005</v>
      </c>
      <c r="CM265" s="84"/>
      <c r="CN265" s="83">
        <v>17887.419999999998</v>
      </c>
      <c r="CO265" s="84">
        <v>87844.7</v>
      </c>
      <c r="CP265" s="83"/>
      <c r="CQ265" s="83"/>
      <c r="CR265" s="83"/>
      <c r="CS265" s="83"/>
      <c r="CT265" s="83"/>
      <c r="CU265" s="83"/>
      <c r="CV265" s="83"/>
    </row>
    <row r="266" spans="2:100" x14ac:dyDescent="0.25">
      <c r="B266" s="85" t="s">
        <v>734</v>
      </c>
      <c r="C266" s="85" t="s">
        <v>735</v>
      </c>
      <c r="D266" s="84">
        <v>1430137.1399999997</v>
      </c>
      <c r="E266" s="84">
        <v>436233.77999999997</v>
      </c>
      <c r="F266" s="84">
        <v>3675</v>
      </c>
      <c r="G266" s="84">
        <v>22896.809999999998</v>
      </c>
      <c r="H266" s="83"/>
      <c r="I266" s="84"/>
      <c r="J266" s="84">
        <v>1567.68</v>
      </c>
      <c r="K266" s="83"/>
      <c r="L266" s="84">
        <v>185703.93000000002</v>
      </c>
      <c r="M266" s="84">
        <v>5541.1</v>
      </c>
      <c r="N266" s="84">
        <v>2449.5699999999997</v>
      </c>
      <c r="O266" s="83"/>
      <c r="P266" s="84">
        <v>4000</v>
      </c>
      <c r="Q266" s="83"/>
      <c r="R266" s="83"/>
      <c r="S266" s="83"/>
      <c r="T266" s="84">
        <v>34884.370000000003</v>
      </c>
      <c r="U266" s="84">
        <v>14699.34</v>
      </c>
      <c r="V266" s="84">
        <v>45273.4</v>
      </c>
      <c r="W266" s="84">
        <v>20626.019999999997</v>
      </c>
      <c r="X266" s="83"/>
      <c r="Y266" s="83"/>
      <c r="Z266" s="83"/>
      <c r="AA266" s="83"/>
      <c r="AB266" s="84">
        <v>992.81</v>
      </c>
      <c r="AC266" s="84">
        <v>484.50000000000006</v>
      </c>
      <c r="AD266" s="84">
        <v>2994.74</v>
      </c>
      <c r="AE266" s="84">
        <v>4802.87</v>
      </c>
      <c r="AF266" s="84">
        <v>91202.760000000009</v>
      </c>
      <c r="AG266" s="84">
        <v>92497.24000000002</v>
      </c>
      <c r="AH266" s="83"/>
      <c r="AI266" s="83"/>
      <c r="AJ266" s="84">
        <v>36752.17</v>
      </c>
      <c r="AK266" s="84">
        <v>348.9</v>
      </c>
      <c r="AL266" s="84">
        <v>54102.36</v>
      </c>
      <c r="AM266" s="84">
        <v>22088.18</v>
      </c>
      <c r="AN266" s="84">
        <v>10499.21</v>
      </c>
      <c r="AO266" s="84"/>
      <c r="AP266" s="83">
        <v>958.27</v>
      </c>
      <c r="AQ266" s="84">
        <v>44437.259999999995</v>
      </c>
      <c r="AR266" s="83"/>
      <c r="AS266" s="83"/>
      <c r="AT266" s="84">
        <v>4283.75</v>
      </c>
      <c r="AU266" s="84">
        <v>74989.239999999991</v>
      </c>
      <c r="AV266" s="83"/>
      <c r="AW266" s="84">
        <v>1391</v>
      </c>
      <c r="AX266" s="84"/>
      <c r="AY266" s="84"/>
      <c r="AZ266" s="84">
        <v>19500</v>
      </c>
      <c r="BA266" s="84">
        <v>1472.01</v>
      </c>
      <c r="BB266" s="84">
        <v>1020.75</v>
      </c>
      <c r="BC266" s="84">
        <v>9970.73</v>
      </c>
      <c r="BD266" s="84">
        <v>6273.4699999999993</v>
      </c>
      <c r="BE266" s="84"/>
      <c r="BF266" s="83"/>
      <c r="BG266" s="84">
        <v>3363.6800000000003</v>
      </c>
      <c r="BH266" s="83"/>
      <c r="BI266" s="84"/>
      <c r="BJ266" s="83"/>
      <c r="BK266" s="83"/>
      <c r="BL266" s="84"/>
      <c r="BM266" s="84">
        <v>31764.240000000002</v>
      </c>
      <c r="BN266" s="84">
        <v>12832.970000000001</v>
      </c>
      <c r="BO266" s="84">
        <v>1142</v>
      </c>
      <c r="BP266" s="83">
        <v>2039.65</v>
      </c>
      <c r="BQ266" s="83"/>
      <c r="BR266" s="84"/>
      <c r="BS266" s="84">
        <v>6500</v>
      </c>
      <c r="BT266" s="84">
        <v>5083.8099999999995</v>
      </c>
      <c r="BU266" s="84">
        <v>5083.8099999999995</v>
      </c>
      <c r="BV266" s="83">
        <v>40000</v>
      </c>
      <c r="BW266" s="84"/>
      <c r="BX266" s="84"/>
      <c r="BY266" s="83">
        <v>11844.1</v>
      </c>
      <c r="BZ266" s="83">
        <v>7708.64</v>
      </c>
      <c r="CA266" s="84"/>
      <c r="CB266" s="84"/>
      <c r="CC266" s="84">
        <v>3499.79</v>
      </c>
      <c r="CD266" s="84"/>
      <c r="CE266" s="83"/>
      <c r="CF266" s="83"/>
      <c r="CG266" s="83"/>
      <c r="CH266" s="83"/>
      <c r="CI266" s="83"/>
      <c r="CJ266" s="84"/>
      <c r="CK266" s="84">
        <v>1294.25</v>
      </c>
      <c r="CL266" s="84">
        <v>1294.25</v>
      </c>
      <c r="CM266" s="84">
        <v>18755.009999999998</v>
      </c>
      <c r="CN266" s="84">
        <v>39799.800000000003</v>
      </c>
      <c r="CO266" s="83">
        <v>-14104.02</v>
      </c>
      <c r="CP266" s="84"/>
      <c r="CQ266" s="83"/>
      <c r="CR266" s="83"/>
      <c r="CS266" s="84"/>
      <c r="CT266" s="83"/>
      <c r="CU266" s="83"/>
      <c r="CV266" s="83"/>
    </row>
    <row r="267" spans="2:100" x14ac:dyDescent="0.25">
      <c r="B267" s="85" t="s">
        <v>358</v>
      </c>
      <c r="C267" s="85" t="s">
        <v>848</v>
      </c>
      <c r="D267" s="84">
        <v>690484.17</v>
      </c>
      <c r="E267" s="84">
        <v>232950.62</v>
      </c>
      <c r="F267" s="84">
        <v>829</v>
      </c>
      <c r="G267" s="83"/>
      <c r="H267" s="83"/>
      <c r="I267" s="84"/>
      <c r="J267" s="83"/>
      <c r="K267" s="83"/>
      <c r="L267" s="84">
        <v>100487.81</v>
      </c>
      <c r="M267" s="84">
        <v>7267.67</v>
      </c>
      <c r="N267" s="84"/>
      <c r="O267" s="83"/>
      <c r="P267" s="84"/>
      <c r="Q267" s="83"/>
      <c r="R267" s="84"/>
      <c r="S267" s="84"/>
      <c r="T267" s="84">
        <v>17205.52</v>
      </c>
      <c r="U267" s="84">
        <v>8103.4500000000007</v>
      </c>
      <c r="V267" s="84">
        <v>16549.75</v>
      </c>
      <c r="W267" s="84">
        <v>11028.380000000001</v>
      </c>
      <c r="X267" s="83"/>
      <c r="Y267" s="83"/>
      <c r="Z267" s="83"/>
      <c r="AA267" s="83"/>
      <c r="AB267" s="84">
        <v>660.56</v>
      </c>
      <c r="AC267" s="84">
        <v>313.53000000000003</v>
      </c>
      <c r="AD267" s="84">
        <v>1557.72</v>
      </c>
      <c r="AE267" s="84">
        <v>3484.42</v>
      </c>
      <c r="AF267" s="84">
        <v>52726</v>
      </c>
      <c r="AG267" s="84">
        <v>39600</v>
      </c>
      <c r="AH267" s="84"/>
      <c r="AI267" s="83"/>
      <c r="AJ267" s="84">
        <v>9739.26</v>
      </c>
      <c r="AK267" s="84"/>
      <c r="AL267" s="84">
        <v>23611.3</v>
      </c>
      <c r="AM267" s="84">
        <v>2903.6400000000003</v>
      </c>
      <c r="AN267" s="84">
        <v>15677.2</v>
      </c>
      <c r="AO267" s="84">
        <v>100</v>
      </c>
      <c r="AP267" s="83">
        <v>505.58</v>
      </c>
      <c r="AQ267" s="83">
        <v>36631.11</v>
      </c>
      <c r="AR267" s="84"/>
      <c r="AS267" s="83"/>
      <c r="AT267" s="84">
        <v>1524.25</v>
      </c>
      <c r="AU267" s="84">
        <v>7090.6</v>
      </c>
      <c r="AV267" s="84">
        <v>624.98</v>
      </c>
      <c r="AW267" s="84">
        <v>1391</v>
      </c>
      <c r="AX267" s="83"/>
      <c r="AY267" s="84"/>
      <c r="AZ267" s="84">
        <v>19500</v>
      </c>
      <c r="BA267" s="84"/>
      <c r="BB267" s="84"/>
      <c r="BC267" s="84">
        <v>3064.8399999999997</v>
      </c>
      <c r="BD267" s="84"/>
      <c r="BE267" s="83"/>
      <c r="BF267" s="84"/>
      <c r="BG267" s="83">
        <v>3155.38</v>
      </c>
      <c r="BH267" s="84"/>
      <c r="BI267" s="84"/>
      <c r="BJ267" s="83"/>
      <c r="BK267" s="83"/>
      <c r="BL267" s="84"/>
      <c r="BM267" s="84">
        <v>13088.92</v>
      </c>
      <c r="BN267" s="84">
        <v>3907.8900000000003</v>
      </c>
      <c r="BO267" s="83"/>
      <c r="BP267" s="84">
        <v>1072.26</v>
      </c>
      <c r="BQ267" s="83"/>
      <c r="BR267" s="83"/>
      <c r="BS267" s="84">
        <v>6500</v>
      </c>
      <c r="BT267" s="84">
        <v>1266</v>
      </c>
      <c r="BU267" s="84">
        <v>1266</v>
      </c>
      <c r="BV267" s="83">
        <v>40208.33</v>
      </c>
      <c r="BW267" s="83"/>
      <c r="BX267" s="84"/>
      <c r="BY267" s="83">
        <v>5840.66</v>
      </c>
      <c r="BZ267" s="84">
        <v>2310.46</v>
      </c>
      <c r="CA267" s="84"/>
      <c r="CB267" s="84"/>
      <c r="CC267" s="83">
        <v>2181</v>
      </c>
      <c r="CD267" s="83"/>
      <c r="CE267" s="83"/>
      <c r="CF267" s="83"/>
      <c r="CG267" s="83"/>
      <c r="CH267" s="83"/>
      <c r="CI267" s="83"/>
      <c r="CJ267" s="84"/>
      <c r="CK267" s="84">
        <v>623.07000000000005</v>
      </c>
      <c r="CL267" s="83">
        <v>623.07000000000005</v>
      </c>
      <c r="CM267" s="84">
        <v>-20078.009999999998</v>
      </c>
      <c r="CN267" s="83"/>
      <c r="CO267" s="83">
        <v>15280.02</v>
      </c>
      <c r="CP267" s="83"/>
      <c r="CQ267" s="83"/>
      <c r="CR267" s="83"/>
      <c r="CS267" s="84"/>
      <c r="CT267" s="83"/>
      <c r="CU267" s="83"/>
      <c r="CV267" s="83"/>
    </row>
    <row r="268" spans="2:100" x14ac:dyDescent="0.25">
      <c r="B268" s="85" t="s">
        <v>290</v>
      </c>
      <c r="C268" s="85" t="s">
        <v>847</v>
      </c>
      <c r="D268" s="84">
        <v>3792776.4099999997</v>
      </c>
      <c r="E268" s="84">
        <v>1081153.1199999999</v>
      </c>
      <c r="F268" s="84">
        <v>19432.5</v>
      </c>
      <c r="G268" s="84">
        <v>19942.48</v>
      </c>
      <c r="H268" s="83"/>
      <c r="I268" s="84">
        <v>37701.040000000001</v>
      </c>
      <c r="J268" s="84">
        <v>15320.220000000001</v>
      </c>
      <c r="K268" s="84">
        <v>11206</v>
      </c>
      <c r="L268" s="84">
        <v>468285.99</v>
      </c>
      <c r="M268" s="84">
        <v>22356.75</v>
      </c>
      <c r="N268" s="84">
        <v>25066.190000000002</v>
      </c>
      <c r="O268" s="83"/>
      <c r="P268" s="84">
        <v>19980</v>
      </c>
      <c r="Q268" s="84">
        <v>1356.18</v>
      </c>
      <c r="R268" s="83"/>
      <c r="S268" s="83"/>
      <c r="T268" s="84">
        <v>87068.71</v>
      </c>
      <c r="U268" s="84">
        <v>40384.999999999993</v>
      </c>
      <c r="V268" s="84">
        <v>112718.89</v>
      </c>
      <c r="W268" s="84">
        <v>50473.510000000009</v>
      </c>
      <c r="X268" s="83"/>
      <c r="Y268" s="83"/>
      <c r="Z268" s="83"/>
      <c r="AA268" s="83"/>
      <c r="AB268" s="84">
        <v>496.15999999999997</v>
      </c>
      <c r="AC268" s="84">
        <v>257.12</v>
      </c>
      <c r="AD268" s="84">
        <v>7602.7800000000007</v>
      </c>
      <c r="AE268" s="84">
        <v>15341.16</v>
      </c>
      <c r="AF268" s="84">
        <v>203033.53</v>
      </c>
      <c r="AG268" s="84">
        <v>196926.47</v>
      </c>
      <c r="AH268" s="83">
        <v>3366.9399999999996</v>
      </c>
      <c r="AI268" s="84">
        <v>2130.58</v>
      </c>
      <c r="AJ268" s="84">
        <v>148171.9</v>
      </c>
      <c r="AK268" s="84">
        <v>41327.06</v>
      </c>
      <c r="AL268" s="84">
        <v>56780.3</v>
      </c>
      <c r="AM268" s="84">
        <v>12204.34</v>
      </c>
      <c r="AN268" s="84">
        <v>31691.089999999997</v>
      </c>
      <c r="AO268" s="84">
        <v>30.9</v>
      </c>
      <c r="AP268" s="84">
        <v>3113.56</v>
      </c>
      <c r="AQ268" s="84">
        <v>23295.439999999999</v>
      </c>
      <c r="AR268" s="83"/>
      <c r="AS268" s="84"/>
      <c r="AT268" s="84">
        <v>6175.92</v>
      </c>
      <c r="AU268" s="84">
        <v>39008.21</v>
      </c>
      <c r="AV268" s="84">
        <v>8517</v>
      </c>
      <c r="AW268" s="84">
        <v>19960.849999999999</v>
      </c>
      <c r="AX268" s="83">
        <v>1081.5</v>
      </c>
      <c r="AY268" s="84">
        <v>1017.29</v>
      </c>
      <c r="AZ268" s="83">
        <v>500</v>
      </c>
      <c r="BA268" s="83"/>
      <c r="BB268" s="84">
        <v>7860.64</v>
      </c>
      <c r="BC268" s="84">
        <v>1080.83</v>
      </c>
      <c r="BD268" s="84">
        <v>72644.67</v>
      </c>
      <c r="BE268" s="84">
        <v>267</v>
      </c>
      <c r="BF268" s="83">
        <v>4759.33</v>
      </c>
      <c r="BG268" s="84">
        <v>122.61</v>
      </c>
      <c r="BH268" s="83"/>
      <c r="BI268" s="84"/>
      <c r="BJ268" s="83"/>
      <c r="BK268" s="83"/>
      <c r="BL268" s="84"/>
      <c r="BM268" s="84">
        <v>142492.25</v>
      </c>
      <c r="BN268" s="84">
        <v>19730.349999999999</v>
      </c>
      <c r="BO268" s="84">
        <v>1555.92</v>
      </c>
      <c r="BP268" s="84"/>
      <c r="BQ268" s="83">
        <v>13543.31</v>
      </c>
      <c r="BR268" s="83">
        <v>750</v>
      </c>
      <c r="BS268" s="84"/>
      <c r="BT268" s="84">
        <v>486.59000000000003</v>
      </c>
      <c r="BU268" s="84">
        <v>486.59000000000003</v>
      </c>
      <c r="BV268" s="83">
        <v>172414.01</v>
      </c>
      <c r="BW268" s="84"/>
      <c r="BX268" s="84"/>
      <c r="BY268" s="83">
        <v>33026.51</v>
      </c>
      <c r="BZ268" s="83"/>
      <c r="CA268" s="83">
        <v>89468.11</v>
      </c>
      <c r="CB268" s="84"/>
      <c r="CC268" s="83">
        <v>10854.8</v>
      </c>
      <c r="CD268" s="84"/>
      <c r="CE268" s="84">
        <v>2939.47</v>
      </c>
      <c r="CF268" s="83"/>
      <c r="CG268" s="83"/>
      <c r="CH268" s="83"/>
      <c r="CI268" s="83">
        <v>650</v>
      </c>
      <c r="CJ268" s="84"/>
      <c r="CK268" s="84">
        <v>14873.87</v>
      </c>
      <c r="CL268" s="83">
        <v>14873.87</v>
      </c>
      <c r="CM268" s="84"/>
      <c r="CN268" s="84">
        <v>270758.24</v>
      </c>
      <c r="CO268" s="84"/>
      <c r="CP268" s="84">
        <v>57586.75</v>
      </c>
      <c r="CQ268" s="83">
        <v>24568.09</v>
      </c>
      <c r="CR268" s="83"/>
      <c r="CS268" s="84"/>
      <c r="CT268" s="83">
        <v>15866.38</v>
      </c>
      <c r="CU268" s="83"/>
      <c r="CV268" s="83"/>
    </row>
    <row r="269" spans="2:100" x14ac:dyDescent="0.25">
      <c r="B269" s="85" t="s">
        <v>482</v>
      </c>
      <c r="C269" s="85" t="s">
        <v>483</v>
      </c>
      <c r="D269" s="84">
        <v>9265374.8500000015</v>
      </c>
      <c r="E269" s="84">
        <v>3113711.59</v>
      </c>
      <c r="F269" s="84">
        <v>49234.17</v>
      </c>
      <c r="G269" s="84">
        <v>121312.67</v>
      </c>
      <c r="H269" s="83"/>
      <c r="I269" s="84"/>
      <c r="J269" s="84">
        <v>29476.48</v>
      </c>
      <c r="K269" s="84"/>
      <c r="L269" s="84">
        <v>1349223.19</v>
      </c>
      <c r="M269" s="84">
        <v>63646.64</v>
      </c>
      <c r="N269" s="84">
        <v>95311.92</v>
      </c>
      <c r="O269" s="83"/>
      <c r="P269" s="84">
        <v>107173.95999999999</v>
      </c>
      <c r="Q269" s="84">
        <v>9521.84</v>
      </c>
      <c r="R269" s="83"/>
      <c r="S269" s="83"/>
      <c r="T269" s="84">
        <v>246448.41</v>
      </c>
      <c r="U269" s="84">
        <v>121326.04000000001</v>
      </c>
      <c r="V269" s="84">
        <v>310394.88</v>
      </c>
      <c r="W269" s="84">
        <v>149564.57</v>
      </c>
      <c r="X269" s="83"/>
      <c r="Y269" s="83"/>
      <c r="Z269" s="83"/>
      <c r="AA269" s="83"/>
      <c r="AB269" s="84">
        <v>14128.27</v>
      </c>
      <c r="AC269" s="84">
        <v>8315.51</v>
      </c>
      <c r="AD269" s="84">
        <v>18573.989999999998</v>
      </c>
      <c r="AE269" s="84">
        <v>36721.750000000007</v>
      </c>
      <c r="AF269" s="84">
        <v>528714</v>
      </c>
      <c r="AG269" s="84">
        <v>491416.56</v>
      </c>
      <c r="AH269" s="84"/>
      <c r="AI269" s="84"/>
      <c r="AJ269" s="84">
        <v>485749.88</v>
      </c>
      <c r="AK269" s="84">
        <v>73429.210000000006</v>
      </c>
      <c r="AL269" s="84">
        <v>173759.11</v>
      </c>
      <c r="AM269" s="84">
        <v>36436.21</v>
      </c>
      <c r="AN269" s="84">
        <v>74543.13</v>
      </c>
      <c r="AO269" s="83">
        <v>4121.66</v>
      </c>
      <c r="AP269" s="83">
        <v>3475.62</v>
      </c>
      <c r="AQ269" s="84">
        <v>226819.93</v>
      </c>
      <c r="AR269" s="83"/>
      <c r="AS269" s="83"/>
      <c r="AT269" s="84">
        <v>87686.05</v>
      </c>
      <c r="AU269" s="84">
        <v>367171.92000000004</v>
      </c>
      <c r="AV269" s="84"/>
      <c r="AW269" s="84">
        <v>30418.9</v>
      </c>
      <c r="AX269" s="83">
        <v>7777</v>
      </c>
      <c r="AY269" s="84">
        <v>1558.08</v>
      </c>
      <c r="AZ269" s="84">
        <v>41730.99</v>
      </c>
      <c r="BA269" s="84"/>
      <c r="BB269" s="84">
        <v>31531.16</v>
      </c>
      <c r="BC269" s="84">
        <v>686.64</v>
      </c>
      <c r="BD269" s="84">
        <v>40947.18</v>
      </c>
      <c r="BE269" s="84"/>
      <c r="BF269" s="84"/>
      <c r="BG269" s="84">
        <v>1062.97</v>
      </c>
      <c r="BH269" s="83"/>
      <c r="BI269" s="84">
        <v>2572.9</v>
      </c>
      <c r="BJ269" s="83">
        <v>3178.98</v>
      </c>
      <c r="BK269" s="83">
        <v>204</v>
      </c>
      <c r="BL269" s="84"/>
      <c r="BM269" s="84">
        <v>191206.94999999998</v>
      </c>
      <c r="BN269" s="84">
        <v>24729.79</v>
      </c>
      <c r="BO269" s="84">
        <v>228</v>
      </c>
      <c r="BP269" s="84"/>
      <c r="BQ269" s="84"/>
      <c r="BR269" s="83"/>
      <c r="BS269" s="84">
        <v>13000</v>
      </c>
      <c r="BT269" s="84">
        <v>2200</v>
      </c>
      <c r="BU269" s="84">
        <v>2200</v>
      </c>
      <c r="BV269" s="83">
        <v>1750</v>
      </c>
      <c r="BW269" s="84"/>
      <c r="BX269" s="84">
        <v>92175.82</v>
      </c>
      <c r="BY269" s="83">
        <v>87340.53</v>
      </c>
      <c r="BZ269" s="83"/>
      <c r="CA269" s="83"/>
      <c r="CB269" s="84"/>
      <c r="CC269" s="83">
        <v>50614.990000000005</v>
      </c>
      <c r="CD269" s="83">
        <v>8499.14</v>
      </c>
      <c r="CE269" s="83">
        <v>32112.14</v>
      </c>
      <c r="CF269" s="84"/>
      <c r="CG269" s="83"/>
      <c r="CH269" s="83"/>
      <c r="CI269" s="83"/>
      <c r="CJ269" s="84"/>
      <c r="CK269" s="84">
        <v>49988.090000000004</v>
      </c>
      <c r="CL269" s="83">
        <v>49988.090000000004</v>
      </c>
      <c r="CM269" s="83"/>
      <c r="CN269" s="83"/>
      <c r="CO269" s="84"/>
      <c r="CP269" s="83"/>
      <c r="CQ269" s="83">
        <v>7539.09</v>
      </c>
      <c r="CR269" s="84"/>
      <c r="CS269" s="84"/>
      <c r="CT269" s="83">
        <v>144912.35</v>
      </c>
      <c r="CU269" s="83"/>
      <c r="CV269" s="83"/>
    </row>
    <row r="270" spans="2:100" x14ac:dyDescent="0.25">
      <c r="B270" s="85" t="s">
        <v>548</v>
      </c>
      <c r="C270" s="85" t="s">
        <v>549</v>
      </c>
      <c r="D270" s="84">
        <v>5583686.540000001</v>
      </c>
      <c r="E270" s="84">
        <v>1711881.54</v>
      </c>
      <c r="F270" s="84">
        <v>60668.800000000003</v>
      </c>
      <c r="G270" s="84">
        <v>65948.02</v>
      </c>
      <c r="H270" s="83"/>
      <c r="I270" s="84">
        <v>62042.38</v>
      </c>
      <c r="J270" s="84">
        <v>33761.729999999996</v>
      </c>
      <c r="K270" s="84">
        <v>22412</v>
      </c>
      <c r="L270" s="84">
        <v>901662.49</v>
      </c>
      <c r="M270" s="84">
        <v>40389.58</v>
      </c>
      <c r="N270" s="84">
        <v>74071.14</v>
      </c>
      <c r="O270" s="83"/>
      <c r="P270" s="84">
        <v>20271.230000000003</v>
      </c>
      <c r="Q270" s="84">
        <v>2400.8000000000002</v>
      </c>
      <c r="R270" s="83">
        <v>122.40999999999997</v>
      </c>
      <c r="S270" s="83">
        <v>2187.1000000000004</v>
      </c>
      <c r="T270" s="84">
        <v>145473.60000000001</v>
      </c>
      <c r="U270" s="84">
        <v>76075.109999999986</v>
      </c>
      <c r="V270" s="84">
        <v>180515.09999999998</v>
      </c>
      <c r="W270" s="84">
        <v>102529.69</v>
      </c>
      <c r="X270" s="83"/>
      <c r="Y270" s="83"/>
      <c r="Z270" s="83"/>
      <c r="AA270" s="83"/>
      <c r="AB270" s="84">
        <v>6599.7599999999993</v>
      </c>
      <c r="AC270" s="84">
        <v>3827.4000000000005</v>
      </c>
      <c r="AD270" s="84">
        <v>9407.5600000000013</v>
      </c>
      <c r="AE270" s="84">
        <v>18063.14</v>
      </c>
      <c r="AF270" s="84">
        <v>281504.40000000002</v>
      </c>
      <c r="AG270" s="84">
        <v>349610</v>
      </c>
      <c r="AH270" s="84"/>
      <c r="AI270" s="84"/>
      <c r="AJ270" s="84">
        <v>424707.11</v>
      </c>
      <c r="AK270" s="84">
        <v>58943.659999999996</v>
      </c>
      <c r="AL270" s="84">
        <v>89162.22</v>
      </c>
      <c r="AM270" s="84">
        <v>2250.91</v>
      </c>
      <c r="AN270" s="84">
        <v>7179.31</v>
      </c>
      <c r="AO270" s="83">
        <v>8823.86</v>
      </c>
      <c r="AP270" s="83">
        <v>2931.22</v>
      </c>
      <c r="AQ270" s="84">
        <v>4500</v>
      </c>
      <c r="AR270" s="83">
        <v>7322</v>
      </c>
      <c r="AS270" s="84"/>
      <c r="AT270" s="84">
        <v>7500.8899999999994</v>
      </c>
      <c r="AU270" s="84">
        <v>105431.54000000001</v>
      </c>
      <c r="AV270" s="84">
        <v>6416.5</v>
      </c>
      <c r="AW270" s="84">
        <v>2459.52</v>
      </c>
      <c r="AX270" s="84"/>
      <c r="AY270" s="83">
        <v>36580.080000000002</v>
      </c>
      <c r="AZ270" s="83">
        <v>251.78</v>
      </c>
      <c r="BA270" s="83">
        <v>2022.18</v>
      </c>
      <c r="BB270" s="84">
        <v>6588</v>
      </c>
      <c r="BC270" s="84">
        <v>7662.2800000000007</v>
      </c>
      <c r="BD270" s="84">
        <v>4650.8500000000004</v>
      </c>
      <c r="BE270" s="84">
        <v>79.78</v>
      </c>
      <c r="BF270" s="84"/>
      <c r="BG270" s="84"/>
      <c r="BH270" s="83"/>
      <c r="BI270" s="84">
        <v>108825.12</v>
      </c>
      <c r="BJ270" s="83"/>
      <c r="BK270" s="84"/>
      <c r="BL270" s="84"/>
      <c r="BM270" s="84">
        <v>256895.69</v>
      </c>
      <c r="BN270" s="84">
        <v>25539.74</v>
      </c>
      <c r="BO270" s="84"/>
      <c r="BP270" s="84"/>
      <c r="BQ270" s="84"/>
      <c r="BR270" s="83"/>
      <c r="BS270" s="84"/>
      <c r="BT270" s="84">
        <v>7950</v>
      </c>
      <c r="BU270" s="84">
        <v>7950</v>
      </c>
      <c r="BV270" s="83">
        <v>37148.839999999997</v>
      </c>
      <c r="BW270" s="84"/>
      <c r="BX270" s="84"/>
      <c r="BY270" s="83">
        <v>62271.199999999997</v>
      </c>
      <c r="BZ270" s="83"/>
      <c r="CA270" s="83">
        <v>5643.35</v>
      </c>
      <c r="CB270" s="84">
        <v>14955</v>
      </c>
      <c r="CC270" s="84">
        <v>937</v>
      </c>
      <c r="CD270" s="83"/>
      <c r="CE270" s="83"/>
      <c r="CF270" s="83"/>
      <c r="CG270" s="83"/>
      <c r="CH270" s="83"/>
      <c r="CI270" s="83"/>
      <c r="CJ270" s="84"/>
      <c r="CK270" s="84">
        <v>14296.939999999999</v>
      </c>
      <c r="CL270" s="83">
        <v>14296.939999999999</v>
      </c>
      <c r="CM270" s="83"/>
      <c r="CN270" s="84"/>
      <c r="CO270" s="83"/>
      <c r="CP270" s="83">
        <v>2500</v>
      </c>
      <c r="CQ270" s="84"/>
      <c r="CR270" s="83"/>
      <c r="CS270" s="84"/>
      <c r="CT270" s="83">
        <v>89834.99</v>
      </c>
      <c r="CU270" s="83"/>
      <c r="CV270" s="83"/>
    </row>
    <row r="271" spans="2:100" x14ac:dyDescent="0.25">
      <c r="B271" s="85" t="s">
        <v>432</v>
      </c>
      <c r="C271" s="85" t="s">
        <v>433</v>
      </c>
      <c r="D271" s="84">
        <v>17775637.890000004</v>
      </c>
      <c r="E271" s="84">
        <v>5811109.620000001</v>
      </c>
      <c r="F271" s="84">
        <v>140894.13999999998</v>
      </c>
      <c r="G271" s="84">
        <v>111379.43999999996</v>
      </c>
      <c r="H271" s="84"/>
      <c r="I271" s="84">
        <v>170961.47</v>
      </c>
      <c r="J271" s="84">
        <v>285695.87</v>
      </c>
      <c r="K271" s="84">
        <v>33511.64</v>
      </c>
      <c r="L271" s="84">
        <v>2621694.83</v>
      </c>
      <c r="M271" s="84">
        <v>105370.28</v>
      </c>
      <c r="N271" s="84">
        <v>205669.75</v>
      </c>
      <c r="O271" s="83"/>
      <c r="P271" s="84">
        <v>209115.12999999998</v>
      </c>
      <c r="Q271" s="84">
        <v>53767.74</v>
      </c>
      <c r="R271" s="83"/>
      <c r="S271" s="83"/>
      <c r="T271" s="84">
        <v>486632.79000000004</v>
      </c>
      <c r="U271" s="84">
        <v>238196.59</v>
      </c>
      <c r="V271" s="84">
        <v>618496.1399999999</v>
      </c>
      <c r="W271" s="84">
        <v>326301.18000000005</v>
      </c>
      <c r="X271" s="83"/>
      <c r="Y271" s="83"/>
      <c r="Z271" s="83"/>
      <c r="AA271" s="83"/>
      <c r="AB271" s="84">
        <v>23042.579999999998</v>
      </c>
      <c r="AC271" s="84">
        <v>12223.83</v>
      </c>
      <c r="AD271" s="84">
        <v>30263.03999999999</v>
      </c>
      <c r="AE271" s="84">
        <v>59956.159999999989</v>
      </c>
      <c r="AF271" s="84">
        <v>960110.08000000007</v>
      </c>
      <c r="AG271" s="84">
        <v>1100830.0099999998</v>
      </c>
      <c r="AH271" s="84"/>
      <c r="AI271" s="84">
        <v>22.78</v>
      </c>
      <c r="AJ271" s="84">
        <v>591254.11</v>
      </c>
      <c r="AK271" s="84">
        <v>95274.21</v>
      </c>
      <c r="AL271" s="84">
        <v>380686.37</v>
      </c>
      <c r="AM271" s="84">
        <v>58563.64</v>
      </c>
      <c r="AN271" s="84">
        <v>111489.28</v>
      </c>
      <c r="AO271" s="84">
        <v>12719.59</v>
      </c>
      <c r="AP271" s="83">
        <v>30232.37</v>
      </c>
      <c r="AQ271" s="84">
        <v>1518</v>
      </c>
      <c r="AR271" s="84"/>
      <c r="AS271" s="84">
        <v>94964.25</v>
      </c>
      <c r="AT271" s="84">
        <v>111442.86999999998</v>
      </c>
      <c r="AU271" s="84">
        <v>25719.040000000001</v>
      </c>
      <c r="AV271" s="83">
        <v>35327.5</v>
      </c>
      <c r="AW271" s="83">
        <v>34496.800000000003</v>
      </c>
      <c r="AX271" s="84"/>
      <c r="AY271" s="84">
        <v>32463.69</v>
      </c>
      <c r="AZ271" s="83"/>
      <c r="BA271" s="83">
        <v>3926.13</v>
      </c>
      <c r="BB271" s="83">
        <v>50980.47</v>
      </c>
      <c r="BC271" s="84">
        <v>22849.94</v>
      </c>
      <c r="BD271" s="84">
        <v>228069.53</v>
      </c>
      <c r="BE271" s="83">
        <v>112.1</v>
      </c>
      <c r="BF271" s="83"/>
      <c r="BG271" s="83">
        <v>11000.64</v>
      </c>
      <c r="BH271" s="83"/>
      <c r="BI271" s="83">
        <v>175133.76</v>
      </c>
      <c r="BJ271" s="83"/>
      <c r="BK271" s="84"/>
      <c r="BL271" s="84"/>
      <c r="BM271" s="83">
        <v>669762.76</v>
      </c>
      <c r="BN271" s="83">
        <v>159717.14000000001</v>
      </c>
      <c r="BO271" s="83">
        <v>1523.8</v>
      </c>
      <c r="BP271" s="83">
        <v>66292.41</v>
      </c>
      <c r="BQ271" s="84">
        <v>681.35</v>
      </c>
      <c r="BR271" s="83"/>
      <c r="BS271" s="84"/>
      <c r="BT271" s="84">
        <v>16560.940000000002</v>
      </c>
      <c r="BU271" s="84">
        <v>16560.940000000002</v>
      </c>
      <c r="BV271" s="83">
        <v>661591.31999999995</v>
      </c>
      <c r="BW271" s="83"/>
      <c r="BX271" s="83">
        <v>79380.12</v>
      </c>
      <c r="BY271" s="83">
        <v>125865.26000000001</v>
      </c>
      <c r="BZ271" s="83"/>
      <c r="CA271" s="83"/>
      <c r="CB271" s="84"/>
      <c r="CC271" s="83">
        <v>22241.129999999997</v>
      </c>
      <c r="CD271" s="83"/>
      <c r="CE271" s="83">
        <v>15361.01</v>
      </c>
      <c r="CF271" s="83">
        <v>2206.0100000000002</v>
      </c>
      <c r="CG271" s="83"/>
      <c r="CH271" s="83"/>
      <c r="CI271" s="83"/>
      <c r="CJ271" s="84"/>
      <c r="CK271" s="84">
        <v>118477.65000000002</v>
      </c>
      <c r="CL271" s="83">
        <v>118477.65000000002</v>
      </c>
      <c r="CM271" s="83"/>
      <c r="CN271" s="83">
        <v>14850</v>
      </c>
      <c r="CO271" s="83">
        <v>67068.459999999992</v>
      </c>
      <c r="CP271" s="83">
        <v>20764.45</v>
      </c>
      <c r="CQ271" s="83">
        <v>19824.7</v>
      </c>
      <c r="CR271" s="83"/>
      <c r="CS271" s="84"/>
      <c r="CT271" s="83"/>
      <c r="CU271" s="83"/>
      <c r="CV271" s="83"/>
    </row>
    <row r="272" spans="2:100" x14ac:dyDescent="0.25">
      <c r="B272" s="85" t="s">
        <v>836</v>
      </c>
      <c r="C272" s="85" t="s">
        <v>837</v>
      </c>
      <c r="D272" s="84">
        <v>100242473.49999999</v>
      </c>
      <c r="E272" s="84">
        <v>36164856.239999995</v>
      </c>
      <c r="F272" s="84">
        <v>1184875.6300000001</v>
      </c>
      <c r="G272" s="84">
        <v>2471634.9599999995</v>
      </c>
      <c r="H272" s="83"/>
      <c r="I272" s="84">
        <v>2718565.8599999985</v>
      </c>
      <c r="J272" s="84">
        <v>413660.70000000013</v>
      </c>
      <c r="K272" s="84">
        <v>114225</v>
      </c>
      <c r="L272" s="84">
        <v>14550676.230000002</v>
      </c>
      <c r="M272" s="84">
        <v>685316.59000000043</v>
      </c>
      <c r="N272" s="84">
        <v>796522.83000000007</v>
      </c>
      <c r="O272" s="83"/>
      <c r="P272" s="84">
        <v>580823.46</v>
      </c>
      <c r="Q272" s="84">
        <v>774557.04000000027</v>
      </c>
      <c r="R272" s="83"/>
      <c r="S272" s="83"/>
      <c r="T272" s="84">
        <v>3231289.33</v>
      </c>
      <c r="U272" s="84">
        <v>1322385.1599999995</v>
      </c>
      <c r="V272" s="84">
        <v>4011730.4200000004</v>
      </c>
      <c r="W272" s="84">
        <v>1722332.4700000002</v>
      </c>
      <c r="X272" s="83"/>
      <c r="Y272" s="83"/>
      <c r="Z272" s="83"/>
      <c r="AA272" s="83"/>
      <c r="AB272" s="84">
        <v>93500.650000000038</v>
      </c>
      <c r="AC272" s="84">
        <v>50716.710000000043</v>
      </c>
      <c r="AD272" s="84">
        <v>261642.98999999996</v>
      </c>
      <c r="AE272" s="84">
        <v>544241.16999999993</v>
      </c>
      <c r="AF272" s="84">
        <v>5273990.8599999985</v>
      </c>
      <c r="AG272" s="84">
        <v>4920543.08</v>
      </c>
      <c r="AH272" s="84">
        <v>169325.56</v>
      </c>
      <c r="AI272" s="84">
        <v>67505.75</v>
      </c>
      <c r="AJ272" s="84">
        <v>1728832.1200000003</v>
      </c>
      <c r="AK272" s="84">
        <v>339833.99</v>
      </c>
      <c r="AL272" s="84">
        <v>1411800.86</v>
      </c>
      <c r="AM272" s="84">
        <v>304232.79000000004</v>
      </c>
      <c r="AN272" s="84">
        <v>1405773.19</v>
      </c>
      <c r="AO272" s="84"/>
      <c r="AP272" s="83">
        <v>189137</v>
      </c>
      <c r="AQ272" s="84">
        <v>30469.5</v>
      </c>
      <c r="AR272" s="83"/>
      <c r="AS272" s="83"/>
      <c r="AT272" s="84">
        <v>68131.41</v>
      </c>
      <c r="AU272" s="84">
        <v>4434745.5699999994</v>
      </c>
      <c r="AV272" s="84">
        <v>171334</v>
      </c>
      <c r="AW272" s="84">
        <v>49818.28</v>
      </c>
      <c r="AX272" s="83"/>
      <c r="AY272" s="83">
        <v>31638.700000000004</v>
      </c>
      <c r="AZ272" s="83">
        <v>47102.31</v>
      </c>
      <c r="BA272" s="83">
        <v>38134.400000000001</v>
      </c>
      <c r="BB272" s="84">
        <v>196869.17</v>
      </c>
      <c r="BC272" s="84">
        <v>151329.80000000002</v>
      </c>
      <c r="BD272" s="83">
        <v>147295.76999999999</v>
      </c>
      <c r="BE272" s="83">
        <v>95360.770000000019</v>
      </c>
      <c r="BF272" s="84">
        <v>21781.02</v>
      </c>
      <c r="BG272" s="84">
        <v>196632.11999999997</v>
      </c>
      <c r="BH272" s="83"/>
      <c r="BI272" s="83">
        <v>305597.23000000004</v>
      </c>
      <c r="BJ272" s="83"/>
      <c r="BK272" s="83">
        <v>1822.66</v>
      </c>
      <c r="BL272" s="84">
        <v>482987.2</v>
      </c>
      <c r="BM272" s="84">
        <v>1234870.32</v>
      </c>
      <c r="BN272" s="83">
        <v>1653828.61</v>
      </c>
      <c r="BO272" s="84">
        <v>1267.28</v>
      </c>
      <c r="BP272" s="83">
        <v>2014.37</v>
      </c>
      <c r="BQ272" s="83">
        <v>1072900.8900000001</v>
      </c>
      <c r="BR272" s="83">
        <v>4406</v>
      </c>
      <c r="BS272" s="84"/>
      <c r="BT272" s="84">
        <v>86361.58</v>
      </c>
      <c r="BU272" s="83">
        <v>86361.58</v>
      </c>
      <c r="BV272" s="83">
        <v>791778.89000000013</v>
      </c>
      <c r="BW272" s="84"/>
      <c r="BX272" s="84">
        <v>124873.91</v>
      </c>
      <c r="BY272" s="84">
        <v>903741.85</v>
      </c>
      <c r="BZ272" s="83"/>
      <c r="CA272" s="83"/>
      <c r="CB272" s="84"/>
      <c r="CC272" s="83">
        <v>102211.97000000002</v>
      </c>
      <c r="CD272" s="84"/>
      <c r="CE272" s="83"/>
      <c r="CF272" s="83"/>
      <c r="CG272" s="84"/>
      <c r="CH272" s="83"/>
      <c r="CI272" s="83"/>
      <c r="CJ272" s="84"/>
      <c r="CK272" s="84">
        <v>118822.76</v>
      </c>
      <c r="CL272" s="83">
        <v>118822.76</v>
      </c>
      <c r="CM272" s="83"/>
      <c r="CN272" s="83"/>
      <c r="CO272" s="84"/>
      <c r="CP272" s="83">
        <v>33760.6</v>
      </c>
      <c r="CQ272" s="83"/>
      <c r="CR272" s="84"/>
      <c r="CS272" s="83"/>
      <c r="CT272" s="83">
        <v>136055.91999999998</v>
      </c>
      <c r="CU272" s="83"/>
      <c r="CV272" s="83"/>
    </row>
    <row r="273" spans="2:100" x14ac:dyDescent="0.25">
      <c r="B273" s="85" t="s">
        <v>546</v>
      </c>
      <c r="C273" s="85" t="s">
        <v>547</v>
      </c>
      <c r="D273" s="84">
        <v>263267785.15999991</v>
      </c>
      <c r="E273" s="84">
        <v>110875292.58</v>
      </c>
      <c r="F273" s="84">
        <v>3274504.0399999996</v>
      </c>
      <c r="G273" s="84">
        <v>1800680.19</v>
      </c>
      <c r="H273" s="83"/>
      <c r="I273" s="84">
        <v>7021794.8100000015</v>
      </c>
      <c r="J273" s="84">
        <v>942044.07</v>
      </c>
      <c r="K273" s="83">
        <v>688135</v>
      </c>
      <c r="L273" s="84">
        <v>40085227.270000003</v>
      </c>
      <c r="M273" s="84">
        <v>1958520.3800000001</v>
      </c>
      <c r="N273" s="84">
        <v>1849785.2099999995</v>
      </c>
      <c r="O273" s="83"/>
      <c r="P273" s="84">
        <v>1155089.19</v>
      </c>
      <c r="Q273" s="84">
        <v>247064.19</v>
      </c>
      <c r="R273" s="83"/>
      <c r="S273" s="83"/>
      <c r="T273" s="84">
        <v>9289049.9700000044</v>
      </c>
      <c r="U273" s="84">
        <v>3368313.8899999987</v>
      </c>
      <c r="V273" s="84">
        <v>11839049.370000001</v>
      </c>
      <c r="W273" s="84">
        <v>4553815.3099999996</v>
      </c>
      <c r="X273" s="83"/>
      <c r="Y273" s="83"/>
      <c r="Z273" s="83"/>
      <c r="AA273" s="83"/>
      <c r="AB273" s="84">
        <v>434048.51999999996</v>
      </c>
      <c r="AC273" s="84">
        <v>270989.32999999996</v>
      </c>
      <c r="AD273" s="84">
        <v>611428.30999999994</v>
      </c>
      <c r="AE273" s="84">
        <v>998799.53999999992</v>
      </c>
      <c r="AF273" s="84">
        <v>15018400.67</v>
      </c>
      <c r="AG273" s="84">
        <v>12537867.290000001</v>
      </c>
      <c r="AH273" s="84">
        <v>-4275</v>
      </c>
      <c r="AI273" s="84">
        <v>296.50000000000006</v>
      </c>
      <c r="AJ273" s="84">
        <v>3575925.6999999993</v>
      </c>
      <c r="AK273" s="84">
        <v>770644.53</v>
      </c>
      <c r="AL273" s="84">
        <v>2982655.17</v>
      </c>
      <c r="AM273" s="84">
        <v>266177.94</v>
      </c>
      <c r="AN273" s="84">
        <v>2274031.85</v>
      </c>
      <c r="AO273" s="84"/>
      <c r="AP273" s="83">
        <v>287058.2</v>
      </c>
      <c r="AQ273" s="83">
        <v>23365</v>
      </c>
      <c r="AR273" s="83"/>
      <c r="AS273" s="83">
        <v>1994063.73</v>
      </c>
      <c r="AT273" s="84">
        <v>203853.85</v>
      </c>
      <c r="AU273" s="84">
        <v>2456207.8699999996</v>
      </c>
      <c r="AV273" s="84">
        <v>104279</v>
      </c>
      <c r="AW273" s="84">
        <v>61537.84</v>
      </c>
      <c r="AX273" s="83">
        <v>97552</v>
      </c>
      <c r="AY273" s="84"/>
      <c r="AZ273" s="84"/>
      <c r="BA273" s="84"/>
      <c r="BB273" s="84">
        <v>818567.92</v>
      </c>
      <c r="BC273" s="84">
        <v>428310.73</v>
      </c>
      <c r="BD273" s="84">
        <v>656939.17999999993</v>
      </c>
      <c r="BE273" s="84">
        <v>565991.79</v>
      </c>
      <c r="BF273" s="83">
        <v>46327.97</v>
      </c>
      <c r="BG273" s="84">
        <v>4254.91</v>
      </c>
      <c r="BH273" s="84"/>
      <c r="BI273" s="83">
        <v>31665.280000000002</v>
      </c>
      <c r="BJ273" s="84"/>
      <c r="BK273" s="83">
        <v>6576.62</v>
      </c>
      <c r="BL273" s="84">
        <v>642590.10999999987</v>
      </c>
      <c r="BM273" s="84">
        <v>2647252.13</v>
      </c>
      <c r="BN273" s="84">
        <v>2130070.3499999996</v>
      </c>
      <c r="BO273" s="83">
        <v>11394.05</v>
      </c>
      <c r="BP273" s="84">
        <v>112078.76000000001</v>
      </c>
      <c r="BQ273" s="83">
        <v>3432225.1399999997</v>
      </c>
      <c r="BR273" s="84">
        <v>1749892.5999999999</v>
      </c>
      <c r="BS273" s="84"/>
      <c r="BT273" s="84">
        <v>6024.36</v>
      </c>
      <c r="BU273" s="84">
        <v>6024.36</v>
      </c>
      <c r="BV273" s="83">
        <v>1752174.1800000002</v>
      </c>
      <c r="BW273" s="84"/>
      <c r="BX273" s="84">
        <v>773131.04</v>
      </c>
      <c r="BY273" s="84">
        <v>2366022.54</v>
      </c>
      <c r="BZ273" s="83"/>
      <c r="CA273" s="83"/>
      <c r="CB273" s="84"/>
      <c r="CC273" s="83">
        <v>450973.61</v>
      </c>
      <c r="CD273" s="84"/>
      <c r="CE273" s="83">
        <v>61067.41</v>
      </c>
      <c r="CF273" s="83">
        <v>14507.13</v>
      </c>
      <c r="CG273" s="84"/>
      <c r="CH273" s="83"/>
      <c r="CI273" s="83"/>
      <c r="CJ273" s="84"/>
      <c r="CK273" s="84">
        <v>513024.04000000004</v>
      </c>
      <c r="CL273" s="83">
        <v>513024.04000000004</v>
      </c>
      <c r="CM273" s="83"/>
      <c r="CN273" s="83"/>
      <c r="CO273" s="84"/>
      <c r="CP273" s="83"/>
      <c r="CQ273" s="83">
        <v>26947.119999999999</v>
      </c>
      <c r="CR273" s="83">
        <v>46372.47</v>
      </c>
      <c r="CS273" s="84"/>
      <c r="CT273" s="83">
        <v>60130.409999999996</v>
      </c>
      <c r="CU273" s="83"/>
      <c r="CV273" s="83"/>
    </row>
    <row r="274" spans="2:100" x14ac:dyDescent="0.25">
      <c r="B274" s="85" t="s">
        <v>768</v>
      </c>
      <c r="C274" s="85" t="s">
        <v>769</v>
      </c>
      <c r="D274" s="84">
        <v>114500656.88000003</v>
      </c>
      <c r="E274" s="84">
        <v>42299186.949999988</v>
      </c>
      <c r="F274" s="84">
        <v>1909472.7999999996</v>
      </c>
      <c r="G274" s="84">
        <v>2130166.8199999998</v>
      </c>
      <c r="H274" s="83"/>
      <c r="I274" s="84">
        <v>1246665.97</v>
      </c>
      <c r="J274" s="84">
        <v>890023.17</v>
      </c>
      <c r="K274" s="84">
        <v>236108</v>
      </c>
      <c r="L274" s="84">
        <v>17764338.329999998</v>
      </c>
      <c r="M274" s="84">
        <v>746218.73</v>
      </c>
      <c r="N274" s="84">
        <v>771541.82000000007</v>
      </c>
      <c r="O274" s="83"/>
      <c r="P274" s="84">
        <v>866787.04</v>
      </c>
      <c r="Q274" s="84">
        <v>246074.58000000002</v>
      </c>
      <c r="R274" s="83"/>
      <c r="S274" s="83"/>
      <c r="T274" s="84">
        <v>3634676.0700000003</v>
      </c>
      <c r="U274" s="84">
        <v>1556980.68</v>
      </c>
      <c r="V274" s="84">
        <v>4500051.37</v>
      </c>
      <c r="W274" s="84">
        <v>1991449.0100000005</v>
      </c>
      <c r="X274" s="83"/>
      <c r="Y274" s="83"/>
      <c r="Z274" s="83"/>
      <c r="AA274" s="83"/>
      <c r="AB274" s="84">
        <v>98828.200000000012</v>
      </c>
      <c r="AC274" s="84">
        <v>54490.610000000015</v>
      </c>
      <c r="AD274" s="84">
        <v>166298.27999999997</v>
      </c>
      <c r="AE274" s="84">
        <v>344012.79999999993</v>
      </c>
      <c r="AF274" s="84">
        <v>5894694.4299999988</v>
      </c>
      <c r="AG274" s="84">
        <v>4949232.24</v>
      </c>
      <c r="AH274" s="83">
        <v>103878.31999999998</v>
      </c>
      <c r="AI274" s="83">
        <v>44771.650000000009</v>
      </c>
      <c r="AJ274" s="84">
        <v>3869958.25</v>
      </c>
      <c r="AK274" s="84">
        <v>430967.46</v>
      </c>
      <c r="AL274" s="84">
        <v>1069124.6100000001</v>
      </c>
      <c r="AM274" s="84">
        <v>6562.86</v>
      </c>
      <c r="AN274" s="84">
        <v>31374.52</v>
      </c>
      <c r="AO274" s="84">
        <v>518318.47</v>
      </c>
      <c r="AP274" s="83"/>
      <c r="AQ274" s="84">
        <v>2368.75</v>
      </c>
      <c r="AR274" s="83">
        <v>2110135.7600000002</v>
      </c>
      <c r="AS274" s="84">
        <v>481195.10000000003</v>
      </c>
      <c r="AT274" s="84">
        <v>56367.61</v>
      </c>
      <c r="AU274" s="84">
        <v>415881.39</v>
      </c>
      <c r="AV274" s="84"/>
      <c r="AW274" s="84"/>
      <c r="AX274" s="83">
        <v>80424.73</v>
      </c>
      <c r="AY274" s="84">
        <v>1506.96</v>
      </c>
      <c r="AZ274" s="84"/>
      <c r="BA274" s="84"/>
      <c r="BB274" s="84"/>
      <c r="BC274" s="84">
        <v>1188.5999999999999</v>
      </c>
      <c r="BD274" s="84">
        <v>120014.37</v>
      </c>
      <c r="BE274" s="84">
        <v>1414.57</v>
      </c>
      <c r="BF274" s="84"/>
      <c r="BG274" s="84"/>
      <c r="BH274" s="83"/>
      <c r="BI274" s="83"/>
      <c r="BJ274" s="83"/>
      <c r="BK274" s="84">
        <v>1014.08</v>
      </c>
      <c r="BL274" s="84">
        <v>577.69000000000005</v>
      </c>
      <c r="BM274" s="84">
        <v>1738835.3599999999</v>
      </c>
      <c r="BN274" s="84"/>
      <c r="BO274" s="83"/>
      <c r="BP274" s="83">
        <v>3125.14</v>
      </c>
      <c r="BQ274" s="84"/>
      <c r="BR274" s="83">
        <v>484461.26</v>
      </c>
      <c r="BS274" s="84"/>
      <c r="BT274" s="84">
        <v>14516.74</v>
      </c>
      <c r="BU274" s="84">
        <v>14516.74</v>
      </c>
      <c r="BV274" s="83">
        <v>197344.26</v>
      </c>
      <c r="BW274" s="83"/>
      <c r="BX274" s="84"/>
      <c r="BY274" s="84"/>
      <c r="BZ274" s="83"/>
      <c r="CA274" s="83"/>
      <c r="CB274" s="84"/>
      <c r="CC274" s="83">
        <v>9684939.6500000004</v>
      </c>
      <c r="CD274" s="83"/>
      <c r="CE274" s="83"/>
      <c r="CF274" s="83"/>
      <c r="CG274" s="83"/>
      <c r="CH274" s="83"/>
      <c r="CI274" s="83"/>
      <c r="CJ274" s="84"/>
      <c r="CK274" s="84">
        <v>296443.86</v>
      </c>
      <c r="CL274" s="83">
        <v>296443.86</v>
      </c>
      <c r="CM274" s="83"/>
      <c r="CN274" s="83"/>
      <c r="CO274" s="83"/>
      <c r="CP274" s="83"/>
      <c r="CQ274" s="83"/>
      <c r="CR274" s="83">
        <v>83439</v>
      </c>
      <c r="CS274" s="83"/>
      <c r="CT274" s="83">
        <v>195023.69</v>
      </c>
      <c r="CU274" s="83"/>
      <c r="CV274" s="83"/>
    </row>
    <row r="275" spans="2:100" x14ac:dyDescent="0.25">
      <c r="B275" s="85" t="s">
        <v>566</v>
      </c>
      <c r="C275" s="85" t="s">
        <v>567</v>
      </c>
      <c r="D275" s="84">
        <v>165435891.38000003</v>
      </c>
      <c r="E275" s="84">
        <v>64728934.170000002</v>
      </c>
      <c r="F275" s="84">
        <v>2344683.25</v>
      </c>
      <c r="G275" s="84">
        <v>1619336.88</v>
      </c>
      <c r="H275" s="83"/>
      <c r="I275" s="84">
        <v>4197974.4700000007</v>
      </c>
      <c r="J275" s="84">
        <v>513842.29000000004</v>
      </c>
      <c r="K275" s="84">
        <v>515098</v>
      </c>
      <c r="L275" s="84">
        <v>23403319.659999989</v>
      </c>
      <c r="M275" s="84">
        <v>1047140.05</v>
      </c>
      <c r="N275" s="84">
        <v>1446744.8199999998</v>
      </c>
      <c r="O275" s="83"/>
      <c r="P275" s="83">
        <v>1610800.0599999998</v>
      </c>
      <c r="Q275" s="84">
        <v>712765.01999999979</v>
      </c>
      <c r="R275" s="83"/>
      <c r="S275" s="83"/>
      <c r="T275" s="84">
        <v>5495608.2499999991</v>
      </c>
      <c r="U275" s="84">
        <v>2099446.92</v>
      </c>
      <c r="V275" s="84">
        <v>6900509.0699999994</v>
      </c>
      <c r="W275" s="84">
        <v>2829899.4799999991</v>
      </c>
      <c r="X275" s="83"/>
      <c r="Y275" s="83"/>
      <c r="Z275" s="83"/>
      <c r="AA275" s="83"/>
      <c r="AB275" s="84">
        <v>94052.119999999981</v>
      </c>
      <c r="AC275" s="84">
        <v>48570.21</v>
      </c>
      <c r="AD275" s="84">
        <v>356163.25</v>
      </c>
      <c r="AE275" s="84">
        <v>667596.93999999994</v>
      </c>
      <c r="AF275" s="84">
        <v>9122460.7199999988</v>
      </c>
      <c r="AG275" s="84">
        <v>7960936.870000001</v>
      </c>
      <c r="AH275" s="84">
        <v>268942.95000000007</v>
      </c>
      <c r="AI275" s="84">
        <v>439368.51</v>
      </c>
      <c r="AJ275" s="84">
        <v>3993139.4099999997</v>
      </c>
      <c r="AK275" s="84">
        <v>413324.62</v>
      </c>
      <c r="AL275" s="84">
        <v>1510208.04</v>
      </c>
      <c r="AM275" s="84">
        <v>1553.15</v>
      </c>
      <c r="AN275" s="84">
        <v>11305.519999999999</v>
      </c>
      <c r="AO275" s="83">
        <v>1501</v>
      </c>
      <c r="AP275" s="83">
        <v>191498.39</v>
      </c>
      <c r="AQ275" s="84">
        <v>13082.52</v>
      </c>
      <c r="AR275" s="84">
        <v>19982.57</v>
      </c>
      <c r="AS275" s="84"/>
      <c r="AT275" s="84">
        <v>20687.7</v>
      </c>
      <c r="AU275" s="84">
        <v>13827067.82</v>
      </c>
      <c r="AV275" s="84">
        <v>448660.09</v>
      </c>
      <c r="AW275" s="84">
        <v>22194.95</v>
      </c>
      <c r="AX275" s="83">
        <v>120448.12</v>
      </c>
      <c r="AY275" s="84"/>
      <c r="AZ275" s="84"/>
      <c r="BA275" s="84"/>
      <c r="BB275" s="84">
        <v>790381.39999999991</v>
      </c>
      <c r="BC275" s="84">
        <v>146679.01</v>
      </c>
      <c r="BD275" s="84"/>
      <c r="BE275" s="84"/>
      <c r="BF275" s="84"/>
      <c r="BG275" s="84">
        <v>7777.59</v>
      </c>
      <c r="BH275" s="83"/>
      <c r="BI275" s="84"/>
      <c r="BJ275" s="83"/>
      <c r="BK275" s="83"/>
      <c r="BL275" s="84"/>
      <c r="BM275" s="84">
        <v>2413435.4300000002</v>
      </c>
      <c r="BN275" s="84">
        <v>118746.12</v>
      </c>
      <c r="BO275" s="84"/>
      <c r="BP275" s="84">
        <v>28106.39</v>
      </c>
      <c r="BQ275" s="83"/>
      <c r="BR275" s="84"/>
      <c r="BS275" s="84"/>
      <c r="BT275" s="84">
        <v>119355.38</v>
      </c>
      <c r="BU275" s="84">
        <v>119355.38</v>
      </c>
      <c r="BV275" s="84"/>
      <c r="BW275" s="84"/>
      <c r="BX275" s="84">
        <v>244045.26</v>
      </c>
      <c r="BY275" s="83">
        <v>2087855.5900000003</v>
      </c>
      <c r="BZ275" s="83">
        <v>12865.29</v>
      </c>
      <c r="CA275" s="83"/>
      <c r="CB275" s="84"/>
      <c r="CC275" s="83">
        <v>239381.09999999998</v>
      </c>
      <c r="CD275" s="84"/>
      <c r="CE275" s="83"/>
      <c r="CF275" s="83"/>
      <c r="CG275" s="84"/>
      <c r="CH275" s="83"/>
      <c r="CI275" s="83"/>
      <c r="CJ275" s="84"/>
      <c r="CK275" s="84">
        <v>159993</v>
      </c>
      <c r="CL275" s="83">
        <v>159993</v>
      </c>
      <c r="CM275" s="84"/>
      <c r="CN275" s="83"/>
      <c r="CO275" s="83"/>
      <c r="CP275" s="84">
        <v>48421.96</v>
      </c>
      <c r="CQ275" s="83"/>
      <c r="CR275" s="83"/>
      <c r="CS275" s="84"/>
      <c r="CT275" s="83"/>
      <c r="CU275" s="83"/>
      <c r="CV275" s="83"/>
    </row>
    <row r="276" spans="2:100" x14ac:dyDescent="0.25">
      <c r="B276" s="85" t="s">
        <v>636</v>
      </c>
      <c r="C276" s="85" t="s">
        <v>637</v>
      </c>
      <c r="D276" s="84">
        <v>15283560.129999995</v>
      </c>
      <c r="E276" s="84">
        <v>5968051.1799999997</v>
      </c>
      <c r="F276" s="84">
        <v>209218.36</v>
      </c>
      <c r="G276" s="84">
        <v>32980.43</v>
      </c>
      <c r="H276" s="83"/>
      <c r="I276" s="84">
        <v>375111.79999999993</v>
      </c>
      <c r="J276" s="84">
        <v>32775.880000000005</v>
      </c>
      <c r="K276" s="83"/>
      <c r="L276" s="84">
        <v>2071457.0599999998</v>
      </c>
      <c r="M276" s="84">
        <v>92272.489999999991</v>
      </c>
      <c r="N276" s="84">
        <v>74924.239999999991</v>
      </c>
      <c r="O276" s="83"/>
      <c r="P276" s="84">
        <v>82701.350000000006</v>
      </c>
      <c r="Q276" s="84">
        <v>5096.5</v>
      </c>
      <c r="R276" s="84"/>
      <c r="S276" s="84"/>
      <c r="T276" s="84">
        <v>495099.61000000004</v>
      </c>
      <c r="U276" s="84">
        <v>172802.73999999996</v>
      </c>
      <c r="V276" s="84">
        <v>617695.67000000004</v>
      </c>
      <c r="W276" s="84">
        <v>230127.77999999994</v>
      </c>
      <c r="X276" s="83"/>
      <c r="Y276" s="83"/>
      <c r="Z276" s="83"/>
      <c r="AA276" s="83"/>
      <c r="AB276" s="84">
        <v>9235.5899999999983</v>
      </c>
      <c r="AC276" s="84">
        <v>4132.13</v>
      </c>
      <c r="AD276" s="84">
        <v>32283.08</v>
      </c>
      <c r="AE276" s="84">
        <v>65749.42</v>
      </c>
      <c r="AF276" s="84">
        <v>884400</v>
      </c>
      <c r="AG276" s="84">
        <v>752660.51</v>
      </c>
      <c r="AH276" s="84">
        <v>14108.510000000002</v>
      </c>
      <c r="AI276" s="84">
        <v>4971.09</v>
      </c>
      <c r="AJ276" s="84">
        <v>358471.32999999996</v>
      </c>
      <c r="AK276" s="84">
        <v>62170.89</v>
      </c>
      <c r="AL276" s="84">
        <v>293139.78999999998</v>
      </c>
      <c r="AM276" s="84">
        <v>46321.710000000006</v>
      </c>
      <c r="AN276" s="84">
        <v>125164</v>
      </c>
      <c r="AO276" s="84">
        <v>7846.67</v>
      </c>
      <c r="AP276" s="83">
        <v>9976.31</v>
      </c>
      <c r="AQ276" s="84">
        <v>390</v>
      </c>
      <c r="AR276" s="84"/>
      <c r="AS276" s="84"/>
      <c r="AT276" s="84">
        <v>7880.46</v>
      </c>
      <c r="AU276" s="84">
        <v>322621.33</v>
      </c>
      <c r="AV276" s="84">
        <v>2150</v>
      </c>
      <c r="AW276" s="84">
        <v>19919.57</v>
      </c>
      <c r="AX276" s="83"/>
      <c r="AY276" s="84">
        <v>113228.95999999999</v>
      </c>
      <c r="AZ276" s="84">
        <v>1697.39</v>
      </c>
      <c r="BA276" s="84">
        <v>17896.169999999998</v>
      </c>
      <c r="BB276" s="84">
        <v>35032.21</v>
      </c>
      <c r="BC276" s="84">
        <v>35120.730000000003</v>
      </c>
      <c r="BD276" s="84">
        <v>66259.47</v>
      </c>
      <c r="BE276" s="84">
        <v>25964</v>
      </c>
      <c r="BF276" s="83">
        <v>1018.71</v>
      </c>
      <c r="BG276" s="84">
        <v>8559.2999999999993</v>
      </c>
      <c r="BH276" s="83">
        <v>10120.19</v>
      </c>
      <c r="BI276" s="84"/>
      <c r="BJ276" s="83">
        <v>133.87</v>
      </c>
      <c r="BK276" s="83"/>
      <c r="BL276" s="84"/>
      <c r="BM276" s="84">
        <v>381521.48</v>
      </c>
      <c r="BN276" s="83">
        <v>54422.83</v>
      </c>
      <c r="BO276" s="83"/>
      <c r="BP276" s="84">
        <v>294.24</v>
      </c>
      <c r="BQ276" s="84">
        <v>114519.99</v>
      </c>
      <c r="BR276" s="83"/>
      <c r="BS276" s="84">
        <v>225</v>
      </c>
      <c r="BT276" s="84">
        <v>18014.87</v>
      </c>
      <c r="BU276" s="84">
        <v>18014.87</v>
      </c>
      <c r="BV276" s="83">
        <v>327750.59000000003</v>
      </c>
      <c r="BW276" s="83"/>
      <c r="BX276" s="84">
        <v>47964.12</v>
      </c>
      <c r="BY276" s="84">
        <v>252099.92</v>
      </c>
      <c r="BZ276" s="83">
        <v>1603.79</v>
      </c>
      <c r="CA276" s="83"/>
      <c r="CB276" s="84"/>
      <c r="CC276" s="83">
        <v>23858.760000000002</v>
      </c>
      <c r="CD276" s="83"/>
      <c r="CE276" s="83">
        <v>9534</v>
      </c>
      <c r="CF276" s="83"/>
      <c r="CG276" s="83"/>
      <c r="CH276" s="83">
        <v>186</v>
      </c>
      <c r="CI276" s="83"/>
      <c r="CJ276" s="84"/>
      <c r="CK276" s="84">
        <v>27953.33</v>
      </c>
      <c r="CL276" s="83">
        <v>27953.33</v>
      </c>
      <c r="CM276" s="84"/>
      <c r="CN276" s="84"/>
      <c r="CO276" s="84"/>
      <c r="CP276" s="84"/>
      <c r="CQ276" s="84"/>
      <c r="CR276" s="83">
        <v>1729.11</v>
      </c>
      <c r="CS276" s="84"/>
      <c r="CT276" s="83">
        <v>222943.62</v>
      </c>
      <c r="CU276" s="83"/>
      <c r="CV276" s="83"/>
    </row>
    <row r="277" spans="2:100" x14ac:dyDescent="0.25">
      <c r="B277" s="85" t="s">
        <v>394</v>
      </c>
      <c r="C277" s="85" t="s">
        <v>395</v>
      </c>
      <c r="D277" s="84">
        <v>11624409.759999998</v>
      </c>
      <c r="E277" s="84">
        <v>3834398.96</v>
      </c>
      <c r="F277" s="83">
        <v>267490.49</v>
      </c>
      <c r="G277" s="83">
        <v>110283.26999999999</v>
      </c>
      <c r="H277" s="83"/>
      <c r="I277" s="83">
        <v>29222.080000000002</v>
      </c>
      <c r="J277" s="83">
        <v>49596.21</v>
      </c>
      <c r="K277" s="83">
        <v>6206</v>
      </c>
      <c r="L277" s="84">
        <v>1763308.9800000002</v>
      </c>
      <c r="M277" s="83">
        <v>38474.320000000007</v>
      </c>
      <c r="N277" s="83">
        <v>77972.600000000006</v>
      </c>
      <c r="O277" s="83"/>
      <c r="P277" s="83">
        <v>46443</v>
      </c>
      <c r="Q277" s="83">
        <v>24276.15</v>
      </c>
      <c r="R277" s="84"/>
      <c r="S277" s="84"/>
      <c r="T277" s="84">
        <v>320466.02999999997</v>
      </c>
      <c r="U277" s="84">
        <v>142319.31</v>
      </c>
      <c r="V277" s="83">
        <v>386324.96</v>
      </c>
      <c r="W277" s="83">
        <v>207950.12000000002</v>
      </c>
      <c r="X277" s="83"/>
      <c r="Y277" s="83"/>
      <c r="Z277" s="83"/>
      <c r="AA277" s="83"/>
      <c r="AB277" s="84">
        <v>14141.99</v>
      </c>
      <c r="AC277" s="84">
        <v>7072.8400000000011</v>
      </c>
      <c r="AD277" s="84">
        <v>19515.64</v>
      </c>
      <c r="AE277" s="84">
        <v>49511.08</v>
      </c>
      <c r="AF277" s="84">
        <v>544500</v>
      </c>
      <c r="AG277" s="84">
        <v>487281.5</v>
      </c>
      <c r="AH277" s="84"/>
      <c r="AI277" s="84"/>
      <c r="AJ277" s="84">
        <v>182928.02000000002</v>
      </c>
      <c r="AK277" s="83">
        <v>39632.32</v>
      </c>
      <c r="AL277" s="83">
        <v>116528.21</v>
      </c>
      <c r="AM277" s="83">
        <v>108931.11</v>
      </c>
      <c r="AN277" s="83">
        <v>5058.76</v>
      </c>
      <c r="AO277" s="83">
        <v>14018.42</v>
      </c>
      <c r="AP277" s="83">
        <v>17053.68</v>
      </c>
      <c r="AQ277" s="83">
        <v>773132.32</v>
      </c>
      <c r="AR277" s="83"/>
      <c r="AS277" s="83"/>
      <c r="AT277" s="83">
        <v>52040.639999999999</v>
      </c>
      <c r="AU277" s="84">
        <v>115072.3</v>
      </c>
      <c r="AV277" s="83">
        <v>30717.5</v>
      </c>
      <c r="AW277" s="83"/>
      <c r="AX277" s="83"/>
      <c r="AY277" s="83">
        <v>25601.040000000001</v>
      </c>
      <c r="AZ277" s="83">
        <v>20007.82</v>
      </c>
      <c r="BA277" s="83">
        <v>4719.2299999999996</v>
      </c>
      <c r="BB277" s="83">
        <v>30775.16</v>
      </c>
      <c r="BC277" s="83">
        <v>3244.23</v>
      </c>
      <c r="BD277" s="83">
        <v>54319.96</v>
      </c>
      <c r="BE277" s="83">
        <v>2907.91</v>
      </c>
      <c r="BF277" s="83"/>
      <c r="BG277" s="83">
        <v>47580.259999999995</v>
      </c>
      <c r="BH277" s="83"/>
      <c r="BI277" s="83"/>
      <c r="BJ277" s="83"/>
      <c r="BK277" s="83">
        <v>21223.48</v>
      </c>
      <c r="BL277" s="83">
        <v>1000.5</v>
      </c>
      <c r="BM277" s="83">
        <v>284466.99</v>
      </c>
      <c r="BN277" s="83">
        <v>91288.73000000001</v>
      </c>
      <c r="BO277" s="83">
        <v>223.42</v>
      </c>
      <c r="BP277" s="83"/>
      <c r="BQ277" s="83"/>
      <c r="BR277" s="83">
        <v>511060</v>
      </c>
      <c r="BS277" s="83"/>
      <c r="BT277" s="83">
        <v>650</v>
      </c>
      <c r="BU277" s="84">
        <v>650</v>
      </c>
      <c r="BV277" s="83">
        <v>454126.91</v>
      </c>
      <c r="BW277" s="83"/>
      <c r="BX277" s="83"/>
      <c r="BY277" s="83">
        <v>79896.5</v>
      </c>
      <c r="BZ277" s="83">
        <v>67094.59</v>
      </c>
      <c r="CA277" s="83"/>
      <c r="CB277" s="83"/>
      <c r="CC277" s="83">
        <v>13058.82</v>
      </c>
      <c r="CD277" s="83"/>
      <c r="CE277" s="83"/>
      <c r="CF277" s="83"/>
      <c r="CG277" s="83"/>
      <c r="CH277" s="83"/>
      <c r="CI277" s="83"/>
      <c r="CJ277" s="84"/>
      <c r="CK277" s="84">
        <v>22683.66</v>
      </c>
      <c r="CL277" s="83">
        <v>22683.66</v>
      </c>
      <c r="CM277" s="83"/>
      <c r="CN277" s="83"/>
      <c r="CO277" s="83"/>
      <c r="CP277" s="83"/>
      <c r="CQ277" s="83"/>
      <c r="CR277" s="83"/>
      <c r="CS277" s="83"/>
      <c r="CT277" s="83">
        <v>6611.74</v>
      </c>
      <c r="CU277" s="83"/>
      <c r="CV277" s="83"/>
    </row>
    <row r="278" spans="2:100" x14ac:dyDescent="0.25">
      <c r="B278" s="85" t="s">
        <v>658</v>
      </c>
      <c r="C278" s="85" t="s">
        <v>659</v>
      </c>
      <c r="D278" s="84">
        <v>38563760.620000005</v>
      </c>
      <c r="E278" s="84">
        <v>14123162.869999999</v>
      </c>
      <c r="F278" s="84">
        <v>33191.049999999996</v>
      </c>
      <c r="G278" s="84">
        <v>157586.57999999999</v>
      </c>
      <c r="H278" s="83"/>
      <c r="I278" s="84">
        <v>207757.81</v>
      </c>
      <c r="J278" s="84">
        <v>1050354.3999999999</v>
      </c>
      <c r="K278" s="83">
        <v>24824</v>
      </c>
      <c r="L278" s="84">
        <v>4074818.83</v>
      </c>
      <c r="M278" s="84">
        <v>1058.96</v>
      </c>
      <c r="N278" s="84">
        <v>36728.539999999994</v>
      </c>
      <c r="O278" s="83"/>
      <c r="P278" s="84"/>
      <c r="Q278" s="84">
        <v>621585.43999999994</v>
      </c>
      <c r="R278" s="83"/>
      <c r="S278" s="83"/>
      <c r="T278" s="84">
        <v>1165478.1100000001</v>
      </c>
      <c r="U278" s="84">
        <v>352180.97999999992</v>
      </c>
      <c r="V278" s="84">
        <v>1517169.6399999997</v>
      </c>
      <c r="W278" s="84">
        <v>479270.61</v>
      </c>
      <c r="X278" s="83"/>
      <c r="Y278" s="83"/>
      <c r="Z278" s="83"/>
      <c r="AA278" s="83"/>
      <c r="AB278" s="84">
        <v>143995.81000000003</v>
      </c>
      <c r="AC278" s="84">
        <v>46890.189999999995</v>
      </c>
      <c r="AD278" s="84">
        <v>70088.73</v>
      </c>
      <c r="AE278" s="84">
        <v>77158.899999999994</v>
      </c>
      <c r="AF278" s="84">
        <v>1997789.25</v>
      </c>
      <c r="AG278" s="84">
        <v>1388135.75</v>
      </c>
      <c r="AH278" s="83">
        <v>2756.96</v>
      </c>
      <c r="AI278" s="83">
        <v>4239.29</v>
      </c>
      <c r="AJ278" s="84">
        <v>554166</v>
      </c>
      <c r="AK278" s="84">
        <v>19872.839999999997</v>
      </c>
      <c r="AL278" s="84">
        <v>87180.06</v>
      </c>
      <c r="AM278" s="84">
        <v>179197.15</v>
      </c>
      <c r="AN278" s="84">
        <v>71319.62</v>
      </c>
      <c r="AO278" s="84"/>
      <c r="AP278" s="83">
        <v>30402.37</v>
      </c>
      <c r="AQ278" s="84">
        <v>879252.62</v>
      </c>
      <c r="AR278" s="83">
        <v>35841.020000000004</v>
      </c>
      <c r="AS278" s="83">
        <v>541807.85</v>
      </c>
      <c r="AT278" s="84">
        <v>74018.55</v>
      </c>
      <c r="AU278" s="84">
        <v>423080.5</v>
      </c>
      <c r="AV278" s="83">
        <v>15600</v>
      </c>
      <c r="AW278" s="84">
        <v>50593.93</v>
      </c>
      <c r="AX278" s="84"/>
      <c r="AY278" s="84">
        <v>25352.670000000002</v>
      </c>
      <c r="AZ278" s="84">
        <v>12561.88</v>
      </c>
      <c r="BA278" s="84">
        <v>104424.48</v>
      </c>
      <c r="BB278" s="84">
        <v>14797.29</v>
      </c>
      <c r="BC278" s="84">
        <v>82812.570000000007</v>
      </c>
      <c r="BD278" s="84">
        <v>133964.33000000002</v>
      </c>
      <c r="BE278" s="84"/>
      <c r="BF278" s="84"/>
      <c r="BG278" s="84">
        <v>87998.46</v>
      </c>
      <c r="BH278" s="84"/>
      <c r="BI278" s="83">
        <v>23767.899999999998</v>
      </c>
      <c r="BJ278" s="83"/>
      <c r="BK278" s="83"/>
      <c r="BL278" s="84">
        <v>2793591.51</v>
      </c>
      <c r="BM278" s="84">
        <v>578517.84</v>
      </c>
      <c r="BN278" s="84">
        <v>84724.329999999987</v>
      </c>
      <c r="BO278" s="83">
        <v>818.6</v>
      </c>
      <c r="BP278" s="84">
        <v>12926.380000000001</v>
      </c>
      <c r="BQ278" s="84">
        <v>705078.68</v>
      </c>
      <c r="BR278" s="83"/>
      <c r="BS278" s="84">
        <v>981330.3</v>
      </c>
      <c r="BT278" s="84">
        <v>94739.46</v>
      </c>
      <c r="BU278" s="84">
        <v>94739.46</v>
      </c>
      <c r="BV278" s="83">
        <v>1197862.29</v>
      </c>
      <c r="BW278" s="83">
        <v>15348.32</v>
      </c>
      <c r="BX278" s="84">
        <v>91762.709999999992</v>
      </c>
      <c r="BY278" s="84">
        <v>432930.37</v>
      </c>
      <c r="BZ278" s="83"/>
      <c r="CA278" s="83"/>
      <c r="CB278" s="84"/>
      <c r="CC278" s="83">
        <v>76818.149999999994</v>
      </c>
      <c r="CD278" s="84"/>
      <c r="CE278" s="83">
        <v>26513.37</v>
      </c>
      <c r="CF278" s="83"/>
      <c r="CG278" s="83"/>
      <c r="CH278" s="83">
        <v>10163.119999999999</v>
      </c>
      <c r="CI278" s="83"/>
      <c r="CJ278" s="84"/>
      <c r="CK278" s="84">
        <v>239495.77999999997</v>
      </c>
      <c r="CL278" s="83">
        <v>239495.77999999997</v>
      </c>
      <c r="CM278" s="83">
        <v>82092.429999999993</v>
      </c>
      <c r="CN278" s="83"/>
      <c r="CO278" s="84"/>
      <c r="CP278" s="83"/>
      <c r="CQ278" s="84">
        <v>30087.09</v>
      </c>
      <c r="CR278" s="83"/>
      <c r="CS278" s="84"/>
      <c r="CT278" s="83">
        <v>84725.1</v>
      </c>
      <c r="CU278" s="83"/>
      <c r="CV278" s="83"/>
    </row>
    <row r="279" spans="2:100" x14ac:dyDescent="0.25">
      <c r="B279" s="85" t="s">
        <v>750</v>
      </c>
      <c r="C279" s="85" t="s">
        <v>751</v>
      </c>
      <c r="D279" s="84">
        <v>22898889.089999996</v>
      </c>
      <c r="E279" s="84">
        <v>7331773.3900000006</v>
      </c>
      <c r="F279" s="83">
        <v>411222.69999999995</v>
      </c>
      <c r="G279" s="84">
        <v>99440.17</v>
      </c>
      <c r="H279" s="83"/>
      <c r="I279" s="83">
        <v>542390.24</v>
      </c>
      <c r="J279" s="83">
        <v>71674.740000000005</v>
      </c>
      <c r="K279" s="83">
        <v>6206</v>
      </c>
      <c r="L279" s="84">
        <v>3140705.03</v>
      </c>
      <c r="M279" s="84">
        <v>122965.81999999999</v>
      </c>
      <c r="N279" s="84">
        <v>69667.840000000011</v>
      </c>
      <c r="O279" s="83"/>
      <c r="P279" s="83">
        <v>311852.31</v>
      </c>
      <c r="Q279" s="83">
        <v>10883.68</v>
      </c>
      <c r="R279" s="83"/>
      <c r="S279" s="83"/>
      <c r="T279" s="84">
        <v>630980.77</v>
      </c>
      <c r="U279" s="84">
        <v>271584.13</v>
      </c>
      <c r="V279" s="84">
        <v>828774.51</v>
      </c>
      <c r="W279" s="84">
        <v>354665.23</v>
      </c>
      <c r="X279" s="83"/>
      <c r="Y279" s="83"/>
      <c r="Z279" s="83"/>
      <c r="AA279" s="83"/>
      <c r="AB279" s="83">
        <v>28524.46</v>
      </c>
      <c r="AC279" s="83">
        <v>13257.450000000003</v>
      </c>
      <c r="AD279" s="84">
        <v>26204.36</v>
      </c>
      <c r="AE279" s="84">
        <v>45274.479999999996</v>
      </c>
      <c r="AF279" s="84">
        <v>1231707.93</v>
      </c>
      <c r="AG279" s="84">
        <v>1090118.07</v>
      </c>
      <c r="AH279" s="83">
        <v>1854.84</v>
      </c>
      <c r="AI279" s="83">
        <v>1854.84</v>
      </c>
      <c r="AJ279" s="84">
        <v>508554.70999999996</v>
      </c>
      <c r="AK279" s="84">
        <v>43310.1</v>
      </c>
      <c r="AL279" s="84">
        <v>435002.44</v>
      </c>
      <c r="AM279" s="84">
        <v>93246.11</v>
      </c>
      <c r="AN279" s="84">
        <v>392563.32</v>
      </c>
      <c r="AO279" s="84">
        <v>20027.43</v>
      </c>
      <c r="AP279" s="83">
        <v>23124.37</v>
      </c>
      <c r="AQ279" s="84">
        <v>37614.78</v>
      </c>
      <c r="AR279" s="83"/>
      <c r="AS279" s="83">
        <v>384955.91</v>
      </c>
      <c r="AT279" s="84">
        <v>31135.03</v>
      </c>
      <c r="AU279" s="84">
        <v>453153.27</v>
      </c>
      <c r="AV279" s="83">
        <v>17735</v>
      </c>
      <c r="AW279" s="83">
        <v>26081.96</v>
      </c>
      <c r="AX279" s="84"/>
      <c r="AY279" s="83">
        <v>3152.78</v>
      </c>
      <c r="AZ279" s="84">
        <v>77777</v>
      </c>
      <c r="BA279" s="84">
        <v>25855.040000000001</v>
      </c>
      <c r="BB279" s="83">
        <v>81762.790000000008</v>
      </c>
      <c r="BC279" s="84">
        <v>32159.98</v>
      </c>
      <c r="BD279" s="84">
        <v>1240.94</v>
      </c>
      <c r="BE279" s="84">
        <v>2724.06</v>
      </c>
      <c r="BF279" s="83"/>
      <c r="BG279" s="83">
        <v>106241.31</v>
      </c>
      <c r="BH279" s="83"/>
      <c r="BI279" s="83">
        <v>189004.27000000002</v>
      </c>
      <c r="BJ279" s="83"/>
      <c r="BK279" s="84"/>
      <c r="BL279" s="84">
        <v>1387451.9</v>
      </c>
      <c r="BM279" s="84">
        <v>273352.28999999998</v>
      </c>
      <c r="BN279" s="83">
        <v>279187.59000000003</v>
      </c>
      <c r="BO279" s="83"/>
      <c r="BP279" s="83"/>
      <c r="BQ279" s="83">
        <v>245273.14</v>
      </c>
      <c r="BR279" s="83">
        <v>243558.85</v>
      </c>
      <c r="BS279" s="83"/>
      <c r="BT279" s="83">
        <v>26898.35</v>
      </c>
      <c r="BU279" s="83">
        <v>26898.35</v>
      </c>
      <c r="BV279" s="83">
        <v>48190.720000000001</v>
      </c>
      <c r="BW279" s="83"/>
      <c r="BX279" s="84"/>
      <c r="BY279" s="84">
        <v>390317.86</v>
      </c>
      <c r="BZ279" s="83">
        <v>6854.32</v>
      </c>
      <c r="CA279" s="83"/>
      <c r="CB279" s="83"/>
      <c r="CC279" s="83">
        <v>39087.050000000003</v>
      </c>
      <c r="CD279" s="83"/>
      <c r="CE279" s="83"/>
      <c r="CF279" s="83"/>
      <c r="CG279" s="83"/>
      <c r="CH279" s="83"/>
      <c r="CI279" s="83"/>
      <c r="CJ279" s="84"/>
      <c r="CK279" s="84">
        <v>27708.870000000003</v>
      </c>
      <c r="CL279" s="83">
        <v>27708.870000000003</v>
      </c>
      <c r="CM279" s="83"/>
      <c r="CN279" s="83">
        <v>143389.20000000001</v>
      </c>
      <c r="CO279" s="83"/>
      <c r="CP279" s="83">
        <v>98866.12</v>
      </c>
      <c r="CQ279" s="83">
        <v>9145.76</v>
      </c>
      <c r="CR279" s="83">
        <v>39026.9</v>
      </c>
      <c r="CS279" s="84"/>
      <c r="CT279" s="83">
        <v>10574.58</v>
      </c>
      <c r="CU279" s="83"/>
      <c r="CV279" s="83"/>
    </row>
    <row r="280" spans="2:100" x14ac:dyDescent="0.25">
      <c r="B280" s="85" t="s">
        <v>780</v>
      </c>
      <c r="C280" s="85" t="s">
        <v>781</v>
      </c>
      <c r="D280" s="84">
        <v>2048231.3599999999</v>
      </c>
      <c r="E280" s="84">
        <v>1041999.2</v>
      </c>
      <c r="F280" s="84"/>
      <c r="G280" s="84"/>
      <c r="H280" s="83"/>
      <c r="I280" s="84"/>
      <c r="J280" s="84"/>
      <c r="K280" s="84"/>
      <c r="L280" s="84">
        <v>334678.90000000002</v>
      </c>
      <c r="M280" s="84"/>
      <c r="N280" s="84"/>
      <c r="O280" s="83"/>
      <c r="P280" s="84"/>
      <c r="Q280" s="84"/>
      <c r="R280" s="84">
        <v>56373.4</v>
      </c>
      <c r="S280" s="84">
        <v>10766.81</v>
      </c>
      <c r="T280" s="84">
        <v>78383.039999999994</v>
      </c>
      <c r="U280" s="84">
        <v>25534.059999999998</v>
      </c>
      <c r="V280" s="84"/>
      <c r="W280" s="84"/>
      <c r="X280" s="83"/>
      <c r="Y280" s="83"/>
      <c r="Z280" s="83"/>
      <c r="AA280" s="83"/>
      <c r="AB280" s="83">
        <v>695.33</v>
      </c>
      <c r="AC280" s="83">
        <v>258.96000000000004</v>
      </c>
      <c r="AD280" s="84">
        <v>2363.84</v>
      </c>
      <c r="AE280" s="84">
        <v>2468.5500000000002</v>
      </c>
      <c r="AF280" s="84">
        <v>108581.86</v>
      </c>
      <c r="AG280" s="84">
        <v>36622.22</v>
      </c>
      <c r="AH280" s="84">
        <v>-9615.0400000000009</v>
      </c>
      <c r="AI280" s="84"/>
      <c r="AJ280" s="84">
        <v>87498.27</v>
      </c>
      <c r="AK280" s="84"/>
      <c r="AL280" s="84"/>
      <c r="AM280" s="84"/>
      <c r="AN280" s="84"/>
      <c r="AO280" s="84"/>
      <c r="AP280" s="84"/>
      <c r="AQ280" s="84"/>
      <c r="AR280" s="83"/>
      <c r="AS280" s="84"/>
      <c r="AT280" s="84"/>
      <c r="AU280" s="84">
        <v>190224.33999999997</v>
      </c>
      <c r="AV280" s="84"/>
      <c r="AW280" s="84"/>
      <c r="AX280" s="83"/>
      <c r="AY280" s="84"/>
      <c r="AZ280" s="84"/>
      <c r="BA280" s="83"/>
      <c r="BB280" s="84"/>
      <c r="BC280" s="84"/>
      <c r="BD280" s="84"/>
      <c r="BE280" s="84">
        <v>25000</v>
      </c>
      <c r="BF280" s="84"/>
      <c r="BG280" s="84"/>
      <c r="BH280" s="83"/>
      <c r="BI280" s="84"/>
      <c r="BJ280" s="83"/>
      <c r="BK280" s="83"/>
      <c r="BL280" s="84"/>
      <c r="BM280" s="84"/>
      <c r="BN280" s="84"/>
      <c r="BO280" s="84"/>
      <c r="BP280" s="84"/>
      <c r="BQ280" s="84"/>
      <c r="BR280" s="83"/>
      <c r="BS280" s="84"/>
      <c r="BT280" s="84"/>
      <c r="BU280" s="84"/>
      <c r="BV280" s="83">
        <v>52453.98</v>
      </c>
      <c r="BW280" s="84"/>
      <c r="BX280" s="84"/>
      <c r="BY280" s="84"/>
      <c r="BZ280" s="83"/>
      <c r="CA280" s="84"/>
      <c r="CB280" s="84"/>
      <c r="CC280" s="83"/>
      <c r="CD280" s="83"/>
      <c r="CE280" s="83"/>
      <c r="CF280" s="83"/>
      <c r="CG280" s="83"/>
      <c r="CH280" s="83"/>
      <c r="CI280" s="83"/>
      <c r="CJ280" s="84"/>
      <c r="CK280" s="84">
        <v>3544.66</v>
      </c>
      <c r="CL280" s="83">
        <v>3544.66</v>
      </c>
      <c r="CM280" s="84"/>
      <c r="CN280" s="84"/>
      <c r="CO280" s="83"/>
      <c r="CP280" s="84"/>
      <c r="CQ280" s="84">
        <v>398.98</v>
      </c>
      <c r="CR280" s="84"/>
      <c r="CS280" s="84"/>
      <c r="CT280" s="83"/>
      <c r="CU280" s="83"/>
      <c r="CV280" s="83"/>
    </row>
    <row r="281" spans="2:100" x14ac:dyDescent="0.25">
      <c r="B281" s="85" t="s">
        <v>782</v>
      </c>
      <c r="C281" s="85" t="s">
        <v>783</v>
      </c>
      <c r="D281" s="84">
        <v>8253954.4500000002</v>
      </c>
      <c r="E281" s="84">
        <v>2208343.33</v>
      </c>
      <c r="F281" s="84">
        <v>91769.17</v>
      </c>
      <c r="G281" s="84">
        <v>15360.91</v>
      </c>
      <c r="H281" s="83"/>
      <c r="I281" s="84">
        <v>104811.65</v>
      </c>
      <c r="J281" s="84">
        <v>3920.32</v>
      </c>
      <c r="K281" s="84"/>
      <c r="L281" s="84">
        <v>1147896.1399999999</v>
      </c>
      <c r="M281" s="84">
        <v>69438.48000000001</v>
      </c>
      <c r="N281" s="84">
        <v>46294.41</v>
      </c>
      <c r="O281" s="83"/>
      <c r="P281" s="84">
        <v>122814.11</v>
      </c>
      <c r="Q281" s="84">
        <v>12737.98</v>
      </c>
      <c r="R281" s="83"/>
      <c r="S281" s="83"/>
      <c r="T281" s="84">
        <v>181379.45</v>
      </c>
      <c r="U281" s="84">
        <v>103812.78</v>
      </c>
      <c r="V281" s="84">
        <v>223087.90000000002</v>
      </c>
      <c r="W281" s="84">
        <v>132692.06</v>
      </c>
      <c r="X281" s="83"/>
      <c r="Y281" s="83"/>
      <c r="Z281" s="83"/>
      <c r="AA281" s="84"/>
      <c r="AB281" s="84">
        <v>9867.58</v>
      </c>
      <c r="AC281" s="84">
        <v>5691.2900000000018</v>
      </c>
      <c r="AD281" s="84">
        <v>15579.07</v>
      </c>
      <c r="AE281" s="84">
        <v>60083.62</v>
      </c>
      <c r="AF281" s="84">
        <v>369600</v>
      </c>
      <c r="AG281" s="84">
        <v>341000</v>
      </c>
      <c r="AH281" s="83"/>
      <c r="AI281" s="83"/>
      <c r="AJ281" s="84">
        <v>454187.99</v>
      </c>
      <c r="AK281" s="84">
        <v>66030.009999999995</v>
      </c>
      <c r="AL281" s="84">
        <v>130698.12</v>
      </c>
      <c r="AM281" s="84">
        <v>1449</v>
      </c>
      <c r="AN281" s="84">
        <v>96294.03</v>
      </c>
      <c r="AO281" s="83">
        <v>4950.6399999999994</v>
      </c>
      <c r="AP281" s="84"/>
      <c r="AQ281" s="84">
        <v>17756.25</v>
      </c>
      <c r="AR281" s="83"/>
      <c r="AS281" s="83"/>
      <c r="AT281" s="84">
        <v>577</v>
      </c>
      <c r="AU281" s="84">
        <v>19918.690000000002</v>
      </c>
      <c r="AV281" s="84"/>
      <c r="AW281" s="84">
        <v>19226.32</v>
      </c>
      <c r="AX281" s="84">
        <v>3127.5</v>
      </c>
      <c r="AY281" s="84">
        <v>27348.42</v>
      </c>
      <c r="AZ281" s="84">
        <v>7438.51</v>
      </c>
      <c r="BA281" s="84">
        <v>293640.27</v>
      </c>
      <c r="BB281" s="84">
        <v>69255.8</v>
      </c>
      <c r="BC281" s="84">
        <v>30082.400000000001</v>
      </c>
      <c r="BD281" s="84">
        <v>62816.81</v>
      </c>
      <c r="BE281" s="84">
        <v>7396.19</v>
      </c>
      <c r="BF281" s="84">
        <v>3500</v>
      </c>
      <c r="BG281" s="84">
        <v>2637.79</v>
      </c>
      <c r="BH281" s="83">
        <v>15701.05</v>
      </c>
      <c r="BI281" s="84"/>
      <c r="BJ281" s="83"/>
      <c r="BK281" s="83"/>
      <c r="BL281" s="84"/>
      <c r="BM281" s="84">
        <v>95733</v>
      </c>
      <c r="BN281" s="84">
        <v>26886.37</v>
      </c>
      <c r="BO281" s="83">
        <v>746.46</v>
      </c>
      <c r="BP281" s="84"/>
      <c r="BQ281" s="84">
        <v>62239.99</v>
      </c>
      <c r="BR281" s="83">
        <v>3033.86</v>
      </c>
      <c r="BS281" s="83"/>
      <c r="BT281" s="83">
        <v>15453.04</v>
      </c>
      <c r="BU281" s="84">
        <v>15453.04</v>
      </c>
      <c r="BV281" s="84">
        <v>1022383.81</v>
      </c>
      <c r="BW281" s="84"/>
      <c r="BX281" s="84"/>
      <c r="BY281" s="83">
        <v>84905.81</v>
      </c>
      <c r="BZ281" s="83">
        <v>9153.43</v>
      </c>
      <c r="CA281" s="83"/>
      <c r="CB281" s="84"/>
      <c r="CC281" s="83">
        <v>34297.31</v>
      </c>
      <c r="CD281" s="83"/>
      <c r="CE281" s="83">
        <v>10628.64</v>
      </c>
      <c r="CF281" s="83"/>
      <c r="CG281" s="83"/>
      <c r="CH281" s="83"/>
      <c r="CI281" s="83"/>
      <c r="CJ281" s="84"/>
      <c r="CK281" s="84">
        <v>59281.59</v>
      </c>
      <c r="CL281" s="83">
        <v>59281.59</v>
      </c>
      <c r="CM281" s="84"/>
      <c r="CN281" s="83"/>
      <c r="CO281" s="84"/>
      <c r="CP281" s="83"/>
      <c r="CQ281" s="83"/>
      <c r="CR281" s="83"/>
      <c r="CS281" s="84"/>
      <c r="CT281" s="83">
        <v>228998.09999999998</v>
      </c>
      <c r="CU281" s="83"/>
      <c r="CV281" s="83"/>
    </row>
    <row r="282" spans="2:100" x14ac:dyDescent="0.25">
      <c r="B282" s="85" t="s">
        <v>326</v>
      </c>
      <c r="C282" s="85" t="s">
        <v>327</v>
      </c>
      <c r="D282" s="84">
        <v>833269.07999999984</v>
      </c>
      <c r="E282" s="84">
        <v>183193.69</v>
      </c>
      <c r="F282" s="83"/>
      <c r="G282" s="83"/>
      <c r="H282" s="83"/>
      <c r="I282" s="84"/>
      <c r="J282" s="83"/>
      <c r="K282" s="84"/>
      <c r="L282" s="84">
        <v>234392.16999999998</v>
      </c>
      <c r="M282" s="83">
        <v>518.32000000000005</v>
      </c>
      <c r="N282" s="83">
        <v>396.9</v>
      </c>
      <c r="O282" s="83"/>
      <c r="P282" s="84"/>
      <c r="Q282" s="83"/>
      <c r="R282" s="84"/>
      <c r="S282" s="83"/>
      <c r="T282" s="84">
        <v>13871.130000000001</v>
      </c>
      <c r="U282" s="84">
        <v>17829.55</v>
      </c>
      <c r="V282" s="84">
        <v>16452.61</v>
      </c>
      <c r="W282" s="84">
        <v>22834.41</v>
      </c>
      <c r="X282" s="83"/>
      <c r="Y282" s="83"/>
      <c r="Z282" s="83"/>
      <c r="AA282" s="83"/>
      <c r="AB282" s="84"/>
      <c r="AC282" s="84"/>
      <c r="AD282" s="84">
        <v>1333.95</v>
      </c>
      <c r="AE282" s="84">
        <v>7712.6900000000005</v>
      </c>
      <c r="AF282" s="84">
        <v>26761.83</v>
      </c>
      <c r="AG282" s="84">
        <v>93138.170000000013</v>
      </c>
      <c r="AH282" s="83"/>
      <c r="AI282" s="84"/>
      <c r="AJ282" s="84">
        <v>8586.24</v>
      </c>
      <c r="AK282" s="84">
        <v>13279.05</v>
      </c>
      <c r="AL282" s="84">
        <v>16674.18</v>
      </c>
      <c r="AM282" s="84">
        <v>6565.66</v>
      </c>
      <c r="AN282" s="84">
        <v>862.18</v>
      </c>
      <c r="AO282" s="84">
        <v>6146.57</v>
      </c>
      <c r="AP282" s="84"/>
      <c r="AQ282" s="83">
        <v>4462</v>
      </c>
      <c r="AR282" s="83"/>
      <c r="AS282" s="83"/>
      <c r="AT282" s="84">
        <v>3089.23</v>
      </c>
      <c r="AU282" s="84">
        <v>47703.91</v>
      </c>
      <c r="AV282" s="84">
        <v>1926</v>
      </c>
      <c r="AW282" s="84"/>
      <c r="AX282" s="84">
        <v>1391</v>
      </c>
      <c r="AY282" s="84"/>
      <c r="AZ282" s="83">
        <v>9908.36</v>
      </c>
      <c r="BA282" s="83">
        <v>500</v>
      </c>
      <c r="BB282" s="84"/>
      <c r="BC282" s="84">
        <v>18471.32</v>
      </c>
      <c r="BD282" s="84"/>
      <c r="BE282" s="83">
        <v>9807.2800000000007</v>
      </c>
      <c r="BF282" s="83"/>
      <c r="BG282" s="84"/>
      <c r="BH282" s="84"/>
      <c r="BI282" s="83"/>
      <c r="BJ282" s="83"/>
      <c r="BK282" s="83"/>
      <c r="BL282" s="84"/>
      <c r="BM282" s="84">
        <v>37074.44</v>
      </c>
      <c r="BN282" s="84"/>
      <c r="BO282" s="84">
        <v>148.56</v>
      </c>
      <c r="BP282" s="83"/>
      <c r="BQ282" s="84"/>
      <c r="BR282" s="83"/>
      <c r="BS282" s="84"/>
      <c r="BT282" s="84">
        <v>119.95</v>
      </c>
      <c r="BU282" s="84">
        <v>119.95</v>
      </c>
      <c r="BV282" s="83"/>
      <c r="BW282" s="84"/>
      <c r="BX282" s="84"/>
      <c r="BY282" s="83">
        <v>7626.03</v>
      </c>
      <c r="BZ282" s="83">
        <v>13151.72</v>
      </c>
      <c r="CA282" s="83"/>
      <c r="CB282" s="84"/>
      <c r="CC282" s="83"/>
      <c r="CD282" s="83"/>
      <c r="CE282" s="83"/>
      <c r="CF282" s="83"/>
      <c r="CG282" s="83"/>
      <c r="CH282" s="83"/>
      <c r="CI282" s="83"/>
      <c r="CJ282" s="84"/>
      <c r="CK282" s="84">
        <v>2188.0500000000002</v>
      </c>
      <c r="CL282" s="83">
        <v>2188.0500000000002</v>
      </c>
      <c r="CM282" s="83"/>
      <c r="CN282" s="84"/>
      <c r="CO282" s="83"/>
      <c r="CP282" s="83"/>
      <c r="CQ282" s="83"/>
      <c r="CR282" s="83"/>
      <c r="CS282" s="83"/>
      <c r="CT282" s="83">
        <v>5151.9299999999994</v>
      </c>
      <c r="CU282" s="83"/>
      <c r="CV282" s="83"/>
    </row>
    <row r="283" spans="2:100" x14ac:dyDescent="0.25">
      <c r="B283" s="85" t="s">
        <v>788</v>
      </c>
      <c r="C283" s="85" t="s">
        <v>789</v>
      </c>
      <c r="D283" s="84">
        <v>97907861.590000004</v>
      </c>
      <c r="E283" s="84">
        <v>35145049.930000007</v>
      </c>
      <c r="F283" s="84">
        <v>1569260.2</v>
      </c>
      <c r="G283" s="84">
        <v>554016.22</v>
      </c>
      <c r="H283" s="83"/>
      <c r="I283" s="84">
        <v>2018651.3400000003</v>
      </c>
      <c r="J283" s="84">
        <v>44399.020000000004</v>
      </c>
      <c r="K283" s="84">
        <v>391232</v>
      </c>
      <c r="L283" s="84">
        <v>14273467.780000001</v>
      </c>
      <c r="M283" s="84">
        <v>911886.41000000015</v>
      </c>
      <c r="N283" s="84">
        <v>606419.19999999995</v>
      </c>
      <c r="O283" s="83"/>
      <c r="P283" s="84">
        <v>953626.8899999999</v>
      </c>
      <c r="Q283" s="84">
        <v>51032.54</v>
      </c>
      <c r="R283" s="83">
        <v>85924.87000000001</v>
      </c>
      <c r="S283" s="83">
        <v>35931.360000000001</v>
      </c>
      <c r="T283" s="84">
        <v>2984245.0100000007</v>
      </c>
      <c r="U283" s="84">
        <v>1270350.29</v>
      </c>
      <c r="V283" s="84">
        <v>3727403.7000000007</v>
      </c>
      <c r="W283" s="84">
        <v>1671659.06</v>
      </c>
      <c r="X283" s="83"/>
      <c r="Y283" s="83"/>
      <c r="Z283" s="83"/>
      <c r="AA283" s="83"/>
      <c r="AB283" s="84">
        <v>61041.990000000005</v>
      </c>
      <c r="AC283" s="84">
        <v>27653.910000000014</v>
      </c>
      <c r="AD283" s="84">
        <v>202135.59</v>
      </c>
      <c r="AE283" s="84">
        <v>387135.88000000006</v>
      </c>
      <c r="AF283" s="84">
        <v>5554483.1800000006</v>
      </c>
      <c r="AG283" s="84">
        <v>4876363.0400000019</v>
      </c>
      <c r="AH283" s="84">
        <v>534224.14</v>
      </c>
      <c r="AI283" s="84">
        <v>219422.85000000009</v>
      </c>
      <c r="AJ283" s="84">
        <v>3081299.6599999997</v>
      </c>
      <c r="AK283" s="84">
        <v>295862.92</v>
      </c>
      <c r="AL283" s="84">
        <v>1416923.61</v>
      </c>
      <c r="AM283" s="84">
        <v>222510.91999999998</v>
      </c>
      <c r="AN283" s="84">
        <v>1360417.26</v>
      </c>
      <c r="AO283" s="84">
        <v>795746.02</v>
      </c>
      <c r="AP283" s="83">
        <v>154055.51</v>
      </c>
      <c r="AQ283" s="84">
        <v>301660.15000000002</v>
      </c>
      <c r="AR283" s="83">
        <v>2880</v>
      </c>
      <c r="AS283" s="84">
        <v>568678.77</v>
      </c>
      <c r="AT283" s="84">
        <v>559527.50000000012</v>
      </c>
      <c r="AU283" s="84">
        <v>1023122.53</v>
      </c>
      <c r="AV283" s="84">
        <v>476810.34</v>
      </c>
      <c r="AW283" s="84">
        <v>50680.35</v>
      </c>
      <c r="AX283" s="84"/>
      <c r="AY283" s="84">
        <v>104905.93</v>
      </c>
      <c r="AZ283" s="83">
        <v>185233.88999999998</v>
      </c>
      <c r="BA283" s="83">
        <v>9800.67</v>
      </c>
      <c r="BB283" s="83">
        <v>605791.49</v>
      </c>
      <c r="BC283" s="84">
        <v>166422.15000000002</v>
      </c>
      <c r="BD283" s="84">
        <v>1130316.4500000002</v>
      </c>
      <c r="BE283" s="83">
        <v>841570.18</v>
      </c>
      <c r="BF283" s="83">
        <v>60945.29</v>
      </c>
      <c r="BG283" s="84">
        <v>162649.27000000002</v>
      </c>
      <c r="BH283" s="83"/>
      <c r="BI283" s="83">
        <v>187397.97</v>
      </c>
      <c r="BJ283" s="83"/>
      <c r="BK283" s="83"/>
      <c r="BL283" s="84"/>
      <c r="BM283" s="84">
        <v>1533225.05</v>
      </c>
      <c r="BN283" s="84">
        <v>278910.07999999996</v>
      </c>
      <c r="BO283" s="84">
        <v>59114.76</v>
      </c>
      <c r="BP283" s="84">
        <v>101598.29000000001</v>
      </c>
      <c r="BQ283" s="83">
        <v>14730</v>
      </c>
      <c r="BR283" s="83">
        <v>972090.79</v>
      </c>
      <c r="BS283" s="84"/>
      <c r="BT283" s="84">
        <v>451573.76000000001</v>
      </c>
      <c r="BU283" s="84">
        <v>451573.76000000001</v>
      </c>
      <c r="BV283" s="83">
        <v>229055.11000000002</v>
      </c>
      <c r="BW283" s="84"/>
      <c r="BX283" s="84">
        <v>246220.7</v>
      </c>
      <c r="BY283" s="84">
        <v>1023495.12</v>
      </c>
      <c r="BZ283" s="83">
        <v>4646.47</v>
      </c>
      <c r="CA283" s="83"/>
      <c r="CB283" s="83">
        <v>4075.37</v>
      </c>
      <c r="CC283" s="83">
        <v>151793.37</v>
      </c>
      <c r="CD283" s="83"/>
      <c r="CE283" s="83"/>
      <c r="CF283" s="83"/>
      <c r="CG283" s="83"/>
      <c r="CH283" s="83"/>
      <c r="CI283" s="83"/>
      <c r="CJ283" s="84"/>
      <c r="CK283" s="84">
        <v>395379.28</v>
      </c>
      <c r="CL283" s="83">
        <v>395379.28</v>
      </c>
      <c r="CM283" s="83"/>
      <c r="CN283" s="83"/>
      <c r="CO283" s="83">
        <v>28788.66</v>
      </c>
      <c r="CP283" s="83"/>
      <c r="CQ283" s="83">
        <v>110876.20000000001</v>
      </c>
      <c r="CR283" s="83">
        <v>162677.15999999997</v>
      </c>
      <c r="CS283" s="84"/>
      <c r="CT283" s="83">
        <v>217386.19</v>
      </c>
      <c r="CU283" s="83"/>
      <c r="CV283" s="83"/>
    </row>
    <row r="284" spans="2:100" x14ac:dyDescent="0.25">
      <c r="B284" s="85" t="s">
        <v>286</v>
      </c>
      <c r="C284" s="85" t="s">
        <v>287</v>
      </c>
      <c r="D284" s="84">
        <v>27018529.579999994</v>
      </c>
      <c r="E284" s="84">
        <v>10206510.940000001</v>
      </c>
      <c r="F284" s="84">
        <v>398299.69</v>
      </c>
      <c r="G284" s="84">
        <v>184930.51</v>
      </c>
      <c r="H284" s="83"/>
      <c r="I284" s="84">
        <v>131070.45999999999</v>
      </c>
      <c r="J284" s="84">
        <v>27633.08</v>
      </c>
      <c r="K284" s="84">
        <v>42236</v>
      </c>
      <c r="L284" s="84">
        <v>3735613.3000000003</v>
      </c>
      <c r="M284" s="84">
        <v>124097.89000000001</v>
      </c>
      <c r="N284" s="84">
        <v>114865</v>
      </c>
      <c r="O284" s="83"/>
      <c r="P284" s="84">
        <v>425768.95</v>
      </c>
      <c r="Q284" s="84">
        <v>30224.15</v>
      </c>
      <c r="R284" s="83"/>
      <c r="S284" s="83"/>
      <c r="T284" s="84">
        <v>815660.9800000001</v>
      </c>
      <c r="U284" s="84">
        <v>326096.49</v>
      </c>
      <c r="V284" s="84">
        <v>1024209.75</v>
      </c>
      <c r="W284" s="84">
        <v>429864.94000000006</v>
      </c>
      <c r="X284" s="83"/>
      <c r="Y284" s="83"/>
      <c r="Z284" s="83"/>
      <c r="AA284" s="83"/>
      <c r="AB284" s="84">
        <v>23341.34</v>
      </c>
      <c r="AC284" s="84">
        <v>9396.75</v>
      </c>
      <c r="AD284" s="84">
        <v>57631.780000000006</v>
      </c>
      <c r="AE284" s="84">
        <v>107351.08000000002</v>
      </c>
      <c r="AF284" s="84">
        <v>1548735.9000000001</v>
      </c>
      <c r="AG284" s="84">
        <v>1337664.1000000001</v>
      </c>
      <c r="AH284" s="83"/>
      <c r="AI284" s="83"/>
      <c r="AJ284" s="84">
        <v>1224832.1600000001</v>
      </c>
      <c r="AK284" s="84">
        <v>109168.71</v>
      </c>
      <c r="AL284" s="84">
        <v>516970.66000000003</v>
      </c>
      <c r="AM284" s="84">
        <v>10325.69</v>
      </c>
      <c r="AN284" s="84">
        <v>175562.11000000002</v>
      </c>
      <c r="AO284" s="84"/>
      <c r="AP284" s="84">
        <v>21059.74</v>
      </c>
      <c r="AQ284" s="84">
        <v>50158.15</v>
      </c>
      <c r="AR284" s="83"/>
      <c r="AS284" s="83"/>
      <c r="AT284" s="84">
        <v>79496.72</v>
      </c>
      <c r="AU284" s="84">
        <v>1272650.08</v>
      </c>
      <c r="AV284" s="84">
        <v>29329.75</v>
      </c>
      <c r="AW284" s="84">
        <v>25020</v>
      </c>
      <c r="AX284" s="84">
        <v>9660.5</v>
      </c>
      <c r="AY284" s="84">
        <v>2971.49</v>
      </c>
      <c r="AZ284" s="84">
        <v>77411.179999999993</v>
      </c>
      <c r="BA284" s="83">
        <v>681.66</v>
      </c>
      <c r="BB284" s="84">
        <v>103595.31</v>
      </c>
      <c r="BC284" s="84">
        <v>77166.86</v>
      </c>
      <c r="BD284" s="84">
        <v>177572.45</v>
      </c>
      <c r="BE284" s="84">
        <v>65440.27</v>
      </c>
      <c r="BF284" s="83"/>
      <c r="BG284" s="84">
        <v>3692.12</v>
      </c>
      <c r="BH284" s="83"/>
      <c r="BI284" s="83"/>
      <c r="BJ284" s="83"/>
      <c r="BK284" s="84"/>
      <c r="BL284" s="84"/>
      <c r="BM284" s="84">
        <v>553839.17999999993</v>
      </c>
      <c r="BN284" s="84">
        <v>53237.270000000004</v>
      </c>
      <c r="BO284" s="83"/>
      <c r="BP284" s="84"/>
      <c r="BQ284" s="84">
        <v>459768.31</v>
      </c>
      <c r="BR284" s="83">
        <v>5560</v>
      </c>
      <c r="BS284" s="84"/>
      <c r="BT284" s="84"/>
      <c r="BU284" s="84"/>
      <c r="BV284" s="83">
        <v>11110.7</v>
      </c>
      <c r="BW284" s="83">
        <v>204946.25</v>
      </c>
      <c r="BX284" s="84">
        <v>49482.64</v>
      </c>
      <c r="BY284" s="84">
        <v>232321.44</v>
      </c>
      <c r="BZ284" s="84"/>
      <c r="CA284" s="83"/>
      <c r="CB284" s="84"/>
      <c r="CC284" s="83">
        <v>84368.400000000009</v>
      </c>
      <c r="CD284" s="83"/>
      <c r="CE284" s="83"/>
      <c r="CF284" s="83"/>
      <c r="CG284" s="83"/>
      <c r="CH284" s="83"/>
      <c r="CI284" s="83"/>
      <c r="CJ284" s="84"/>
      <c r="CK284" s="84">
        <v>105072.74</v>
      </c>
      <c r="CL284" s="83">
        <v>105072.74</v>
      </c>
      <c r="CM284" s="83"/>
      <c r="CN284" s="83">
        <v>3521.6</v>
      </c>
      <c r="CO284" s="83">
        <v>9337.59</v>
      </c>
      <c r="CP284" s="83">
        <v>58727.34</v>
      </c>
      <c r="CQ284" s="84"/>
      <c r="CR284" s="83"/>
      <c r="CS284" s="84"/>
      <c r="CT284" s="83">
        <v>12310.28</v>
      </c>
      <c r="CU284" s="83">
        <v>40957.15</v>
      </c>
      <c r="CV284" s="83"/>
    </row>
    <row r="285" spans="2:100" x14ac:dyDescent="0.25">
      <c r="B285" s="85" t="s">
        <v>760</v>
      </c>
      <c r="C285" s="85" t="s">
        <v>761</v>
      </c>
      <c r="D285" s="84">
        <v>5145962.9399999995</v>
      </c>
      <c r="E285" s="84">
        <v>1894241.6</v>
      </c>
      <c r="F285" s="84">
        <v>225</v>
      </c>
      <c r="G285" s="84">
        <v>6000</v>
      </c>
      <c r="H285" s="83"/>
      <c r="I285" s="84">
        <v>65489.119999999995</v>
      </c>
      <c r="J285" s="84">
        <v>50445.16</v>
      </c>
      <c r="K285" s="84">
        <v>33423.040000000001</v>
      </c>
      <c r="L285" s="84">
        <v>766261.26</v>
      </c>
      <c r="M285" s="84">
        <v>560</v>
      </c>
      <c r="N285" s="84">
        <v>7004.48</v>
      </c>
      <c r="O285" s="83"/>
      <c r="P285" s="84">
        <v>12542</v>
      </c>
      <c r="Q285" s="83">
        <v>8455.81</v>
      </c>
      <c r="R285" s="83">
        <v>14123.17</v>
      </c>
      <c r="S285" s="83"/>
      <c r="T285" s="84">
        <v>148511.78000000003</v>
      </c>
      <c r="U285" s="84">
        <v>58371.89</v>
      </c>
      <c r="V285" s="84">
        <v>183157.62</v>
      </c>
      <c r="W285" s="84">
        <v>67069.03</v>
      </c>
      <c r="X285" s="83"/>
      <c r="Y285" s="83"/>
      <c r="Z285" s="83"/>
      <c r="AA285" s="83"/>
      <c r="AB285" s="84">
        <v>3717.8999999999996</v>
      </c>
      <c r="AC285" s="84">
        <v>1391.14</v>
      </c>
      <c r="AD285" s="84">
        <v>11430.59</v>
      </c>
      <c r="AE285" s="84">
        <v>20198.7</v>
      </c>
      <c r="AF285" s="84">
        <v>276811.74</v>
      </c>
      <c r="AG285" s="84">
        <v>181761.26</v>
      </c>
      <c r="AH285" s="83"/>
      <c r="AI285" s="83">
        <v>8267.9500000000007</v>
      </c>
      <c r="AJ285" s="84">
        <v>212364.34999999998</v>
      </c>
      <c r="AK285" s="84">
        <v>23990.9</v>
      </c>
      <c r="AL285" s="84">
        <v>134122.01999999999</v>
      </c>
      <c r="AM285" s="84">
        <v>11244.17</v>
      </c>
      <c r="AN285" s="84">
        <v>30071.599999999999</v>
      </c>
      <c r="AO285" s="84">
        <v>172.95</v>
      </c>
      <c r="AP285" s="84">
        <v>1929.55</v>
      </c>
      <c r="AQ285" s="84"/>
      <c r="AR285" s="84"/>
      <c r="AS285" s="83"/>
      <c r="AT285" s="84">
        <v>6592.42</v>
      </c>
      <c r="AU285" s="84">
        <v>113491.94</v>
      </c>
      <c r="AV285" s="83">
        <v>25644</v>
      </c>
      <c r="AW285" s="83"/>
      <c r="AX285" s="84"/>
      <c r="AY285" s="84">
        <v>53355.57</v>
      </c>
      <c r="AZ285" s="84"/>
      <c r="BA285" s="83"/>
      <c r="BB285" s="84">
        <v>6497</v>
      </c>
      <c r="BC285" s="84">
        <v>8534.7900000000009</v>
      </c>
      <c r="BD285" s="84">
        <v>1014.1600000000001</v>
      </c>
      <c r="BE285" s="84"/>
      <c r="BF285" s="83">
        <v>1000</v>
      </c>
      <c r="BG285" s="83">
        <v>5489.2</v>
      </c>
      <c r="BH285" s="83">
        <v>9087.94</v>
      </c>
      <c r="BI285" s="83"/>
      <c r="BJ285" s="83"/>
      <c r="BK285" s="83"/>
      <c r="BL285" s="84"/>
      <c r="BM285" s="84">
        <v>217290.04</v>
      </c>
      <c r="BN285" s="84">
        <v>15759.6</v>
      </c>
      <c r="BO285" s="84">
        <v>274.39999999999998</v>
      </c>
      <c r="BP285" s="84">
        <v>4187.87</v>
      </c>
      <c r="BQ285" s="83"/>
      <c r="BR285" s="83">
        <v>167150.64000000001</v>
      </c>
      <c r="BS285" s="84">
        <v>199.3</v>
      </c>
      <c r="BT285" s="84">
        <v>4857</v>
      </c>
      <c r="BU285" s="84">
        <v>4857</v>
      </c>
      <c r="BV285" s="83">
        <v>63209.66</v>
      </c>
      <c r="BW285" s="83"/>
      <c r="BX285" s="84">
        <v>36929.32</v>
      </c>
      <c r="BY285" s="84">
        <v>94492.3</v>
      </c>
      <c r="BZ285" s="83"/>
      <c r="CA285" s="83"/>
      <c r="CB285" s="84"/>
      <c r="CC285" s="83">
        <v>64591.97</v>
      </c>
      <c r="CD285" s="83"/>
      <c r="CE285" s="83"/>
      <c r="CF285" s="83"/>
      <c r="CG285" s="83"/>
      <c r="CH285" s="83"/>
      <c r="CI285" s="83"/>
      <c r="CJ285" s="84"/>
      <c r="CK285" s="84">
        <v>12958.04</v>
      </c>
      <c r="CL285" s="83">
        <v>12958.04</v>
      </c>
      <c r="CM285" s="84"/>
      <c r="CN285" s="83"/>
      <c r="CO285" s="83"/>
      <c r="CP285" s="83"/>
      <c r="CQ285" s="83"/>
      <c r="CR285" s="83"/>
      <c r="CS285" s="83"/>
      <c r="CT285" s="83"/>
      <c r="CU285" s="83"/>
      <c r="CV285" s="83"/>
    </row>
    <row r="286" spans="2:100" x14ac:dyDescent="0.25">
      <c r="B286" s="85" t="s">
        <v>292</v>
      </c>
      <c r="C286" s="85" t="s">
        <v>293</v>
      </c>
      <c r="D286" s="84">
        <v>14997312.249999998</v>
      </c>
      <c r="E286" s="84">
        <v>5823977.8700000001</v>
      </c>
      <c r="F286" s="84">
        <v>97782.9</v>
      </c>
      <c r="G286" s="84">
        <v>214549.72000000003</v>
      </c>
      <c r="H286" s="83"/>
      <c r="I286" s="84">
        <v>81583.110000000015</v>
      </c>
      <c r="J286" s="84">
        <v>140818.42000000001</v>
      </c>
      <c r="K286" s="84">
        <v>11206</v>
      </c>
      <c r="L286" s="84">
        <v>1943608.9900000002</v>
      </c>
      <c r="M286" s="84">
        <v>98700.73</v>
      </c>
      <c r="N286" s="84">
        <v>87518</v>
      </c>
      <c r="O286" s="83"/>
      <c r="P286" s="83">
        <v>208521.27</v>
      </c>
      <c r="Q286" s="84">
        <v>5716.32</v>
      </c>
      <c r="R286" s="83"/>
      <c r="S286" s="83"/>
      <c r="T286" s="84">
        <v>463006.94</v>
      </c>
      <c r="U286" s="84">
        <v>170969.36999999997</v>
      </c>
      <c r="V286" s="84">
        <v>603315.18999999994</v>
      </c>
      <c r="W286" s="84">
        <v>226408.92000000004</v>
      </c>
      <c r="X286" s="83"/>
      <c r="Y286" s="83"/>
      <c r="Z286" s="83"/>
      <c r="AA286" s="83"/>
      <c r="AB286" s="84">
        <v>23793.23</v>
      </c>
      <c r="AC286" s="84">
        <v>8763.32</v>
      </c>
      <c r="AD286" s="84">
        <v>34379.440000000002</v>
      </c>
      <c r="AE286" s="84">
        <v>72076.94</v>
      </c>
      <c r="AF286" s="84">
        <v>833706.25</v>
      </c>
      <c r="AG286" s="84">
        <v>761025</v>
      </c>
      <c r="AH286" s="84">
        <v>75971.760000000009</v>
      </c>
      <c r="AI286" s="84">
        <v>33867.25</v>
      </c>
      <c r="AJ286" s="84">
        <v>373011.56999999995</v>
      </c>
      <c r="AK286" s="84">
        <v>66442.78</v>
      </c>
      <c r="AL286" s="84">
        <v>207882.25</v>
      </c>
      <c r="AM286" s="84">
        <v>11205.949999999999</v>
      </c>
      <c r="AN286" s="84">
        <v>29797.379999999997</v>
      </c>
      <c r="AO286" s="83">
        <v>3820.6800000000003</v>
      </c>
      <c r="AP286" s="83"/>
      <c r="AQ286" s="83">
        <v>76542.859999999986</v>
      </c>
      <c r="AR286" s="83"/>
      <c r="AS286" s="84"/>
      <c r="AT286" s="84">
        <v>60794.64</v>
      </c>
      <c r="AU286" s="84">
        <v>583897.44999999995</v>
      </c>
      <c r="AV286" s="84">
        <v>5876.15</v>
      </c>
      <c r="AW286" s="84">
        <v>15899.13</v>
      </c>
      <c r="AX286" s="84">
        <v>5156.5</v>
      </c>
      <c r="AY286" s="84">
        <v>465</v>
      </c>
      <c r="AZ286" s="84"/>
      <c r="BA286" s="83"/>
      <c r="BB286" s="84"/>
      <c r="BC286" s="84">
        <v>24997.670000000002</v>
      </c>
      <c r="BD286" s="84">
        <v>59119.09</v>
      </c>
      <c r="BE286" s="84"/>
      <c r="BF286" s="84"/>
      <c r="BG286" s="84">
        <v>67489.320000000007</v>
      </c>
      <c r="BH286" s="83"/>
      <c r="BI286" s="84"/>
      <c r="BJ286" s="83">
        <v>84</v>
      </c>
      <c r="BK286" s="83"/>
      <c r="BL286" s="84"/>
      <c r="BM286" s="84">
        <v>294407.62</v>
      </c>
      <c r="BN286" s="84">
        <v>49555.83</v>
      </c>
      <c r="BO286" s="84">
        <v>1938.66</v>
      </c>
      <c r="BP286" s="84"/>
      <c r="BQ286" s="84">
        <v>211728.81</v>
      </c>
      <c r="BR286" s="83"/>
      <c r="BS286" s="84">
        <v>58442.21</v>
      </c>
      <c r="BT286" s="84">
        <v>43489.01</v>
      </c>
      <c r="BU286" s="83">
        <v>43489.01</v>
      </c>
      <c r="BV286" s="83">
        <v>65195.42</v>
      </c>
      <c r="BW286" s="84"/>
      <c r="BX286" s="84">
        <v>89126.22</v>
      </c>
      <c r="BY286" s="83">
        <v>154744.01</v>
      </c>
      <c r="BZ286" s="83">
        <v>3415.41</v>
      </c>
      <c r="CA286" s="83"/>
      <c r="CB286" s="84"/>
      <c r="CC286" s="83"/>
      <c r="CD286" s="84"/>
      <c r="CE286" s="84"/>
      <c r="CF286" s="83"/>
      <c r="CG286" s="83"/>
      <c r="CH286" s="83"/>
      <c r="CI286" s="83"/>
      <c r="CJ286" s="84"/>
      <c r="CK286" s="84">
        <v>104509.45</v>
      </c>
      <c r="CL286" s="83">
        <v>104509.45</v>
      </c>
      <c r="CM286" s="83"/>
      <c r="CN286" s="84"/>
      <c r="CO286" s="84"/>
      <c r="CP286" s="84"/>
      <c r="CQ286" s="84"/>
      <c r="CR286" s="84"/>
      <c r="CS286" s="84"/>
      <c r="CT286" s="83">
        <v>307010.24000000005</v>
      </c>
      <c r="CU286" s="83"/>
      <c r="CV286" s="83"/>
    </row>
    <row r="287" spans="2:100" x14ac:dyDescent="0.25">
      <c r="B287" s="85" t="s">
        <v>786</v>
      </c>
      <c r="C287" s="85" t="s">
        <v>787</v>
      </c>
      <c r="D287" s="84">
        <v>5445589.4100000011</v>
      </c>
      <c r="E287" s="84">
        <v>1624864.95</v>
      </c>
      <c r="F287" s="84">
        <v>70367.06</v>
      </c>
      <c r="G287" s="84">
        <v>32711.23</v>
      </c>
      <c r="H287" s="83"/>
      <c r="I287" s="84">
        <v>65469.750000000007</v>
      </c>
      <c r="J287" s="84">
        <v>33160.79</v>
      </c>
      <c r="K287" s="83"/>
      <c r="L287" s="84">
        <v>888646.66</v>
      </c>
      <c r="M287" s="84">
        <v>27250.67</v>
      </c>
      <c r="N287" s="84">
        <v>10256.59</v>
      </c>
      <c r="O287" s="83"/>
      <c r="P287" s="84">
        <v>123890.08</v>
      </c>
      <c r="Q287" s="84">
        <v>7249.82</v>
      </c>
      <c r="R287" s="83"/>
      <c r="S287" s="83"/>
      <c r="T287" s="84">
        <v>135010.07</v>
      </c>
      <c r="U287" s="84">
        <v>77918.45</v>
      </c>
      <c r="V287" s="84">
        <v>167851.47999999998</v>
      </c>
      <c r="W287" s="84">
        <v>105834.55</v>
      </c>
      <c r="X287" s="83"/>
      <c r="Y287" s="83"/>
      <c r="Z287" s="83"/>
      <c r="AA287" s="83"/>
      <c r="AB287" s="84">
        <v>3901.0099999999998</v>
      </c>
      <c r="AC287" s="84">
        <v>2257.9300000000007</v>
      </c>
      <c r="AD287" s="84">
        <v>10729.42</v>
      </c>
      <c r="AE287" s="84">
        <v>27139.010000000002</v>
      </c>
      <c r="AF287" s="84">
        <v>298012</v>
      </c>
      <c r="AG287" s="84">
        <v>264088</v>
      </c>
      <c r="AH287" s="84"/>
      <c r="AI287" s="84"/>
      <c r="AJ287" s="84">
        <v>227584.55</v>
      </c>
      <c r="AK287" s="84">
        <v>28675.01</v>
      </c>
      <c r="AL287" s="84">
        <v>140797.82999999999</v>
      </c>
      <c r="AM287" s="84">
        <v>19529.150000000001</v>
      </c>
      <c r="AN287" s="84">
        <v>113579.68</v>
      </c>
      <c r="AO287" s="84">
        <v>3216.9</v>
      </c>
      <c r="AP287" s="83">
        <v>7232.98</v>
      </c>
      <c r="AQ287" s="83">
        <v>37197.410000000003</v>
      </c>
      <c r="AR287" s="83"/>
      <c r="AS287" s="83"/>
      <c r="AT287" s="83">
        <v>38188.870000000003</v>
      </c>
      <c r="AU287" s="84">
        <v>-2593.9699999999993</v>
      </c>
      <c r="AV287" s="84">
        <v>4557.7</v>
      </c>
      <c r="AW287" s="83"/>
      <c r="AX287" s="84">
        <v>1475</v>
      </c>
      <c r="AY287" s="83">
        <v>395</v>
      </c>
      <c r="AZ287" s="83">
        <v>11827.94</v>
      </c>
      <c r="BA287" s="84"/>
      <c r="BB287" s="84">
        <v>27570</v>
      </c>
      <c r="BC287" s="83">
        <v>24501.71</v>
      </c>
      <c r="BD287" s="84">
        <v>122129.81</v>
      </c>
      <c r="BE287" s="83">
        <v>64923.270000000004</v>
      </c>
      <c r="BF287" s="83"/>
      <c r="BG287" s="84">
        <v>21256.86</v>
      </c>
      <c r="BH287" s="83">
        <v>64.900000000000006</v>
      </c>
      <c r="BI287" s="83"/>
      <c r="BJ287" s="83"/>
      <c r="BK287" s="83"/>
      <c r="BL287" s="84"/>
      <c r="BM287" s="84">
        <v>204781.7</v>
      </c>
      <c r="BN287" s="83">
        <v>33604.959999999999</v>
      </c>
      <c r="BO287" s="84">
        <v>660</v>
      </c>
      <c r="BP287" s="84"/>
      <c r="BQ287" s="83">
        <v>85828.54</v>
      </c>
      <c r="BR287" s="83"/>
      <c r="BS287" s="84"/>
      <c r="BT287" s="84">
        <v>3390</v>
      </c>
      <c r="BU287" s="83">
        <v>3390</v>
      </c>
      <c r="BV287" s="83">
        <v>3417.69</v>
      </c>
      <c r="BW287" s="84"/>
      <c r="BX287" s="84"/>
      <c r="BY287" s="84">
        <v>97672.67</v>
      </c>
      <c r="BZ287" s="83">
        <v>8930.3700000000008</v>
      </c>
      <c r="CA287" s="84">
        <v>27400.68</v>
      </c>
      <c r="CB287" s="84"/>
      <c r="CC287" s="84">
        <v>5921.5599999999995</v>
      </c>
      <c r="CD287" s="84"/>
      <c r="CE287" s="84"/>
      <c r="CF287" s="83"/>
      <c r="CG287" s="83"/>
      <c r="CH287" s="83"/>
      <c r="CI287" s="83"/>
      <c r="CJ287" s="84"/>
      <c r="CK287" s="84">
        <v>11343.519999999999</v>
      </c>
      <c r="CL287" s="83">
        <v>11343.519999999999</v>
      </c>
      <c r="CM287" s="83"/>
      <c r="CN287" s="83"/>
      <c r="CO287" s="84"/>
      <c r="CP287" s="83">
        <v>75917.600000000006</v>
      </c>
      <c r="CQ287" s="84"/>
      <c r="CR287" s="84"/>
      <c r="CS287" s="84"/>
      <c r="CT287" s="83">
        <v>18000</v>
      </c>
      <c r="CU287" s="83"/>
      <c r="CV287" s="83"/>
    </row>
    <row r="288" spans="2:100" x14ac:dyDescent="0.25">
      <c r="B288" s="85" t="s">
        <v>612</v>
      </c>
      <c r="C288" s="85" t="s">
        <v>613</v>
      </c>
      <c r="D288" s="84">
        <v>7363236.0700000003</v>
      </c>
      <c r="E288" s="84">
        <v>2359187.23</v>
      </c>
      <c r="F288" s="84">
        <v>34349.74</v>
      </c>
      <c r="G288" s="84">
        <v>28544.959999999999</v>
      </c>
      <c r="H288" s="83"/>
      <c r="I288" s="84">
        <v>104477</v>
      </c>
      <c r="J288" s="84"/>
      <c r="K288" s="84">
        <v>11206</v>
      </c>
      <c r="L288" s="84">
        <v>1284219.26</v>
      </c>
      <c r="M288" s="84">
        <v>118156.19</v>
      </c>
      <c r="N288" s="84">
        <v>43034.49</v>
      </c>
      <c r="O288" s="83"/>
      <c r="P288" s="84">
        <v>17691.89</v>
      </c>
      <c r="Q288" s="84"/>
      <c r="R288" s="84"/>
      <c r="S288" s="84"/>
      <c r="T288" s="84">
        <v>189855.29</v>
      </c>
      <c r="U288" s="84">
        <v>108189.48999999999</v>
      </c>
      <c r="V288" s="84">
        <v>233651.56</v>
      </c>
      <c r="W288" s="84">
        <v>132669.38</v>
      </c>
      <c r="X288" s="83"/>
      <c r="Y288" s="83"/>
      <c r="Z288" s="83"/>
      <c r="AA288" s="83"/>
      <c r="AB288" s="83">
        <v>5529</v>
      </c>
      <c r="AC288" s="83">
        <v>3179.3500000000004</v>
      </c>
      <c r="AD288" s="84">
        <v>15400.57</v>
      </c>
      <c r="AE288" s="84">
        <v>52569.81</v>
      </c>
      <c r="AF288" s="83">
        <v>354459.23</v>
      </c>
      <c r="AG288" s="83">
        <v>454639.2699999999</v>
      </c>
      <c r="AH288" s="84"/>
      <c r="AI288" s="83"/>
      <c r="AJ288" s="84">
        <v>570903.51</v>
      </c>
      <c r="AK288" s="83">
        <v>73639.16</v>
      </c>
      <c r="AL288" s="84">
        <v>260925.54</v>
      </c>
      <c r="AM288" s="83">
        <v>14727.68</v>
      </c>
      <c r="AN288" s="84">
        <v>67457.94</v>
      </c>
      <c r="AO288" s="83"/>
      <c r="AP288" s="84">
        <v>1100.5999999999999</v>
      </c>
      <c r="AQ288" s="83">
        <v>51580</v>
      </c>
      <c r="AR288" s="83">
        <v>2499</v>
      </c>
      <c r="AS288" s="83"/>
      <c r="AT288" s="83">
        <v>61555.56</v>
      </c>
      <c r="AU288" s="84">
        <v>153514.57</v>
      </c>
      <c r="AV288" s="84"/>
      <c r="AW288" s="84"/>
      <c r="AX288" s="83">
        <v>8642.58</v>
      </c>
      <c r="AY288" s="83">
        <v>13302.26</v>
      </c>
      <c r="AZ288" s="83">
        <v>17253.939999999999</v>
      </c>
      <c r="BA288" s="83"/>
      <c r="BB288" s="84">
        <v>5443.95</v>
      </c>
      <c r="BC288" s="84">
        <v>13548.62</v>
      </c>
      <c r="BD288" s="83">
        <v>17503.82</v>
      </c>
      <c r="BE288" s="83">
        <v>8.91</v>
      </c>
      <c r="BF288" s="84"/>
      <c r="BG288" s="83"/>
      <c r="BH288" s="83"/>
      <c r="BI288" s="83"/>
      <c r="BJ288" s="83"/>
      <c r="BK288" s="83"/>
      <c r="BL288" s="84"/>
      <c r="BM288" s="84">
        <v>102756.4</v>
      </c>
      <c r="BN288" s="83">
        <v>22564.489999999998</v>
      </c>
      <c r="BO288" s="83">
        <v>2423.69</v>
      </c>
      <c r="BP288" s="83">
        <v>1965.66</v>
      </c>
      <c r="BQ288" s="83">
        <v>31761.74</v>
      </c>
      <c r="BR288" s="83"/>
      <c r="BS288" s="84"/>
      <c r="BT288" s="84">
        <v>8571.7000000000007</v>
      </c>
      <c r="BU288" s="83">
        <v>8571.7000000000007</v>
      </c>
      <c r="BV288" s="83">
        <v>55783.83</v>
      </c>
      <c r="BW288" s="84"/>
      <c r="BX288" s="84"/>
      <c r="BY288" s="83">
        <v>53934.78</v>
      </c>
      <c r="BZ288" s="83"/>
      <c r="CA288" s="83"/>
      <c r="CB288" s="84"/>
      <c r="CC288" s="83">
        <v>7174.13</v>
      </c>
      <c r="CD288" s="84"/>
      <c r="CE288" s="84"/>
      <c r="CF288" s="83"/>
      <c r="CG288" s="83"/>
      <c r="CH288" s="83"/>
      <c r="CI288" s="83"/>
      <c r="CJ288" s="84"/>
      <c r="CK288" s="84">
        <v>47100.39</v>
      </c>
      <c r="CL288" s="83">
        <v>47100.39</v>
      </c>
      <c r="CM288" s="83"/>
      <c r="CN288" s="83">
        <v>35000</v>
      </c>
      <c r="CO288" s="83"/>
      <c r="CP288" s="83">
        <v>42725.34</v>
      </c>
      <c r="CQ288" s="84">
        <v>875.61</v>
      </c>
      <c r="CR288" s="83"/>
      <c r="CS288" s="84"/>
      <c r="CT288" s="83">
        <v>65980.959999999992</v>
      </c>
      <c r="CU288" s="83"/>
      <c r="CV288" s="83"/>
    </row>
    <row r="289" spans="2:100" x14ac:dyDescent="0.25">
      <c r="B289" s="85" t="s">
        <v>224</v>
      </c>
      <c r="C289" s="85" t="s">
        <v>225</v>
      </c>
      <c r="D289" s="84">
        <v>209632155.86999971</v>
      </c>
      <c r="E289" s="84">
        <v>89106250.680000022</v>
      </c>
      <c r="F289" s="84">
        <v>2516122.2399999998</v>
      </c>
      <c r="G289" s="84">
        <v>763500.24999999988</v>
      </c>
      <c r="H289" s="83"/>
      <c r="I289" s="84">
        <v>2667115.8300000005</v>
      </c>
      <c r="J289" s="84">
        <v>616698.53</v>
      </c>
      <c r="K289" s="84">
        <v>1044380.2</v>
      </c>
      <c r="L289" s="84">
        <v>31448144.399999999</v>
      </c>
      <c r="M289" s="84">
        <v>2904338.3699999996</v>
      </c>
      <c r="N289" s="84">
        <v>2362081.5699999998</v>
      </c>
      <c r="O289" s="83"/>
      <c r="P289" s="84"/>
      <c r="Q289" s="84">
        <v>193235.98999999996</v>
      </c>
      <c r="R289" s="83"/>
      <c r="S289" s="83"/>
      <c r="T289" s="84">
        <v>7216790.200000002</v>
      </c>
      <c r="U289" s="84">
        <v>2746447.29</v>
      </c>
      <c r="V289" s="84">
        <v>9235860.5099999961</v>
      </c>
      <c r="W289" s="84">
        <v>3649124.58</v>
      </c>
      <c r="X289" s="83"/>
      <c r="Y289" s="83"/>
      <c r="Z289" s="83"/>
      <c r="AA289" s="83"/>
      <c r="AB289" s="83">
        <v>120445.89000000003</v>
      </c>
      <c r="AC289" s="84">
        <v>51429.41</v>
      </c>
      <c r="AD289" s="84">
        <v>396367.99000000011</v>
      </c>
      <c r="AE289" s="84">
        <v>565019.81999999995</v>
      </c>
      <c r="AF289" s="84">
        <v>12025575.820000002</v>
      </c>
      <c r="AG289" s="84">
        <v>9849091.6300000008</v>
      </c>
      <c r="AH289" s="84">
        <v>203728.95</v>
      </c>
      <c r="AI289" s="84">
        <v>78440.26999999999</v>
      </c>
      <c r="AJ289" s="84">
        <v>4291113.4499999993</v>
      </c>
      <c r="AK289" s="84">
        <v>614583.56000000006</v>
      </c>
      <c r="AL289" s="84">
        <v>2012517</v>
      </c>
      <c r="AM289" s="84">
        <v>229092.59999999998</v>
      </c>
      <c r="AN289" s="84">
        <v>421246.62</v>
      </c>
      <c r="AO289" s="84"/>
      <c r="AP289" s="83">
        <v>158517.92000000001</v>
      </c>
      <c r="AQ289" s="84"/>
      <c r="AR289" s="83"/>
      <c r="AS289" s="83">
        <v>1405917.16</v>
      </c>
      <c r="AT289" s="84">
        <v>14313.8</v>
      </c>
      <c r="AU289" s="84">
        <v>1901903.7400000005</v>
      </c>
      <c r="AV289" s="84">
        <v>181245.44</v>
      </c>
      <c r="AW289" s="84">
        <v>66282.149999999994</v>
      </c>
      <c r="AX289" s="83">
        <v>8328</v>
      </c>
      <c r="AY289" s="84">
        <v>195138.78999999998</v>
      </c>
      <c r="AZ289" s="84">
        <v>1985111.35</v>
      </c>
      <c r="BA289" s="84"/>
      <c r="BB289" s="84">
        <v>847493.43</v>
      </c>
      <c r="BC289" s="84">
        <v>359020.19000000012</v>
      </c>
      <c r="BD289" s="84">
        <v>2157781.2800000003</v>
      </c>
      <c r="BE289" s="84">
        <v>13957.400000000001</v>
      </c>
      <c r="BF289" s="84">
        <v>88346.9</v>
      </c>
      <c r="BG289" s="84">
        <v>23978.75</v>
      </c>
      <c r="BH289" s="83"/>
      <c r="BI289" s="83">
        <v>229492.05000000002</v>
      </c>
      <c r="BJ289" s="83"/>
      <c r="BK289" s="83">
        <v>213.91</v>
      </c>
      <c r="BL289" s="84">
        <v>862.96</v>
      </c>
      <c r="BM289" s="84">
        <v>2864667.2800000003</v>
      </c>
      <c r="BN289" s="84">
        <v>544928.63</v>
      </c>
      <c r="BO289" s="84">
        <v>10821.31</v>
      </c>
      <c r="BP289" s="84">
        <v>41917.030000000006</v>
      </c>
      <c r="BQ289" s="84">
        <v>3108647.4499999997</v>
      </c>
      <c r="BR289" s="84">
        <v>735024</v>
      </c>
      <c r="BS289" s="84"/>
      <c r="BT289" s="84">
        <v>209980.98</v>
      </c>
      <c r="BU289" s="83">
        <v>209980.98</v>
      </c>
      <c r="BV289" s="83"/>
      <c r="BW289" s="84"/>
      <c r="BX289" s="84">
        <v>594507.67000000004</v>
      </c>
      <c r="BY289" s="83">
        <v>1748509.47</v>
      </c>
      <c r="BZ289" s="83"/>
      <c r="CA289" s="84"/>
      <c r="CB289" s="84"/>
      <c r="CC289" s="83">
        <v>927612.8600000001</v>
      </c>
      <c r="CD289" s="84"/>
      <c r="CE289" s="83">
        <v>140802.51999999999</v>
      </c>
      <c r="CF289" s="83">
        <v>16874.8</v>
      </c>
      <c r="CG289" s="84"/>
      <c r="CH289" s="83"/>
      <c r="CI289" s="83"/>
      <c r="CJ289" s="84"/>
      <c r="CK289" s="84">
        <v>409170.97</v>
      </c>
      <c r="CL289" s="83">
        <v>409170.97</v>
      </c>
      <c r="CM289" s="84"/>
      <c r="CN289" s="84"/>
      <c r="CO289" s="84">
        <v>143438</v>
      </c>
      <c r="CP289" s="83">
        <v>48523.61</v>
      </c>
      <c r="CQ289" s="83">
        <v>53188.36</v>
      </c>
      <c r="CR289" s="83">
        <v>390905.75</v>
      </c>
      <c r="CS289" s="84">
        <v>180655.71</v>
      </c>
      <c r="CT289" s="83">
        <v>495330.60000000003</v>
      </c>
      <c r="CU289" s="83"/>
      <c r="CV289" s="83"/>
    </row>
    <row r="290" spans="2:100" x14ac:dyDescent="0.25">
      <c r="B290" s="85" t="s">
        <v>362</v>
      </c>
      <c r="C290" s="85" t="s">
        <v>363</v>
      </c>
      <c r="D290" s="84">
        <v>90346879.819999993</v>
      </c>
      <c r="E290" s="84">
        <v>34848211.910000004</v>
      </c>
      <c r="F290" s="84">
        <v>862486.82000000007</v>
      </c>
      <c r="G290" s="84">
        <v>553433.68000000005</v>
      </c>
      <c r="H290" s="83"/>
      <c r="I290" s="84">
        <v>436002.28</v>
      </c>
      <c r="J290" s="84">
        <v>3117794.1499999994</v>
      </c>
      <c r="K290" s="83"/>
      <c r="L290" s="84">
        <v>13863759.150000002</v>
      </c>
      <c r="M290" s="84">
        <v>704320.3899999999</v>
      </c>
      <c r="N290" s="84">
        <v>889543.43</v>
      </c>
      <c r="O290" s="83"/>
      <c r="P290" s="84">
        <v>610144.03</v>
      </c>
      <c r="Q290" s="84">
        <v>170208.15000000002</v>
      </c>
      <c r="R290" s="84"/>
      <c r="S290" s="83"/>
      <c r="T290" s="84">
        <v>2954329.4499999993</v>
      </c>
      <c r="U290" s="84">
        <v>51437.279999999999</v>
      </c>
      <c r="V290" s="84">
        <v>3776272.7299999995</v>
      </c>
      <c r="W290" s="84">
        <v>2697617.5</v>
      </c>
      <c r="X290" s="83"/>
      <c r="Y290" s="83"/>
      <c r="Z290" s="83"/>
      <c r="AA290" s="83"/>
      <c r="AB290" s="84">
        <v>124508.88999999997</v>
      </c>
      <c r="AC290" s="83">
        <v>94498.659999999989</v>
      </c>
      <c r="AD290" s="84">
        <v>131982.62</v>
      </c>
      <c r="AE290" s="84">
        <v>186231.77999999997</v>
      </c>
      <c r="AF290" s="84">
        <v>4948298.3400000008</v>
      </c>
      <c r="AG290" s="84">
        <v>4329303.53</v>
      </c>
      <c r="AH290" s="84">
        <v>276635.62</v>
      </c>
      <c r="AI290" s="84">
        <v>36305.82</v>
      </c>
      <c r="AJ290" s="84">
        <v>1992692.9699999997</v>
      </c>
      <c r="AK290" s="84">
        <v>337370.81000000006</v>
      </c>
      <c r="AL290" s="84">
        <v>944454.51</v>
      </c>
      <c r="AM290" s="84">
        <v>79198.87</v>
      </c>
      <c r="AN290" s="84">
        <v>1549084.23</v>
      </c>
      <c r="AO290" s="84">
        <v>69560.010000000009</v>
      </c>
      <c r="AP290" s="83">
        <v>127871.59</v>
      </c>
      <c r="AQ290" s="84">
        <v>105500</v>
      </c>
      <c r="AR290" s="83"/>
      <c r="AS290" s="83"/>
      <c r="AT290" s="84"/>
      <c r="AU290" s="84">
        <v>2739888.05</v>
      </c>
      <c r="AV290" s="83">
        <v>93948.1</v>
      </c>
      <c r="AW290" s="83">
        <v>61289.68</v>
      </c>
      <c r="AX290" s="83">
        <v>20000</v>
      </c>
      <c r="AY290" s="83"/>
      <c r="AZ290" s="83"/>
      <c r="BA290" s="83">
        <v>383410.86999999994</v>
      </c>
      <c r="BB290" s="83">
        <v>292134.16000000003</v>
      </c>
      <c r="BC290" s="83"/>
      <c r="BD290" s="84">
        <v>680287.93</v>
      </c>
      <c r="BE290" s="84"/>
      <c r="BF290" s="83"/>
      <c r="BG290" s="83">
        <v>15655.840000000002</v>
      </c>
      <c r="BH290" s="83"/>
      <c r="BI290" s="83"/>
      <c r="BJ290" s="83"/>
      <c r="BK290" s="83"/>
      <c r="BL290" s="84"/>
      <c r="BM290" s="84">
        <v>1157326.43</v>
      </c>
      <c r="BN290" s="84">
        <v>210569.35000000003</v>
      </c>
      <c r="BO290" s="84"/>
      <c r="BP290" s="83">
        <v>197473.5</v>
      </c>
      <c r="BQ290" s="84">
        <v>1516029.36</v>
      </c>
      <c r="BR290" s="83"/>
      <c r="BS290" s="84"/>
      <c r="BT290" s="84">
        <v>93699.28</v>
      </c>
      <c r="BU290" s="83">
        <v>93699.28</v>
      </c>
      <c r="BV290" s="83"/>
      <c r="BW290" s="84"/>
      <c r="BX290" s="84">
        <v>320921.22000000003</v>
      </c>
      <c r="BY290" s="83">
        <v>700291.79</v>
      </c>
      <c r="BZ290" s="83">
        <v>9922.73</v>
      </c>
      <c r="CA290" s="83"/>
      <c r="CB290" s="83">
        <v>79362.080000000002</v>
      </c>
      <c r="CC290" s="83">
        <v>69854.84</v>
      </c>
      <c r="CD290" s="84">
        <v>37000</v>
      </c>
      <c r="CE290" s="84">
        <v>232420.52</v>
      </c>
      <c r="CF290" s="83">
        <v>11707.22</v>
      </c>
      <c r="CG290" s="83"/>
      <c r="CH290" s="83"/>
      <c r="CI290" s="83"/>
      <c r="CJ290" s="84"/>
      <c r="CK290" s="84">
        <v>119121.13000000002</v>
      </c>
      <c r="CL290" s="83">
        <v>119121.13000000002</v>
      </c>
      <c r="CM290" s="83"/>
      <c r="CN290" s="84"/>
      <c r="CO290" s="83">
        <v>71153.88</v>
      </c>
      <c r="CP290" s="83"/>
      <c r="CQ290" s="84">
        <v>30560.22</v>
      </c>
      <c r="CR290" s="83"/>
      <c r="CS290" s="84"/>
      <c r="CT290" s="83">
        <v>333792.44</v>
      </c>
      <c r="CU290" s="83"/>
      <c r="CV290" s="83"/>
    </row>
    <row r="291" spans="2:100" x14ac:dyDescent="0.25">
      <c r="B291" s="85" t="s">
        <v>232</v>
      </c>
      <c r="C291" s="85" t="s">
        <v>233</v>
      </c>
      <c r="D291" s="84">
        <v>38964976.20000001</v>
      </c>
      <c r="E291" s="84">
        <v>14691762.730000002</v>
      </c>
      <c r="F291" s="84">
        <v>477122.78</v>
      </c>
      <c r="G291" s="84">
        <v>638184.01</v>
      </c>
      <c r="H291" s="83"/>
      <c r="I291" s="84">
        <v>983128.69</v>
      </c>
      <c r="J291" s="84">
        <v>124550.5</v>
      </c>
      <c r="K291" s="84">
        <v>109890</v>
      </c>
      <c r="L291" s="84">
        <v>6348425.7600000007</v>
      </c>
      <c r="M291" s="84">
        <v>301555.56000000006</v>
      </c>
      <c r="N291" s="84">
        <v>225852.70000000004</v>
      </c>
      <c r="O291" s="83"/>
      <c r="P291" s="84">
        <v>23494.11</v>
      </c>
      <c r="Q291" s="84">
        <v>67920.27</v>
      </c>
      <c r="R291" s="83">
        <v>2351490.0899999994</v>
      </c>
      <c r="S291" s="83">
        <v>1931723.29</v>
      </c>
      <c r="T291" s="84">
        <v>1257663.6399999999</v>
      </c>
      <c r="U291" s="84">
        <v>508438.26000000007</v>
      </c>
      <c r="V291" s="84">
        <v>1595194.95</v>
      </c>
      <c r="W291" s="84">
        <v>680851.33</v>
      </c>
      <c r="X291" s="83"/>
      <c r="Y291" s="83"/>
      <c r="Z291" s="83"/>
      <c r="AA291" s="83"/>
      <c r="AB291" s="84"/>
      <c r="AC291" s="84"/>
      <c r="AD291" s="84">
        <v>122167.35999999996</v>
      </c>
      <c r="AE291" s="84">
        <v>109044.62000000001</v>
      </c>
      <c r="AF291" s="84"/>
      <c r="AG291" s="84"/>
      <c r="AH291" s="83">
        <v>20390.400000000001</v>
      </c>
      <c r="AI291" s="83"/>
      <c r="AJ291" s="84">
        <v>917814.29999999981</v>
      </c>
      <c r="AK291" s="84">
        <v>120055.76</v>
      </c>
      <c r="AL291" s="84">
        <v>361920.95999999996</v>
      </c>
      <c r="AM291" s="84"/>
      <c r="AN291" s="84">
        <v>100312.13</v>
      </c>
      <c r="AO291" s="84"/>
      <c r="AP291" s="84">
        <v>49637.63</v>
      </c>
      <c r="AQ291" s="83"/>
      <c r="AR291" s="83"/>
      <c r="AS291" s="83"/>
      <c r="AT291" s="84"/>
      <c r="AU291" s="84">
        <v>2407752.2100000004</v>
      </c>
      <c r="AV291" s="84">
        <v>62129</v>
      </c>
      <c r="AW291" s="84">
        <v>49041.45</v>
      </c>
      <c r="AX291" s="83">
        <v>9350.2099999999991</v>
      </c>
      <c r="AY291" s="84"/>
      <c r="AZ291" s="84"/>
      <c r="BA291" s="84"/>
      <c r="BB291" s="84">
        <v>218373.53</v>
      </c>
      <c r="BC291" s="84">
        <v>117335.84</v>
      </c>
      <c r="BD291" s="84"/>
      <c r="BE291" s="84"/>
      <c r="BF291" s="83"/>
      <c r="BG291" s="84"/>
      <c r="BH291" s="83"/>
      <c r="BI291" s="84"/>
      <c r="BJ291" s="83"/>
      <c r="BK291" s="83"/>
      <c r="BL291" s="84"/>
      <c r="BM291" s="84">
        <v>550628</v>
      </c>
      <c r="BN291" s="84">
        <v>165916.96</v>
      </c>
      <c r="BO291" s="83"/>
      <c r="BP291" s="84"/>
      <c r="BQ291" s="84"/>
      <c r="BR291" s="83">
        <v>450873.75</v>
      </c>
      <c r="BS291" s="84"/>
      <c r="BT291" s="84">
        <v>5582.6</v>
      </c>
      <c r="BU291" s="83">
        <v>5582.6</v>
      </c>
      <c r="BV291" s="83"/>
      <c r="BW291" s="84"/>
      <c r="BX291" s="84">
        <v>183112.78</v>
      </c>
      <c r="BY291" s="83">
        <v>314570.77</v>
      </c>
      <c r="BZ291" s="83"/>
      <c r="CA291" s="83"/>
      <c r="CB291" s="84"/>
      <c r="CC291" s="83">
        <v>6056.04</v>
      </c>
      <c r="CD291" s="83"/>
      <c r="CE291" s="83"/>
      <c r="CF291" s="83"/>
      <c r="CG291" s="83"/>
      <c r="CH291" s="83"/>
      <c r="CI291" s="83"/>
      <c r="CJ291" s="84"/>
      <c r="CK291" s="84">
        <v>78366.7</v>
      </c>
      <c r="CL291" s="83">
        <v>78366.7</v>
      </c>
      <c r="CM291" s="83"/>
      <c r="CN291" s="84"/>
      <c r="CO291" s="83">
        <v>25848.37</v>
      </c>
      <c r="CP291" s="83">
        <v>59500.6</v>
      </c>
      <c r="CQ291" s="84"/>
      <c r="CR291" s="83">
        <v>20964.96</v>
      </c>
      <c r="CS291" s="84"/>
      <c r="CT291" s="83">
        <v>120980.59999999999</v>
      </c>
      <c r="CU291" s="83"/>
      <c r="CV291" s="83"/>
    </row>
    <row r="292" spans="2:100" x14ac:dyDescent="0.25">
      <c r="B292" s="85" t="s">
        <v>472</v>
      </c>
      <c r="C292" s="85" t="s">
        <v>473</v>
      </c>
      <c r="D292" s="84">
        <v>57701226.929999985</v>
      </c>
      <c r="E292" s="84">
        <v>23875051.130000003</v>
      </c>
      <c r="F292" s="84">
        <v>464175.83</v>
      </c>
      <c r="G292" s="84">
        <v>511735.31999999995</v>
      </c>
      <c r="H292" s="83"/>
      <c r="I292" s="84">
        <v>685823.59</v>
      </c>
      <c r="J292" s="84">
        <v>165197.79999999999</v>
      </c>
      <c r="K292" s="84">
        <v>143120</v>
      </c>
      <c r="L292" s="84">
        <v>8210096.3900000015</v>
      </c>
      <c r="M292" s="84">
        <v>471055.31</v>
      </c>
      <c r="N292" s="84">
        <v>321442.51</v>
      </c>
      <c r="O292" s="83"/>
      <c r="P292" s="84">
        <v>378528.03</v>
      </c>
      <c r="Q292" s="84">
        <v>42807.41</v>
      </c>
      <c r="R292" s="83"/>
      <c r="S292" s="83"/>
      <c r="T292" s="84">
        <v>1927974.8899999997</v>
      </c>
      <c r="U292" s="84">
        <v>694653.56000000017</v>
      </c>
      <c r="V292" s="84">
        <v>2461179.7899999996</v>
      </c>
      <c r="W292" s="84">
        <v>961366.04000000015</v>
      </c>
      <c r="X292" s="83"/>
      <c r="Y292" s="83"/>
      <c r="Z292" s="83"/>
      <c r="AA292" s="83"/>
      <c r="AB292" s="83"/>
      <c r="AC292" s="84">
        <v>2944.55</v>
      </c>
      <c r="AD292" s="84">
        <v>89878.66</v>
      </c>
      <c r="AE292" s="84">
        <v>139819.26</v>
      </c>
      <c r="AF292" s="84">
        <v>3186616</v>
      </c>
      <c r="AG292" s="84">
        <v>2959670.4200000004</v>
      </c>
      <c r="AH292" s="84">
        <v>54898.020000000004</v>
      </c>
      <c r="AI292" s="84">
        <v>20346.93</v>
      </c>
      <c r="AJ292" s="84">
        <v>1145997.1199999999</v>
      </c>
      <c r="AK292" s="84">
        <v>205431.83000000002</v>
      </c>
      <c r="AL292" s="84">
        <v>581451.06000000006</v>
      </c>
      <c r="AM292" s="84">
        <v>103333.56</v>
      </c>
      <c r="AN292" s="84">
        <v>711623.44</v>
      </c>
      <c r="AO292" s="84">
        <v>10341.619999999999</v>
      </c>
      <c r="AP292" s="83">
        <v>77548.14</v>
      </c>
      <c r="AQ292" s="84">
        <v>56007.18</v>
      </c>
      <c r="AR292" s="83"/>
      <c r="AS292" s="83"/>
      <c r="AT292" s="84">
        <v>101955.94</v>
      </c>
      <c r="AU292" s="84">
        <v>852805.11</v>
      </c>
      <c r="AV292" s="84">
        <v>65471</v>
      </c>
      <c r="AW292" s="84">
        <v>53867.24</v>
      </c>
      <c r="AX292" s="83"/>
      <c r="AY292" s="84">
        <v>214726.38</v>
      </c>
      <c r="AZ292" s="84">
        <v>163789.63</v>
      </c>
      <c r="BA292" s="84">
        <v>16422.75</v>
      </c>
      <c r="BB292" s="84">
        <v>103641.97999999998</v>
      </c>
      <c r="BC292" s="84">
        <v>113296.22</v>
      </c>
      <c r="BD292" s="84">
        <v>468766.76</v>
      </c>
      <c r="BE292" s="84">
        <v>638552.94999999995</v>
      </c>
      <c r="BF292" s="84">
        <v>180779.92</v>
      </c>
      <c r="BG292" s="84">
        <v>-141982.04000000004</v>
      </c>
      <c r="BH292" s="83"/>
      <c r="BI292" s="84"/>
      <c r="BJ292" s="83"/>
      <c r="BK292" s="83"/>
      <c r="BL292" s="84"/>
      <c r="BM292" s="84">
        <v>757862</v>
      </c>
      <c r="BN292" s="84">
        <v>188042.72999999998</v>
      </c>
      <c r="BO292" s="84">
        <v>2362.77</v>
      </c>
      <c r="BP292" s="84">
        <v>11012.04</v>
      </c>
      <c r="BQ292" s="84">
        <v>1305281.1499999999</v>
      </c>
      <c r="BR292" s="83">
        <v>273356.37</v>
      </c>
      <c r="BS292" s="84"/>
      <c r="BT292" s="84">
        <v>23423.510000000002</v>
      </c>
      <c r="BU292" s="84">
        <v>23423.510000000002</v>
      </c>
      <c r="BV292" s="83"/>
      <c r="BW292" s="84"/>
      <c r="BX292" s="84">
        <v>196623.12</v>
      </c>
      <c r="BY292" s="84">
        <v>538712.12</v>
      </c>
      <c r="BZ292" s="83"/>
      <c r="CA292" s="84"/>
      <c r="CB292" s="84">
        <v>55784.92</v>
      </c>
      <c r="CC292" s="83">
        <v>63168.78</v>
      </c>
      <c r="CD292" s="84"/>
      <c r="CE292" s="84">
        <v>263056.14</v>
      </c>
      <c r="CF292" s="83">
        <v>46702.880000000005</v>
      </c>
      <c r="CG292" s="83"/>
      <c r="CH292" s="83"/>
      <c r="CI292" s="83"/>
      <c r="CJ292" s="84"/>
      <c r="CK292" s="84">
        <v>149365.54999999999</v>
      </c>
      <c r="CL292" s="83">
        <v>149365.54999999999</v>
      </c>
      <c r="CM292" s="83"/>
      <c r="CN292" s="84">
        <v>173343.59</v>
      </c>
      <c r="CO292" s="83">
        <v>62287.65</v>
      </c>
      <c r="CP292" s="84">
        <v>15303.25</v>
      </c>
      <c r="CQ292" s="84"/>
      <c r="CR292" s="84"/>
      <c r="CS292" s="84"/>
      <c r="CT292" s="83">
        <v>83329.13</v>
      </c>
      <c r="CU292" s="83"/>
      <c r="CV292" s="83"/>
    </row>
    <row r="293" spans="2:100" x14ac:dyDescent="0.25">
      <c r="B293" s="85" t="s">
        <v>494</v>
      </c>
      <c r="C293" s="85" t="s">
        <v>495</v>
      </c>
      <c r="D293" s="84">
        <v>32104154.409999996</v>
      </c>
      <c r="E293" s="84">
        <v>13025209.370000001</v>
      </c>
      <c r="F293" s="83">
        <v>258352.13</v>
      </c>
      <c r="G293" s="83">
        <v>233620.13999999998</v>
      </c>
      <c r="H293" s="83"/>
      <c r="I293" s="84">
        <v>89461.3</v>
      </c>
      <c r="J293" s="83">
        <v>65085.430000000008</v>
      </c>
      <c r="K293" s="83"/>
      <c r="L293" s="84">
        <v>5525869.3100000005</v>
      </c>
      <c r="M293" s="83">
        <v>186201.01</v>
      </c>
      <c r="N293" s="83">
        <v>187907.31</v>
      </c>
      <c r="O293" s="83"/>
      <c r="P293" s="83">
        <v>293856.68</v>
      </c>
      <c r="Q293" s="83">
        <v>9179.35</v>
      </c>
      <c r="R293" s="84">
        <v>-2.9103830456733704E-11</v>
      </c>
      <c r="S293" s="84"/>
      <c r="T293" s="84">
        <v>1019324.32</v>
      </c>
      <c r="U293" s="84">
        <v>461983.43000000005</v>
      </c>
      <c r="V293" s="84">
        <v>1293694.81</v>
      </c>
      <c r="W293" s="84">
        <v>602708.19000000006</v>
      </c>
      <c r="X293" s="83"/>
      <c r="Y293" s="83"/>
      <c r="Z293" s="83"/>
      <c r="AA293" s="83"/>
      <c r="AB293" s="83"/>
      <c r="AC293" s="84"/>
      <c r="AD293" s="84">
        <v>54974.649999999994</v>
      </c>
      <c r="AE293" s="84">
        <v>80685.25</v>
      </c>
      <c r="AF293" s="83">
        <v>1818753.4400000002</v>
      </c>
      <c r="AG293" s="83">
        <v>1637560.8299999998</v>
      </c>
      <c r="AH293" s="84">
        <v>28877.38</v>
      </c>
      <c r="AI293" s="84">
        <v>13230.689999999999</v>
      </c>
      <c r="AJ293" s="84">
        <v>602617.53</v>
      </c>
      <c r="AK293" s="83">
        <v>136266.97</v>
      </c>
      <c r="AL293" s="84">
        <v>250351.11</v>
      </c>
      <c r="AM293" s="83">
        <v>77537.009999999995</v>
      </c>
      <c r="AN293" s="84">
        <v>279150.42</v>
      </c>
      <c r="AO293" s="83">
        <v>38994.6</v>
      </c>
      <c r="AP293" s="83">
        <v>1461.64</v>
      </c>
      <c r="AQ293" s="83">
        <v>11131.619999999999</v>
      </c>
      <c r="AR293" s="83"/>
      <c r="AS293" s="83"/>
      <c r="AT293" s="84">
        <v>137856.49</v>
      </c>
      <c r="AU293" s="84">
        <v>326788.96999999997</v>
      </c>
      <c r="AV293" s="84"/>
      <c r="AW293" s="84"/>
      <c r="AX293" s="83"/>
      <c r="AY293" s="83"/>
      <c r="AZ293" s="83"/>
      <c r="BA293" s="83"/>
      <c r="BB293" s="84"/>
      <c r="BC293" s="83"/>
      <c r="BD293" s="83">
        <v>270611.56</v>
      </c>
      <c r="BE293" s="83">
        <v>23025.040000000001</v>
      </c>
      <c r="BF293" s="84"/>
      <c r="BG293" s="83"/>
      <c r="BH293" s="83"/>
      <c r="BI293" s="83"/>
      <c r="BJ293" s="83"/>
      <c r="BK293" s="83"/>
      <c r="BL293" s="84"/>
      <c r="BM293" s="83">
        <v>427742</v>
      </c>
      <c r="BN293" s="83">
        <v>191242.99</v>
      </c>
      <c r="BO293" s="83">
        <v>12862.09</v>
      </c>
      <c r="BP293" s="84">
        <v>18658.46</v>
      </c>
      <c r="BQ293" s="83"/>
      <c r="BR293" s="83">
        <v>997780.22</v>
      </c>
      <c r="BS293" s="84"/>
      <c r="BT293" s="84">
        <v>295044.18</v>
      </c>
      <c r="BU293" s="83">
        <v>295044.18</v>
      </c>
      <c r="BV293" s="83"/>
      <c r="BW293" s="83"/>
      <c r="BX293" s="83">
        <v>155037.15</v>
      </c>
      <c r="BY293" s="83">
        <v>449344.31999999995</v>
      </c>
      <c r="BZ293" s="83"/>
      <c r="CA293" s="83"/>
      <c r="CB293" s="83"/>
      <c r="CC293" s="83"/>
      <c r="CD293" s="84"/>
      <c r="CE293" s="84">
        <v>105155.18</v>
      </c>
      <c r="CF293" s="83">
        <v>2676.74</v>
      </c>
      <c r="CG293" s="83"/>
      <c r="CH293" s="83"/>
      <c r="CI293" s="83"/>
      <c r="CJ293" s="83"/>
      <c r="CK293" s="83">
        <v>64045.62</v>
      </c>
      <c r="CL293" s="83">
        <v>64045.62</v>
      </c>
      <c r="CM293" s="84"/>
      <c r="CN293" s="83"/>
      <c r="CO293" s="83">
        <v>3848.17</v>
      </c>
      <c r="CP293" s="83"/>
      <c r="CQ293" s="83"/>
      <c r="CR293" s="83">
        <v>338389.31</v>
      </c>
      <c r="CS293" s="84"/>
      <c r="CT293" s="83"/>
      <c r="CU293" s="83"/>
      <c r="CV293" s="83"/>
    </row>
    <row r="294" spans="2:100" x14ac:dyDescent="0.25">
      <c r="B294" s="85" t="s">
        <v>534</v>
      </c>
      <c r="C294" s="85" t="s">
        <v>535</v>
      </c>
      <c r="D294" s="84">
        <v>35444384.229999997</v>
      </c>
      <c r="E294" s="84">
        <v>14181414.619999997</v>
      </c>
      <c r="F294" s="83">
        <v>404553.18</v>
      </c>
      <c r="G294" s="83">
        <v>150077.51999999999</v>
      </c>
      <c r="H294" s="83"/>
      <c r="I294" s="83">
        <v>389501.69000000006</v>
      </c>
      <c r="J294" s="83">
        <v>95350.9</v>
      </c>
      <c r="K294" s="83">
        <v>131884</v>
      </c>
      <c r="L294" s="84">
        <v>5644471.9499999993</v>
      </c>
      <c r="M294" s="83">
        <v>300209.60999999993</v>
      </c>
      <c r="N294" s="83">
        <v>393764.24</v>
      </c>
      <c r="O294" s="83"/>
      <c r="P294" s="83">
        <v>230945.06</v>
      </c>
      <c r="Q294" s="83">
        <v>67052.489999999991</v>
      </c>
      <c r="R294" s="83"/>
      <c r="S294" s="83"/>
      <c r="T294" s="83">
        <v>1147141.03</v>
      </c>
      <c r="U294" s="83">
        <v>489588.05</v>
      </c>
      <c r="V294" s="83">
        <v>1461415.8299999998</v>
      </c>
      <c r="W294" s="84">
        <v>615796.20000000007</v>
      </c>
      <c r="X294" s="83"/>
      <c r="Y294" s="83"/>
      <c r="Z294" s="83"/>
      <c r="AA294" s="83"/>
      <c r="AB294" s="83">
        <v>32692.500000000004</v>
      </c>
      <c r="AC294" s="83">
        <v>47517.549999999988</v>
      </c>
      <c r="AD294" s="84">
        <v>48379.45</v>
      </c>
      <c r="AE294" s="83">
        <v>79298.149999999994</v>
      </c>
      <c r="AF294" s="84">
        <v>2151645.3400000003</v>
      </c>
      <c r="AG294" s="84">
        <v>1810965.2900000005</v>
      </c>
      <c r="AH294" s="84"/>
      <c r="AI294" s="84"/>
      <c r="AJ294" s="84">
        <v>980233.22999999986</v>
      </c>
      <c r="AK294" s="83">
        <v>54485.95</v>
      </c>
      <c r="AL294" s="84">
        <v>778146.3</v>
      </c>
      <c r="AM294" s="83">
        <v>101683.6</v>
      </c>
      <c r="AN294" s="84">
        <v>111533.12</v>
      </c>
      <c r="AO294" s="83">
        <v>29073.350000000002</v>
      </c>
      <c r="AP294" s="83">
        <v>17426.03</v>
      </c>
      <c r="AQ294" s="83"/>
      <c r="AR294" s="83"/>
      <c r="AS294" s="83"/>
      <c r="AT294" s="84">
        <v>6101.3799999999992</v>
      </c>
      <c r="AU294" s="83">
        <v>729294.5</v>
      </c>
      <c r="AV294" s="83">
        <v>18933.55</v>
      </c>
      <c r="AW294" s="83">
        <v>30273.46</v>
      </c>
      <c r="AX294" s="83"/>
      <c r="AY294" s="84">
        <v>37694.380000000005</v>
      </c>
      <c r="AZ294" s="83">
        <v>87671.09</v>
      </c>
      <c r="BA294" s="83">
        <v>34961.4</v>
      </c>
      <c r="BB294" s="83">
        <v>41457.300000000003</v>
      </c>
      <c r="BC294" s="83">
        <v>99814.26</v>
      </c>
      <c r="BD294" s="83">
        <v>180156.59</v>
      </c>
      <c r="BE294" s="83">
        <v>6679.1399999999994</v>
      </c>
      <c r="BF294" s="83"/>
      <c r="BG294" s="83">
        <v>16648.02</v>
      </c>
      <c r="BH294" s="83"/>
      <c r="BI294" s="83">
        <v>152.32</v>
      </c>
      <c r="BJ294" s="83"/>
      <c r="BK294" s="83">
        <v>21549.5</v>
      </c>
      <c r="BL294" s="83"/>
      <c r="BM294" s="84">
        <v>488146</v>
      </c>
      <c r="BN294" s="83">
        <v>183204.31000000003</v>
      </c>
      <c r="BO294" s="83">
        <v>1104.6099999999999</v>
      </c>
      <c r="BP294" s="83"/>
      <c r="BQ294" s="83">
        <v>204732.25</v>
      </c>
      <c r="BR294" s="83">
        <v>563832.98</v>
      </c>
      <c r="BS294" s="83"/>
      <c r="BT294" s="83">
        <v>27489.61</v>
      </c>
      <c r="BU294" s="83">
        <v>27489.61</v>
      </c>
      <c r="BV294" s="83"/>
      <c r="BW294" s="83"/>
      <c r="BX294" s="83">
        <v>150812.10999999999</v>
      </c>
      <c r="BY294" s="83">
        <v>355460.38</v>
      </c>
      <c r="BZ294" s="83"/>
      <c r="CA294" s="83"/>
      <c r="CB294" s="84"/>
      <c r="CC294" s="83">
        <v>23668.71</v>
      </c>
      <c r="CD294" s="83"/>
      <c r="CE294" s="83"/>
      <c r="CF294" s="83"/>
      <c r="CG294" s="83"/>
      <c r="CH294" s="83"/>
      <c r="CI294" s="83"/>
      <c r="CJ294" s="83"/>
      <c r="CK294" s="83">
        <v>58012.259999999995</v>
      </c>
      <c r="CL294" s="83">
        <v>58012.259999999995</v>
      </c>
      <c r="CM294" s="83"/>
      <c r="CN294" s="83"/>
      <c r="CO294" s="83">
        <v>1889.97</v>
      </c>
      <c r="CP294" s="83"/>
      <c r="CQ294" s="83">
        <v>651.55999999999995</v>
      </c>
      <c r="CR294" s="83">
        <v>108800</v>
      </c>
      <c r="CS294" s="83"/>
      <c r="CT294" s="83">
        <v>18946.36</v>
      </c>
      <c r="CU294" s="83"/>
      <c r="CV294" s="83"/>
    </row>
    <row r="295" spans="2:100" x14ac:dyDescent="0.25">
      <c r="B295" s="85" t="s">
        <v>512</v>
      </c>
      <c r="C295" s="85" t="s">
        <v>513</v>
      </c>
      <c r="D295" s="84">
        <v>34003074.539999992</v>
      </c>
      <c r="E295" s="84">
        <v>12899915.59</v>
      </c>
      <c r="F295" s="84">
        <v>559272</v>
      </c>
      <c r="G295" s="84">
        <v>112101.57</v>
      </c>
      <c r="H295" s="83"/>
      <c r="I295" s="84">
        <v>760055.85</v>
      </c>
      <c r="J295" s="84">
        <v>194009.21999999997</v>
      </c>
      <c r="K295" s="83">
        <v>334198.8</v>
      </c>
      <c r="L295" s="84">
        <v>5600546.9900000002</v>
      </c>
      <c r="M295" s="84">
        <v>318791.93000000005</v>
      </c>
      <c r="N295" s="84">
        <v>239606.71999999997</v>
      </c>
      <c r="O295" s="83"/>
      <c r="P295" s="84">
        <v>562395.34</v>
      </c>
      <c r="Q295" s="83">
        <v>40902.79</v>
      </c>
      <c r="R295" s="83"/>
      <c r="S295" s="83"/>
      <c r="T295" s="84">
        <v>1095309.4699999997</v>
      </c>
      <c r="U295" s="84">
        <v>501313.33999999997</v>
      </c>
      <c r="V295" s="84">
        <v>1380123.89</v>
      </c>
      <c r="W295" s="84">
        <v>663641.66</v>
      </c>
      <c r="X295" s="83"/>
      <c r="Y295" s="83"/>
      <c r="Z295" s="83"/>
      <c r="AA295" s="83"/>
      <c r="AB295" s="84"/>
      <c r="AC295" s="84">
        <v>68134.94</v>
      </c>
      <c r="AD295" s="84">
        <v>49350.130000000005</v>
      </c>
      <c r="AE295" s="84">
        <v>99073.17</v>
      </c>
      <c r="AF295" s="84">
        <v>1727394.9400000002</v>
      </c>
      <c r="AG295" s="84">
        <v>1773748.7699999998</v>
      </c>
      <c r="AH295" s="83">
        <v>31590.339999999997</v>
      </c>
      <c r="AI295" s="83">
        <v>14468.789999999997</v>
      </c>
      <c r="AJ295" s="84">
        <v>699323.76</v>
      </c>
      <c r="AK295" s="84">
        <v>257830.30000000002</v>
      </c>
      <c r="AL295" s="84">
        <v>327143.24</v>
      </c>
      <c r="AM295" s="84">
        <v>10467.060000000001</v>
      </c>
      <c r="AN295" s="84">
        <v>44899.7</v>
      </c>
      <c r="AO295" s="84">
        <v>3730.12</v>
      </c>
      <c r="AP295" s="83">
        <v>26941.98</v>
      </c>
      <c r="AQ295" s="83">
        <v>394351.08999999997</v>
      </c>
      <c r="AR295" s="83"/>
      <c r="AS295" s="83"/>
      <c r="AT295" s="84">
        <v>19981.59</v>
      </c>
      <c r="AU295" s="84">
        <v>617838.47</v>
      </c>
      <c r="AV295" s="84">
        <v>43248</v>
      </c>
      <c r="AW295" s="84">
        <v>63108.56</v>
      </c>
      <c r="AX295" s="83"/>
      <c r="AY295" s="84">
        <v>53507.64</v>
      </c>
      <c r="AZ295" s="83">
        <v>1140.3</v>
      </c>
      <c r="BA295" s="83">
        <v>3000</v>
      </c>
      <c r="BB295" s="84">
        <v>13648.76</v>
      </c>
      <c r="BC295" s="84">
        <v>2003.11</v>
      </c>
      <c r="BD295" s="84">
        <v>110978.42</v>
      </c>
      <c r="BE295" s="83">
        <v>15502.07</v>
      </c>
      <c r="BF295" s="83">
        <v>3410</v>
      </c>
      <c r="BG295" s="83">
        <v>36472.639999999999</v>
      </c>
      <c r="BH295" s="83"/>
      <c r="BI295" s="84"/>
      <c r="BJ295" s="84"/>
      <c r="BK295" s="83"/>
      <c r="BL295" s="84">
        <v>84930</v>
      </c>
      <c r="BM295" s="84">
        <v>488650</v>
      </c>
      <c r="BN295" s="84">
        <v>241487.13</v>
      </c>
      <c r="BO295" s="83">
        <v>1771.65</v>
      </c>
      <c r="BP295" s="84">
        <v>8474.89</v>
      </c>
      <c r="BQ295" s="83">
        <v>504278.36</v>
      </c>
      <c r="BR295" s="83"/>
      <c r="BS295" s="84"/>
      <c r="BT295" s="84">
        <v>40509.5</v>
      </c>
      <c r="BU295" s="84">
        <v>40509.5</v>
      </c>
      <c r="BV295" s="83">
        <v>194253.37</v>
      </c>
      <c r="BW295" s="83"/>
      <c r="BX295" s="84">
        <v>88921.45</v>
      </c>
      <c r="BY295" s="83">
        <v>274068.99000000005</v>
      </c>
      <c r="BZ295" s="83">
        <v>44703.13</v>
      </c>
      <c r="CA295" s="83"/>
      <c r="CB295" s="84">
        <v>64623.51</v>
      </c>
      <c r="CC295" s="83">
        <v>58338.240000000005</v>
      </c>
      <c r="CD295" s="83"/>
      <c r="CE295" s="83">
        <v>26759.51</v>
      </c>
      <c r="CF295" s="83">
        <v>2154.6799999999998</v>
      </c>
      <c r="CG295" s="83"/>
      <c r="CH295" s="83"/>
      <c r="CI295" s="83"/>
      <c r="CJ295" s="84"/>
      <c r="CK295" s="84">
        <v>58198.98</v>
      </c>
      <c r="CL295" s="83">
        <v>58198.98</v>
      </c>
      <c r="CM295" s="83"/>
      <c r="CN295" s="83"/>
      <c r="CO295" s="83"/>
      <c r="CP295" s="84"/>
      <c r="CQ295" s="83"/>
      <c r="CR295" s="83">
        <v>1565.8300000000002</v>
      </c>
      <c r="CS295" s="84">
        <v>33350.49</v>
      </c>
      <c r="CT295" s="83">
        <v>11561.779999999999</v>
      </c>
      <c r="CU295" s="83"/>
      <c r="CV295" s="83"/>
    </row>
    <row r="296" spans="2:100" x14ac:dyDescent="0.25">
      <c r="B296" s="85" t="s">
        <v>808</v>
      </c>
      <c r="C296" s="85" t="s">
        <v>846</v>
      </c>
      <c r="D296" s="84">
        <v>2554568.33</v>
      </c>
      <c r="E296" s="84">
        <v>692808.61</v>
      </c>
      <c r="F296" s="84"/>
      <c r="G296" s="84"/>
      <c r="H296" s="83"/>
      <c r="I296" s="84">
        <v>34796.559999999998</v>
      </c>
      <c r="J296" s="84"/>
      <c r="K296" s="83"/>
      <c r="L296" s="84">
        <v>183850.52</v>
      </c>
      <c r="M296" s="84"/>
      <c r="N296" s="84"/>
      <c r="O296" s="83"/>
      <c r="P296" s="83">
        <v>19.670000000000002</v>
      </c>
      <c r="Q296" s="84"/>
      <c r="R296" s="83"/>
      <c r="S296" s="83"/>
      <c r="T296" s="84">
        <v>55052.509999999995</v>
      </c>
      <c r="U296" s="84">
        <v>16687.79</v>
      </c>
      <c r="V296" s="84">
        <v>69356.680000000008</v>
      </c>
      <c r="W296" s="84">
        <v>19094.030000000002</v>
      </c>
      <c r="X296" s="83"/>
      <c r="Y296" s="83"/>
      <c r="Z296" s="83"/>
      <c r="AA296" s="83"/>
      <c r="AB296" s="84"/>
      <c r="AC296" s="84"/>
      <c r="AD296" s="84">
        <v>2976.35</v>
      </c>
      <c r="AE296" s="84">
        <v>1693.21</v>
      </c>
      <c r="AF296" s="84">
        <v>114650.25000000001</v>
      </c>
      <c r="AG296" s="84">
        <v>42863</v>
      </c>
      <c r="AH296" s="83">
        <v>3749.86</v>
      </c>
      <c r="AI296" s="83">
        <v>1491.07</v>
      </c>
      <c r="AJ296" s="84">
        <v>366540.79</v>
      </c>
      <c r="AK296" s="84"/>
      <c r="AL296" s="84">
        <v>84770.4</v>
      </c>
      <c r="AM296" s="84"/>
      <c r="AN296" s="84"/>
      <c r="AO296" s="83">
        <v>268508.05</v>
      </c>
      <c r="AP296" s="84"/>
      <c r="AQ296" s="84">
        <v>205185.69999999998</v>
      </c>
      <c r="AR296" s="83">
        <v>1933.34</v>
      </c>
      <c r="AS296" s="83"/>
      <c r="AT296" s="84">
        <v>227.09</v>
      </c>
      <c r="AU296" s="84"/>
      <c r="AV296" s="84"/>
      <c r="AW296" s="84">
        <v>35149.800000000003</v>
      </c>
      <c r="AX296" s="83"/>
      <c r="AY296" s="84"/>
      <c r="AZ296" s="84"/>
      <c r="BA296" s="83"/>
      <c r="BB296" s="84"/>
      <c r="BC296" s="84"/>
      <c r="BD296" s="84"/>
      <c r="BE296" s="84"/>
      <c r="BF296" s="83">
        <v>211374.02</v>
      </c>
      <c r="BG296" s="84"/>
      <c r="BH296" s="83"/>
      <c r="BI296" s="83"/>
      <c r="BJ296" s="83"/>
      <c r="BK296" s="83"/>
      <c r="BL296" s="84"/>
      <c r="BM296" s="84"/>
      <c r="BN296" s="84"/>
      <c r="BO296" s="84"/>
      <c r="BP296" s="83"/>
      <c r="BQ296" s="83"/>
      <c r="BR296" s="83"/>
      <c r="BS296" s="84"/>
      <c r="BT296" s="84"/>
      <c r="BU296" s="84"/>
      <c r="BV296" s="83"/>
      <c r="BW296" s="83"/>
      <c r="BX296" s="84"/>
      <c r="BY296" s="83"/>
      <c r="BZ296" s="84"/>
      <c r="CA296" s="83"/>
      <c r="CB296" s="84"/>
      <c r="CC296" s="83"/>
      <c r="CD296" s="83"/>
      <c r="CE296" s="83">
        <v>125697.48</v>
      </c>
      <c r="CF296" s="83">
        <v>16091.55</v>
      </c>
      <c r="CG296" s="83"/>
      <c r="CH296" s="83"/>
      <c r="CI296" s="83"/>
      <c r="CJ296" s="84"/>
      <c r="CK296" s="84"/>
      <c r="CL296" s="83"/>
      <c r="CM296" s="83"/>
      <c r="CN296" s="83"/>
      <c r="CO296" s="83"/>
      <c r="CP296" s="83"/>
      <c r="CQ296" s="83"/>
      <c r="CR296" s="83"/>
      <c r="CS296" s="84"/>
      <c r="CT296" s="83"/>
      <c r="CU296" s="83"/>
      <c r="CV296" s="83"/>
    </row>
    <row r="297" spans="2:100" x14ac:dyDescent="0.25">
      <c r="B297" s="85" t="s">
        <v>468</v>
      </c>
      <c r="C297" s="85" t="s">
        <v>469</v>
      </c>
      <c r="D297" s="84">
        <v>7339606.0200000005</v>
      </c>
      <c r="E297" s="84">
        <v>3910011.73</v>
      </c>
      <c r="F297" s="84"/>
      <c r="G297" s="84"/>
      <c r="H297" s="83"/>
      <c r="I297" s="84"/>
      <c r="J297" s="84"/>
      <c r="K297" s="84"/>
      <c r="L297" s="84">
        <v>1740062.3</v>
      </c>
      <c r="M297" s="84"/>
      <c r="N297" s="84"/>
      <c r="O297" s="83"/>
      <c r="P297" s="84"/>
      <c r="Q297" s="84"/>
      <c r="R297" s="83"/>
      <c r="S297" s="83"/>
      <c r="T297" s="84"/>
      <c r="U297" s="84"/>
      <c r="V297" s="84"/>
      <c r="W297" s="84">
        <v>91209.739999999991</v>
      </c>
      <c r="X297" s="83"/>
      <c r="Y297" s="83"/>
      <c r="Z297" s="83"/>
      <c r="AA297" s="83"/>
      <c r="AB297" s="84"/>
      <c r="AC297" s="84"/>
      <c r="AD297" s="84">
        <v>13222.640000000001</v>
      </c>
      <c r="AE297" s="84"/>
      <c r="AF297" s="84">
        <v>484897.38</v>
      </c>
      <c r="AG297" s="84">
        <v>149674.72</v>
      </c>
      <c r="AH297" s="84">
        <v>362825.14</v>
      </c>
      <c r="AI297" s="84">
        <v>307460.83</v>
      </c>
      <c r="AJ297" s="84">
        <v>215305.09999999998</v>
      </c>
      <c r="AK297" s="84"/>
      <c r="AL297" s="84"/>
      <c r="AM297" s="84"/>
      <c r="AN297" s="84">
        <v>11057.24</v>
      </c>
      <c r="AO297" s="84"/>
      <c r="AP297" s="83"/>
      <c r="AQ297" s="83"/>
      <c r="AR297" s="83"/>
      <c r="AS297" s="84"/>
      <c r="AT297" s="84">
        <v>21822.739999999998</v>
      </c>
      <c r="AU297" s="84"/>
      <c r="AV297" s="84"/>
      <c r="AW297" s="84"/>
      <c r="AX297" s="83"/>
      <c r="AY297" s="83">
        <v>19373.07</v>
      </c>
      <c r="AZ297" s="83"/>
      <c r="BA297" s="84"/>
      <c r="BB297" s="84"/>
      <c r="BC297" s="83"/>
      <c r="BD297" s="84"/>
      <c r="BE297" s="84"/>
      <c r="BF297" s="83"/>
      <c r="BG297" s="84"/>
      <c r="BH297" s="83"/>
      <c r="BI297" s="84"/>
      <c r="BJ297" s="83"/>
      <c r="BK297" s="83"/>
      <c r="BL297" s="84"/>
      <c r="BM297" s="84"/>
      <c r="BN297" s="84">
        <v>1540</v>
      </c>
      <c r="BO297" s="83"/>
      <c r="BP297" s="84"/>
      <c r="BQ297" s="84"/>
      <c r="BR297" s="83"/>
      <c r="BS297" s="84"/>
      <c r="BT297" s="84"/>
      <c r="BU297" s="84"/>
      <c r="BV297" s="83"/>
      <c r="BW297" s="83"/>
      <c r="BX297" s="84"/>
      <c r="BY297" s="84"/>
      <c r="BZ297" s="84"/>
      <c r="CA297" s="83"/>
      <c r="CB297" s="84"/>
      <c r="CC297" s="83">
        <v>5286.3899999999994</v>
      </c>
      <c r="CD297" s="83"/>
      <c r="CE297" s="83"/>
      <c r="CF297" s="83"/>
      <c r="CG297" s="83"/>
      <c r="CH297" s="83"/>
      <c r="CI297" s="83"/>
      <c r="CJ297" s="84"/>
      <c r="CK297" s="84"/>
      <c r="CL297" s="83"/>
      <c r="CM297" s="83"/>
      <c r="CN297" s="84"/>
      <c r="CO297" s="83"/>
      <c r="CP297" s="84"/>
      <c r="CQ297" s="83"/>
      <c r="CR297" s="83"/>
      <c r="CS297" s="84"/>
      <c r="CT297" s="83">
        <v>5857</v>
      </c>
      <c r="CU297" s="83"/>
      <c r="CV297" s="83"/>
    </row>
    <row r="298" spans="2:100" x14ac:dyDescent="0.25">
      <c r="B298" s="85" t="s">
        <v>444</v>
      </c>
      <c r="C298" s="85" t="s">
        <v>445</v>
      </c>
      <c r="D298" s="84">
        <v>3328875.8699999992</v>
      </c>
      <c r="E298" s="84">
        <v>1250094.3</v>
      </c>
      <c r="F298" s="84"/>
      <c r="G298" s="84">
        <v>21304.22</v>
      </c>
      <c r="H298" s="83"/>
      <c r="I298" s="84">
        <v>16329.9</v>
      </c>
      <c r="J298" s="84">
        <v>24183.37</v>
      </c>
      <c r="K298" s="84"/>
      <c r="L298" s="84">
        <v>548355.35</v>
      </c>
      <c r="M298" s="84"/>
      <c r="N298" s="84"/>
      <c r="O298" s="83"/>
      <c r="P298" s="84">
        <v>22200</v>
      </c>
      <c r="Q298" s="84"/>
      <c r="R298" s="83"/>
      <c r="S298" s="83"/>
      <c r="T298" s="84">
        <v>97214</v>
      </c>
      <c r="U298" s="84">
        <v>42533.94</v>
      </c>
      <c r="V298" s="84">
        <v>112628.64000000001</v>
      </c>
      <c r="W298" s="84">
        <v>56662.389999999992</v>
      </c>
      <c r="X298" s="83"/>
      <c r="Y298" s="83"/>
      <c r="Z298" s="83"/>
      <c r="AA298" s="83"/>
      <c r="AB298" s="84">
        <v>575.36</v>
      </c>
      <c r="AC298" s="84">
        <v>264.19000000000005</v>
      </c>
      <c r="AD298" s="84">
        <v>6098.32</v>
      </c>
      <c r="AE298" s="84">
        <v>14229.25</v>
      </c>
      <c r="AF298" s="84">
        <v>226992.96999999997</v>
      </c>
      <c r="AG298" s="84">
        <v>178591.63</v>
      </c>
      <c r="AH298" s="83"/>
      <c r="AI298" s="83"/>
      <c r="AJ298" s="84">
        <v>163895.91999999998</v>
      </c>
      <c r="AK298" s="84">
        <v>41169.279999999999</v>
      </c>
      <c r="AL298" s="84">
        <v>34262.68</v>
      </c>
      <c r="AM298" s="84">
        <v>487.98</v>
      </c>
      <c r="AN298" s="84">
        <v>36429.129999999997</v>
      </c>
      <c r="AO298" s="84"/>
      <c r="AP298" s="83">
        <v>3961.6</v>
      </c>
      <c r="AQ298" s="84"/>
      <c r="AR298" s="83"/>
      <c r="AS298" s="83"/>
      <c r="AT298" s="84">
        <v>17112.23</v>
      </c>
      <c r="AU298" s="84">
        <v>121431.65</v>
      </c>
      <c r="AV298" s="83">
        <v>12913.5</v>
      </c>
      <c r="AW298" s="84">
        <v>1281</v>
      </c>
      <c r="AX298" s="83"/>
      <c r="AY298" s="84">
        <v>3107.8</v>
      </c>
      <c r="AZ298" s="83"/>
      <c r="BA298" s="83"/>
      <c r="BB298" s="84">
        <v>10584.78</v>
      </c>
      <c r="BC298" s="84">
        <v>9926.16</v>
      </c>
      <c r="BD298" s="84">
        <v>40112.28</v>
      </c>
      <c r="BE298" s="84"/>
      <c r="BF298" s="84"/>
      <c r="BG298" s="84"/>
      <c r="BH298" s="83"/>
      <c r="BI298" s="84"/>
      <c r="BJ298" s="83"/>
      <c r="BK298" s="83"/>
      <c r="BL298" s="84"/>
      <c r="BM298" s="84">
        <v>90234.540000000008</v>
      </c>
      <c r="BN298" s="84">
        <v>18020.29</v>
      </c>
      <c r="BO298" s="84">
        <v>3569.27</v>
      </c>
      <c r="BP298" s="84"/>
      <c r="BQ298" s="84">
        <v>6931.04</v>
      </c>
      <c r="BR298" s="83"/>
      <c r="BS298" s="84"/>
      <c r="BT298" s="84"/>
      <c r="BU298" s="84"/>
      <c r="BV298" s="83"/>
      <c r="BW298" s="84"/>
      <c r="BX298" s="84"/>
      <c r="BY298" s="83">
        <v>66236</v>
      </c>
      <c r="BZ298" s="83"/>
      <c r="CA298" s="83"/>
      <c r="CB298" s="84"/>
      <c r="CC298" s="84">
        <v>5966.27</v>
      </c>
      <c r="CD298" s="83"/>
      <c r="CE298" s="83"/>
      <c r="CF298" s="83"/>
      <c r="CG298" s="83"/>
      <c r="CH298" s="83"/>
      <c r="CI298" s="83"/>
      <c r="CJ298" s="84"/>
      <c r="CK298" s="84">
        <v>18149.080000000002</v>
      </c>
      <c r="CL298" s="83">
        <v>18149.080000000002</v>
      </c>
      <c r="CM298" s="83"/>
      <c r="CN298" s="84"/>
      <c r="CO298" s="83"/>
      <c r="CP298" s="83"/>
      <c r="CQ298" s="83">
        <v>241.81</v>
      </c>
      <c r="CR298" s="83">
        <v>4593.75</v>
      </c>
      <c r="CS298" s="83"/>
      <c r="CT298" s="83"/>
      <c r="CU298" s="83"/>
      <c r="CV298" s="83"/>
    </row>
    <row r="299" spans="2:100" x14ac:dyDescent="0.25">
      <c r="B299" s="85" t="s">
        <v>454</v>
      </c>
      <c r="C299" s="85" t="s">
        <v>455</v>
      </c>
      <c r="D299" s="84">
        <v>1181363.5900000001</v>
      </c>
      <c r="E299" s="84">
        <v>437422.94999999995</v>
      </c>
      <c r="F299" s="84">
        <v>9712.92</v>
      </c>
      <c r="G299" s="84">
        <v>3048.21</v>
      </c>
      <c r="H299" s="83"/>
      <c r="I299" s="84">
        <v>4770</v>
      </c>
      <c r="J299" s="84"/>
      <c r="K299" s="84"/>
      <c r="L299" s="84">
        <v>145410.87</v>
      </c>
      <c r="M299" s="84">
        <v>10524.88</v>
      </c>
      <c r="N299" s="84">
        <v>6869.1399999999994</v>
      </c>
      <c r="O299" s="83"/>
      <c r="P299" s="84">
        <v>600</v>
      </c>
      <c r="Q299" s="84"/>
      <c r="R299" s="83"/>
      <c r="S299" s="83"/>
      <c r="T299" s="84">
        <v>33482.81</v>
      </c>
      <c r="U299" s="84">
        <v>11982.8</v>
      </c>
      <c r="V299" s="84">
        <v>43127.81</v>
      </c>
      <c r="W299" s="84">
        <v>15453.04</v>
      </c>
      <c r="X299" s="83"/>
      <c r="Y299" s="83"/>
      <c r="Z299" s="83"/>
      <c r="AA299" s="83"/>
      <c r="AB299" s="84">
        <v>218.98000000000002</v>
      </c>
      <c r="AC299" s="84">
        <v>90.3</v>
      </c>
      <c r="AD299" s="84">
        <v>2236.69</v>
      </c>
      <c r="AE299" s="84">
        <v>3796.3299999999995</v>
      </c>
      <c r="AF299" s="84">
        <v>67534</v>
      </c>
      <c r="AG299" s="84">
        <v>37400</v>
      </c>
      <c r="AH299" s="83"/>
      <c r="AI299" s="83"/>
      <c r="AJ299" s="84">
        <v>22392.59</v>
      </c>
      <c r="AK299" s="84">
        <v>9993.619999999999</v>
      </c>
      <c r="AL299" s="84">
        <v>24205.72</v>
      </c>
      <c r="AM299" s="84">
        <v>1617.68</v>
      </c>
      <c r="AN299" s="84">
        <v>16911.66</v>
      </c>
      <c r="AO299" s="84"/>
      <c r="AP299" s="83">
        <v>650.01</v>
      </c>
      <c r="AQ299" s="84">
        <v>31635.52</v>
      </c>
      <c r="AR299" s="83"/>
      <c r="AS299" s="84"/>
      <c r="AT299" s="84">
        <v>15952.81</v>
      </c>
      <c r="AU299" s="84">
        <v>28362.560000000001</v>
      </c>
      <c r="AV299" s="84">
        <v>13501.5</v>
      </c>
      <c r="AW299" s="84">
        <v>1391</v>
      </c>
      <c r="AX299" s="83"/>
      <c r="AY299" s="83">
        <v>3706.33</v>
      </c>
      <c r="AZ299" s="84">
        <v>19845</v>
      </c>
      <c r="BA299" s="83"/>
      <c r="BB299" s="84">
        <v>538.77</v>
      </c>
      <c r="BC299" s="84">
        <v>2771.48</v>
      </c>
      <c r="BD299" s="84">
        <v>31359.91</v>
      </c>
      <c r="BE299" s="84">
        <v>5328</v>
      </c>
      <c r="BF299" s="84"/>
      <c r="BG299" s="84">
        <v>6313.0400000000009</v>
      </c>
      <c r="BH299" s="84"/>
      <c r="BI299" s="83"/>
      <c r="BJ299" s="83"/>
      <c r="BK299" s="83">
        <v>3780.8</v>
      </c>
      <c r="BL299" s="84"/>
      <c r="BM299" s="84">
        <v>61814.01</v>
      </c>
      <c r="BN299" s="84">
        <v>5007.51</v>
      </c>
      <c r="BO299" s="84">
        <v>288.95</v>
      </c>
      <c r="BP299" s="84"/>
      <c r="BQ299" s="83"/>
      <c r="BR299" s="83"/>
      <c r="BS299" s="84"/>
      <c r="BT299" s="84"/>
      <c r="BU299" s="83"/>
      <c r="BV299" s="83">
        <v>6462.63</v>
      </c>
      <c r="BW299" s="84"/>
      <c r="BX299" s="84"/>
      <c r="BY299" s="83">
        <v>27643.86</v>
      </c>
      <c r="BZ299" s="83"/>
      <c r="CA299" s="83"/>
      <c r="CB299" s="84"/>
      <c r="CC299" s="83">
        <v>4779.53</v>
      </c>
      <c r="CD299" s="83"/>
      <c r="CE299" s="83"/>
      <c r="CF299" s="83"/>
      <c r="CG299" s="83"/>
      <c r="CH299" s="83"/>
      <c r="CI299" s="83"/>
      <c r="CJ299" s="84"/>
      <c r="CK299" s="84">
        <v>1427.37</v>
      </c>
      <c r="CL299" s="83">
        <v>1427.37</v>
      </c>
      <c r="CM299" s="83"/>
      <c r="CN299" s="83"/>
      <c r="CO299" s="84"/>
      <c r="CP299" s="83"/>
      <c r="CQ299" s="83"/>
      <c r="CR299" s="83"/>
      <c r="CS299" s="83"/>
      <c r="CT299" s="83"/>
      <c r="CU299" s="83"/>
      <c r="CV299" s="83"/>
    </row>
    <row r="300" spans="2:100" x14ac:dyDescent="0.25">
      <c r="B300" s="85" t="s">
        <v>748</v>
      </c>
      <c r="C300" s="85" t="s">
        <v>749</v>
      </c>
      <c r="D300" s="84">
        <v>4674601.01</v>
      </c>
      <c r="E300" s="84">
        <v>1506447.3900000001</v>
      </c>
      <c r="F300" s="84">
        <v>52756.9</v>
      </c>
      <c r="G300" s="84">
        <v>56395.49</v>
      </c>
      <c r="H300" s="83"/>
      <c r="I300" s="84">
        <v>42934.15</v>
      </c>
      <c r="J300" s="84">
        <v>17863.079999999998</v>
      </c>
      <c r="K300" s="83">
        <v>6206</v>
      </c>
      <c r="L300" s="84">
        <v>662988.74000000011</v>
      </c>
      <c r="M300" s="84">
        <v>28700.69</v>
      </c>
      <c r="N300" s="84"/>
      <c r="O300" s="83"/>
      <c r="P300" s="84">
        <v>60030.51</v>
      </c>
      <c r="Q300" s="84"/>
      <c r="R300" s="83"/>
      <c r="S300" s="83"/>
      <c r="T300" s="84">
        <v>124227.73000000001</v>
      </c>
      <c r="U300" s="84">
        <v>56335.27</v>
      </c>
      <c r="V300" s="84">
        <v>155187.40000000002</v>
      </c>
      <c r="W300" s="84">
        <v>68006.570000000007</v>
      </c>
      <c r="X300" s="83"/>
      <c r="Y300" s="83"/>
      <c r="Z300" s="83"/>
      <c r="AA300" s="83"/>
      <c r="AB300" s="84">
        <v>1515.52</v>
      </c>
      <c r="AC300" s="84">
        <v>767.62</v>
      </c>
      <c r="AD300" s="84">
        <v>7578.58</v>
      </c>
      <c r="AE300" s="84">
        <v>10745.11</v>
      </c>
      <c r="AF300" s="84">
        <v>284221.99</v>
      </c>
      <c r="AG300" s="84">
        <v>261304.00999999998</v>
      </c>
      <c r="AH300" s="84">
        <v>12660.259999999998</v>
      </c>
      <c r="AI300" s="84">
        <v>5731.17</v>
      </c>
      <c r="AJ300" s="84">
        <v>286336.74</v>
      </c>
      <c r="AK300" s="84">
        <v>29491.03</v>
      </c>
      <c r="AL300" s="84">
        <v>93254.58</v>
      </c>
      <c r="AM300" s="84">
        <v>2503.67</v>
      </c>
      <c r="AN300" s="84">
        <v>1097.2800000000002</v>
      </c>
      <c r="AO300" s="84">
        <v>3550.94</v>
      </c>
      <c r="AP300" s="83">
        <v>3576.57</v>
      </c>
      <c r="AQ300" s="84">
        <v>2787.6800000000003</v>
      </c>
      <c r="AR300" s="83"/>
      <c r="AS300" s="83">
        <v>102649.95999999999</v>
      </c>
      <c r="AT300" s="84">
        <v>8514.43</v>
      </c>
      <c r="AU300" s="84">
        <v>99953.17</v>
      </c>
      <c r="AV300" s="84">
        <v>4209</v>
      </c>
      <c r="AW300" s="84"/>
      <c r="AX300" s="83"/>
      <c r="AY300" s="84"/>
      <c r="AZ300" s="84"/>
      <c r="BA300" s="83">
        <v>2398.08</v>
      </c>
      <c r="BB300" s="84">
        <v>25933.759999999998</v>
      </c>
      <c r="BC300" s="84">
        <v>350</v>
      </c>
      <c r="BD300" s="84">
        <v>23718.920000000002</v>
      </c>
      <c r="BE300" s="83">
        <v>40052.539999999994</v>
      </c>
      <c r="BF300" s="83"/>
      <c r="BG300" s="83">
        <v>1533.41</v>
      </c>
      <c r="BH300" s="83"/>
      <c r="BI300" s="83"/>
      <c r="BJ300" s="83"/>
      <c r="BK300" s="83"/>
      <c r="BL300" s="84"/>
      <c r="BM300" s="84">
        <v>129853.62000000001</v>
      </c>
      <c r="BN300" s="84">
        <v>8987.36</v>
      </c>
      <c r="BO300" s="84">
        <v>3009.6</v>
      </c>
      <c r="BP300" s="84"/>
      <c r="BQ300" s="83">
        <v>42827.43</v>
      </c>
      <c r="BR300" s="83">
        <v>44700</v>
      </c>
      <c r="BS300" s="84"/>
      <c r="BT300" s="84">
        <v>12375.61</v>
      </c>
      <c r="BU300" s="84">
        <v>12375.61</v>
      </c>
      <c r="BV300" s="83">
        <v>24312.5</v>
      </c>
      <c r="BW300" s="84"/>
      <c r="BX300" s="84"/>
      <c r="BY300" s="83">
        <v>109530.64</v>
      </c>
      <c r="BZ300" s="83">
        <v>32995.550000000003</v>
      </c>
      <c r="CA300" s="83">
        <v>4492.2700000000004</v>
      </c>
      <c r="CB300" s="84"/>
      <c r="CC300" s="83">
        <v>89548.74</v>
      </c>
      <c r="CD300" s="83"/>
      <c r="CE300" s="83"/>
      <c r="CF300" s="83"/>
      <c r="CG300" s="83"/>
      <c r="CH300" s="83"/>
      <c r="CI300" s="83"/>
      <c r="CJ300" s="84"/>
      <c r="CK300" s="84">
        <v>17451.75</v>
      </c>
      <c r="CL300" s="83">
        <v>17451.75</v>
      </c>
      <c r="CM300" s="83"/>
      <c r="CN300" s="83"/>
      <c r="CO300" s="84"/>
      <c r="CP300" s="83"/>
      <c r="CQ300" s="84"/>
      <c r="CR300" s="83"/>
      <c r="CS300" s="83"/>
      <c r="CT300" s="83"/>
      <c r="CU300" s="83"/>
      <c r="CV300" s="83"/>
    </row>
    <row r="301" spans="2:100" x14ac:dyDescent="0.25">
      <c r="B301" s="85" t="s">
        <v>618</v>
      </c>
      <c r="C301" s="85" t="s">
        <v>619</v>
      </c>
      <c r="D301" s="84">
        <v>42997664.800000012</v>
      </c>
      <c r="E301" s="84">
        <v>17987223.490000002</v>
      </c>
      <c r="F301" s="84">
        <v>392092.57</v>
      </c>
      <c r="G301" s="84">
        <v>961350.23999999987</v>
      </c>
      <c r="H301" s="83"/>
      <c r="I301" s="84">
        <v>299774.78000000003</v>
      </c>
      <c r="J301" s="84">
        <v>274770.84000000003</v>
      </c>
      <c r="K301" s="83">
        <v>96813.6</v>
      </c>
      <c r="L301" s="84">
        <v>6455794.4800000014</v>
      </c>
      <c r="M301" s="84">
        <v>268171.41000000003</v>
      </c>
      <c r="N301" s="84">
        <v>294825.10000000003</v>
      </c>
      <c r="O301" s="83"/>
      <c r="P301" s="84">
        <v>281500.94</v>
      </c>
      <c r="Q301" s="84">
        <v>62274.759999999995</v>
      </c>
      <c r="R301" s="83">
        <v>88.24</v>
      </c>
      <c r="S301" s="83"/>
      <c r="T301" s="84">
        <v>1490543</v>
      </c>
      <c r="U301" s="84">
        <v>545306.09000000008</v>
      </c>
      <c r="V301" s="84">
        <v>1907166.55</v>
      </c>
      <c r="W301" s="84">
        <v>728232.7699999999</v>
      </c>
      <c r="X301" s="83"/>
      <c r="Y301" s="83"/>
      <c r="Z301" s="83"/>
      <c r="AA301" s="83"/>
      <c r="AB301" s="84">
        <v>42241.669999999991</v>
      </c>
      <c r="AC301" s="84">
        <v>15618.929999999997</v>
      </c>
      <c r="AD301" s="84">
        <v>77265.26999999999</v>
      </c>
      <c r="AE301" s="84">
        <v>137510.54999999999</v>
      </c>
      <c r="AF301" s="84">
        <v>2914539.7899999991</v>
      </c>
      <c r="AG301" s="84">
        <v>1979212.2100000002</v>
      </c>
      <c r="AH301" s="84"/>
      <c r="AI301" s="84"/>
      <c r="AJ301" s="84">
        <v>894829.03000000014</v>
      </c>
      <c r="AK301" s="84">
        <v>127812.57</v>
      </c>
      <c r="AL301" s="84">
        <v>566612.87</v>
      </c>
      <c r="AM301" s="84">
        <v>32965.29</v>
      </c>
      <c r="AN301" s="84">
        <v>73903.13</v>
      </c>
      <c r="AO301" s="84">
        <v>74090.080000000002</v>
      </c>
      <c r="AP301" s="83">
        <v>77010.62</v>
      </c>
      <c r="AQ301" s="83">
        <v>74197.320000000007</v>
      </c>
      <c r="AR301" s="83"/>
      <c r="AS301" s="83"/>
      <c r="AT301" s="84">
        <v>164263.51</v>
      </c>
      <c r="AU301" s="84">
        <v>341460.52</v>
      </c>
      <c r="AV301" s="84"/>
      <c r="AW301" s="83">
        <v>23746.58</v>
      </c>
      <c r="AX301" s="83"/>
      <c r="AY301" s="84">
        <v>76204.240000000005</v>
      </c>
      <c r="AZ301" s="83"/>
      <c r="BA301" s="83"/>
      <c r="BB301" s="84">
        <v>168570.15</v>
      </c>
      <c r="BC301" s="84">
        <v>92586.239999999991</v>
      </c>
      <c r="BD301" s="84">
        <v>176333.90000000002</v>
      </c>
      <c r="BE301" s="83">
        <v>2394.5500000000002</v>
      </c>
      <c r="BF301" s="83">
        <v>6606.35</v>
      </c>
      <c r="BG301" s="83">
        <v>9685.2000000000007</v>
      </c>
      <c r="BH301" s="83"/>
      <c r="BI301" s="83">
        <v>49016.58</v>
      </c>
      <c r="BJ301" s="83"/>
      <c r="BK301" s="83"/>
      <c r="BL301" s="84">
        <v>1923.84</v>
      </c>
      <c r="BM301" s="84">
        <v>626120.51</v>
      </c>
      <c r="BN301" s="84">
        <v>317187.71000000002</v>
      </c>
      <c r="BO301" s="84">
        <v>6911.04</v>
      </c>
      <c r="BP301" s="84">
        <v>9527.92</v>
      </c>
      <c r="BQ301" s="83">
        <v>413293.43999999994</v>
      </c>
      <c r="BR301" s="83">
        <v>21821.79</v>
      </c>
      <c r="BS301" s="84"/>
      <c r="BT301" s="84">
        <v>2434.4</v>
      </c>
      <c r="BU301" s="84">
        <v>2434.4</v>
      </c>
      <c r="BV301" s="83">
        <v>156041.34</v>
      </c>
      <c r="BW301" s="83"/>
      <c r="BX301" s="84">
        <v>260738.87000000002</v>
      </c>
      <c r="BY301" s="84">
        <v>691741.08</v>
      </c>
      <c r="BZ301" s="83"/>
      <c r="CA301" s="83"/>
      <c r="CB301" s="84"/>
      <c r="CC301" s="83">
        <v>55750.15</v>
      </c>
      <c r="CD301" s="83"/>
      <c r="CE301" s="83"/>
      <c r="CF301" s="83"/>
      <c r="CG301" s="83"/>
      <c r="CH301" s="83"/>
      <c r="CI301" s="83"/>
      <c r="CJ301" s="84"/>
      <c r="CK301" s="84">
        <v>122056.6</v>
      </c>
      <c r="CL301" s="83">
        <v>122056.6</v>
      </c>
      <c r="CM301" s="83"/>
      <c r="CN301" s="83"/>
      <c r="CO301" s="83">
        <v>53762.720000000001</v>
      </c>
      <c r="CP301" s="83"/>
      <c r="CQ301" s="84"/>
      <c r="CR301" s="83"/>
      <c r="CS301" s="83"/>
      <c r="CT301" s="83">
        <v>13747.38</v>
      </c>
      <c r="CU301" s="83"/>
      <c r="CV301" s="83"/>
    </row>
    <row r="302" spans="2:100" x14ac:dyDescent="0.25">
      <c r="B302" s="85" t="s">
        <v>284</v>
      </c>
      <c r="C302" s="85" t="s">
        <v>285</v>
      </c>
      <c r="D302" s="84">
        <v>9388766.4399999995</v>
      </c>
      <c r="E302" s="84">
        <v>3403425.5200000005</v>
      </c>
      <c r="F302" s="84">
        <v>75547.47</v>
      </c>
      <c r="G302" s="84">
        <v>55100.479999999996</v>
      </c>
      <c r="H302" s="83"/>
      <c r="I302" s="83">
        <v>133815.21</v>
      </c>
      <c r="J302" s="83">
        <v>40902.949999999997</v>
      </c>
      <c r="K302" s="83">
        <v>18618</v>
      </c>
      <c r="L302" s="84">
        <v>1218490.3900000001</v>
      </c>
      <c r="M302" s="84">
        <v>49199.71</v>
      </c>
      <c r="N302" s="84">
        <v>18459.91</v>
      </c>
      <c r="O302" s="83"/>
      <c r="P302" s="83">
        <v>204653.94</v>
      </c>
      <c r="Q302" s="83">
        <v>22518.05</v>
      </c>
      <c r="R302" s="83"/>
      <c r="S302" s="83"/>
      <c r="T302" s="84">
        <v>273427.06</v>
      </c>
      <c r="U302" s="84">
        <v>110893.73</v>
      </c>
      <c r="V302" s="84">
        <v>353992.49</v>
      </c>
      <c r="W302" s="84">
        <v>140423.67999999999</v>
      </c>
      <c r="X302" s="83"/>
      <c r="Y302" s="83"/>
      <c r="Z302" s="83"/>
      <c r="AA302" s="83"/>
      <c r="AB302" s="84">
        <v>9116.2800000000007</v>
      </c>
      <c r="AC302" s="83">
        <v>4347.0400000000009</v>
      </c>
      <c r="AD302" s="84">
        <v>14149.519999999999</v>
      </c>
      <c r="AE302" s="84">
        <v>25103.85</v>
      </c>
      <c r="AF302" s="84">
        <v>554501.9</v>
      </c>
      <c r="AG302" s="84">
        <v>481698.1</v>
      </c>
      <c r="AH302" s="83"/>
      <c r="AI302" s="83"/>
      <c r="AJ302" s="84">
        <v>318971.89</v>
      </c>
      <c r="AK302" s="84">
        <v>80411.09</v>
      </c>
      <c r="AL302" s="84">
        <v>163358.03</v>
      </c>
      <c r="AM302" s="84">
        <v>20170.11</v>
      </c>
      <c r="AN302" s="84">
        <v>77854</v>
      </c>
      <c r="AO302" s="83">
        <v>1837.44</v>
      </c>
      <c r="AP302" s="83">
        <v>13749.28</v>
      </c>
      <c r="AQ302" s="84">
        <v>73408.05</v>
      </c>
      <c r="AR302" s="83"/>
      <c r="AS302" s="83">
        <v>68914.41</v>
      </c>
      <c r="AT302" s="84">
        <v>22014.53</v>
      </c>
      <c r="AU302" s="84">
        <v>122774.89</v>
      </c>
      <c r="AV302" s="83">
        <v>7071</v>
      </c>
      <c r="AW302" s="83"/>
      <c r="AX302" s="83"/>
      <c r="AY302" s="83"/>
      <c r="AZ302" s="83">
        <v>34449.089999999997</v>
      </c>
      <c r="BA302" s="83"/>
      <c r="BB302" s="84">
        <v>13821.39</v>
      </c>
      <c r="BC302" s="83">
        <v>50466.92</v>
      </c>
      <c r="BD302" s="84">
        <v>162609.15999999997</v>
      </c>
      <c r="BE302" s="84">
        <v>9067.2999999999993</v>
      </c>
      <c r="BF302" s="83">
        <v>879.8</v>
      </c>
      <c r="BG302" s="83">
        <v>131.79</v>
      </c>
      <c r="BH302" s="83">
        <v>17426.27</v>
      </c>
      <c r="BI302" s="83"/>
      <c r="BJ302" s="83"/>
      <c r="BK302" s="83">
        <v>221.5</v>
      </c>
      <c r="BL302" s="84"/>
      <c r="BM302" s="84">
        <v>317183.26</v>
      </c>
      <c r="BN302" s="84">
        <v>168972.63999999998</v>
      </c>
      <c r="BO302" s="84">
        <v>11101.55</v>
      </c>
      <c r="BP302" s="83">
        <v>1223.32</v>
      </c>
      <c r="BQ302" s="83">
        <v>25682.04</v>
      </c>
      <c r="BR302" s="83"/>
      <c r="BS302" s="83">
        <v>5500</v>
      </c>
      <c r="BT302" s="83">
        <v>20318.89</v>
      </c>
      <c r="BU302" s="84">
        <v>20318.89</v>
      </c>
      <c r="BV302" s="83"/>
      <c r="BW302" s="83"/>
      <c r="BX302" s="84">
        <v>75882.78</v>
      </c>
      <c r="BY302" s="83">
        <v>143787.58000000002</v>
      </c>
      <c r="BZ302" s="84"/>
      <c r="CA302" s="83"/>
      <c r="CB302" s="84"/>
      <c r="CC302" s="83">
        <v>40268.460000000006</v>
      </c>
      <c r="CD302" s="83"/>
      <c r="CE302" s="83"/>
      <c r="CF302" s="83"/>
      <c r="CG302" s="83"/>
      <c r="CH302" s="83"/>
      <c r="CI302" s="83"/>
      <c r="CJ302" s="84"/>
      <c r="CK302" s="84">
        <v>37441.42</v>
      </c>
      <c r="CL302" s="83">
        <v>37441.42</v>
      </c>
      <c r="CM302" s="83"/>
      <c r="CN302" s="83"/>
      <c r="CO302" s="83"/>
      <c r="CP302" s="83"/>
      <c r="CQ302" s="83">
        <v>39001.53</v>
      </c>
      <c r="CR302" s="83">
        <v>34409.75</v>
      </c>
      <c r="CS302" s="83"/>
      <c r="CT302" s="83"/>
      <c r="CU302" s="83"/>
      <c r="CV302" s="83"/>
    </row>
    <row r="303" spans="2:100" x14ac:dyDescent="0.25">
      <c r="B303" s="85" t="s">
        <v>590</v>
      </c>
      <c r="C303" s="85" t="s">
        <v>591</v>
      </c>
      <c r="D303" s="84">
        <v>4074606.8299999991</v>
      </c>
      <c r="E303" s="84">
        <v>1576177.4100000001</v>
      </c>
      <c r="F303" s="84">
        <v>28665</v>
      </c>
      <c r="G303" s="84">
        <v>35126.979999999996</v>
      </c>
      <c r="H303" s="83"/>
      <c r="I303" s="84">
        <v>14117.48</v>
      </c>
      <c r="J303" s="84">
        <v>32089.68</v>
      </c>
      <c r="K303" s="84"/>
      <c r="L303" s="84">
        <v>462212.99</v>
      </c>
      <c r="M303" s="84">
        <v>28519.13</v>
      </c>
      <c r="N303" s="84">
        <v>17009.3</v>
      </c>
      <c r="O303" s="83"/>
      <c r="P303" s="84">
        <v>112212</v>
      </c>
      <c r="Q303" s="84">
        <v>773.79</v>
      </c>
      <c r="R303" s="83"/>
      <c r="S303" s="83"/>
      <c r="T303" s="84">
        <v>125108.84999999999</v>
      </c>
      <c r="U303" s="84">
        <v>46120.5</v>
      </c>
      <c r="V303" s="84">
        <v>158126.01999999999</v>
      </c>
      <c r="W303" s="84">
        <v>54792.89</v>
      </c>
      <c r="X303" s="83"/>
      <c r="Y303" s="83"/>
      <c r="Z303" s="83"/>
      <c r="AA303" s="83"/>
      <c r="AB303" s="84">
        <v>990.32000000000016</v>
      </c>
      <c r="AC303" s="84">
        <v>416.37000000000006</v>
      </c>
      <c r="AD303" s="84">
        <v>7836.1200000000008</v>
      </c>
      <c r="AE303" s="84">
        <v>12864.15</v>
      </c>
      <c r="AF303" s="84">
        <v>290260.14999999997</v>
      </c>
      <c r="AG303" s="84">
        <v>136539.85000000003</v>
      </c>
      <c r="AH303" s="83">
        <v>3602.08</v>
      </c>
      <c r="AI303" s="83">
        <v>1049.52</v>
      </c>
      <c r="AJ303" s="84">
        <v>125901.69</v>
      </c>
      <c r="AK303" s="84"/>
      <c r="AL303" s="84">
        <v>71160.77</v>
      </c>
      <c r="AM303" s="84">
        <v>10383.77</v>
      </c>
      <c r="AN303" s="84">
        <v>32198.300000000003</v>
      </c>
      <c r="AO303" s="84">
        <v>1169.1000000000001</v>
      </c>
      <c r="AP303" s="84">
        <v>2473.0700000000002</v>
      </c>
      <c r="AQ303" s="83">
        <v>199.8</v>
      </c>
      <c r="AR303" s="83"/>
      <c r="AS303" s="83"/>
      <c r="AT303" s="84">
        <v>12455.7</v>
      </c>
      <c r="AU303" s="84">
        <v>202092.01</v>
      </c>
      <c r="AV303" s="84">
        <v>12113</v>
      </c>
      <c r="AW303" s="84"/>
      <c r="AX303" s="83"/>
      <c r="AY303" s="84">
        <v>3400</v>
      </c>
      <c r="AZ303" s="84"/>
      <c r="BA303" s="84"/>
      <c r="BB303" s="84">
        <v>24201.43</v>
      </c>
      <c r="BC303" s="84">
        <v>11571.880000000001</v>
      </c>
      <c r="BD303" s="83">
        <v>5637.77</v>
      </c>
      <c r="BE303" s="83"/>
      <c r="BF303" s="84"/>
      <c r="BG303" s="83">
        <v>546.20000000000005</v>
      </c>
      <c r="BH303" s="83"/>
      <c r="BI303" s="83">
        <v>2609.29</v>
      </c>
      <c r="BJ303" s="83"/>
      <c r="BK303" s="83"/>
      <c r="BL303" s="84"/>
      <c r="BM303" s="84">
        <v>93013.290000000008</v>
      </c>
      <c r="BN303" s="83">
        <v>36074.370000000003</v>
      </c>
      <c r="BO303" s="83">
        <v>1365.49</v>
      </c>
      <c r="BP303" s="84">
        <v>2346.65</v>
      </c>
      <c r="BQ303" s="84">
        <v>26111.15</v>
      </c>
      <c r="BR303" s="83"/>
      <c r="BS303" s="83"/>
      <c r="BT303" s="83">
        <v>4306.88</v>
      </c>
      <c r="BU303" s="84">
        <v>4306.88</v>
      </c>
      <c r="BV303" s="83">
        <v>134477.79999999999</v>
      </c>
      <c r="BW303" s="84"/>
      <c r="BX303" s="84">
        <v>40007.51</v>
      </c>
      <c r="BY303" s="83">
        <v>56338.559999999998</v>
      </c>
      <c r="BZ303" s="83"/>
      <c r="CA303" s="83"/>
      <c r="CB303" s="84"/>
      <c r="CC303" s="83">
        <v>5590.9</v>
      </c>
      <c r="CD303" s="83"/>
      <c r="CE303" s="83"/>
      <c r="CF303" s="83"/>
      <c r="CG303" s="83"/>
      <c r="CH303" s="83"/>
      <c r="CI303" s="83"/>
      <c r="CJ303" s="84"/>
      <c r="CK303" s="84">
        <v>12249.869999999999</v>
      </c>
      <c r="CL303" s="83">
        <v>12249.869999999999</v>
      </c>
      <c r="CM303" s="83"/>
      <c r="CN303" s="83"/>
      <c r="CO303" s="84"/>
      <c r="CP303" s="83"/>
      <c r="CQ303" s="84"/>
      <c r="CR303" s="83"/>
      <c r="CS303" s="84"/>
      <c r="CT303" s="83"/>
      <c r="CU303" s="83"/>
      <c r="CV303" s="83"/>
    </row>
    <row r="304" spans="2:100" x14ac:dyDescent="0.25">
      <c r="B304" s="85" t="s">
        <v>372</v>
      </c>
      <c r="C304" s="85" t="s">
        <v>373</v>
      </c>
      <c r="D304" s="84">
        <v>3563584.5999999992</v>
      </c>
      <c r="E304" s="84">
        <v>1011812.9400000001</v>
      </c>
      <c r="F304" s="84">
        <v>46347.91</v>
      </c>
      <c r="G304" s="84">
        <v>22798.86</v>
      </c>
      <c r="H304" s="83"/>
      <c r="I304" s="84">
        <v>32210</v>
      </c>
      <c r="J304" s="84">
        <v>16627.150000000001</v>
      </c>
      <c r="K304" s="83"/>
      <c r="L304" s="84">
        <v>636453.3899999999</v>
      </c>
      <c r="M304" s="84">
        <v>33950.880000000005</v>
      </c>
      <c r="N304" s="84">
        <v>34098.049999999996</v>
      </c>
      <c r="O304" s="83"/>
      <c r="P304" s="84">
        <v>36312</v>
      </c>
      <c r="Q304" s="84">
        <v>2520</v>
      </c>
      <c r="R304" s="83"/>
      <c r="S304" s="83"/>
      <c r="T304" s="84">
        <v>84188.790000000008</v>
      </c>
      <c r="U304" s="84">
        <v>53977.430000000008</v>
      </c>
      <c r="V304" s="84">
        <v>104764.92</v>
      </c>
      <c r="W304" s="84">
        <v>68481.61</v>
      </c>
      <c r="X304" s="83"/>
      <c r="Y304" s="83"/>
      <c r="Z304" s="83"/>
      <c r="AA304" s="83"/>
      <c r="AB304" s="84">
        <v>472.65999999999997</v>
      </c>
      <c r="AC304" s="84">
        <v>352.86</v>
      </c>
      <c r="AD304" s="84">
        <v>5218.58</v>
      </c>
      <c r="AE304" s="84">
        <v>16582.300000000003</v>
      </c>
      <c r="AF304" s="84">
        <v>178649.32</v>
      </c>
      <c r="AG304" s="84">
        <v>232824.68</v>
      </c>
      <c r="AH304" s="84">
        <v>2565.16</v>
      </c>
      <c r="AI304" s="84">
        <v>1555.8799999999999</v>
      </c>
      <c r="AJ304" s="84">
        <v>92268.87</v>
      </c>
      <c r="AK304" s="84">
        <v>69268.929999999993</v>
      </c>
      <c r="AL304" s="84">
        <v>54769.62</v>
      </c>
      <c r="AM304" s="84">
        <v>37454.42</v>
      </c>
      <c r="AN304" s="84">
        <v>32373.490000000005</v>
      </c>
      <c r="AO304" s="83">
        <v>2905.99</v>
      </c>
      <c r="AP304" s="83">
        <v>1105.7</v>
      </c>
      <c r="AQ304" s="83"/>
      <c r="AR304" s="83"/>
      <c r="AS304" s="83"/>
      <c r="AT304" s="84">
        <v>1714.23</v>
      </c>
      <c r="AU304" s="84">
        <v>123055.08</v>
      </c>
      <c r="AV304" s="84">
        <v>8191</v>
      </c>
      <c r="AW304" s="84">
        <v>1255.3800000000001</v>
      </c>
      <c r="AX304" s="83"/>
      <c r="AY304" s="84"/>
      <c r="AZ304" s="84"/>
      <c r="BA304" s="83"/>
      <c r="BB304" s="84">
        <v>20136.48</v>
      </c>
      <c r="BC304" s="84">
        <v>12752.539999999999</v>
      </c>
      <c r="BD304" s="84">
        <v>83005.850000000006</v>
      </c>
      <c r="BE304" s="84"/>
      <c r="BF304" s="83"/>
      <c r="BG304" s="83">
        <v>12.95</v>
      </c>
      <c r="BH304" s="83"/>
      <c r="BI304" s="83"/>
      <c r="BJ304" s="83"/>
      <c r="BK304" s="83"/>
      <c r="BL304" s="84"/>
      <c r="BM304" s="84">
        <v>90453.01999999999</v>
      </c>
      <c r="BN304" s="84">
        <v>41942.869999999995</v>
      </c>
      <c r="BO304" s="84">
        <v>1108.75</v>
      </c>
      <c r="BP304" s="83">
        <v>16341.300000000001</v>
      </c>
      <c r="BQ304" s="83">
        <v>9988.0300000000007</v>
      </c>
      <c r="BR304" s="83"/>
      <c r="BS304" s="84"/>
      <c r="BT304" s="84">
        <v>1567.46</v>
      </c>
      <c r="BU304" s="84">
        <v>1567.46</v>
      </c>
      <c r="BV304" s="83">
        <v>110373.93</v>
      </c>
      <c r="BW304" s="84"/>
      <c r="BX304" s="84"/>
      <c r="BY304" s="83">
        <v>30858.11</v>
      </c>
      <c r="BZ304" s="83">
        <v>87179.75</v>
      </c>
      <c r="CA304" s="83"/>
      <c r="CB304" s="84"/>
      <c r="CC304" s="83">
        <v>5618.1</v>
      </c>
      <c r="CD304" s="83"/>
      <c r="CE304" s="83"/>
      <c r="CF304" s="83"/>
      <c r="CG304" s="83"/>
      <c r="CH304" s="83"/>
      <c r="CI304" s="83"/>
      <c r="CJ304" s="84"/>
      <c r="CK304" s="84">
        <v>5117.38</v>
      </c>
      <c r="CL304" s="83">
        <v>5117.38</v>
      </c>
      <c r="CM304" s="83"/>
      <c r="CN304" s="84"/>
      <c r="CO304" s="83"/>
      <c r="CP304" s="84"/>
      <c r="CQ304" s="84"/>
      <c r="CR304" s="83"/>
      <c r="CS304" s="83"/>
      <c r="CT304" s="83"/>
      <c r="CU304" s="83"/>
      <c r="CV304" s="83"/>
    </row>
    <row r="305" spans="2:100" x14ac:dyDescent="0.25">
      <c r="B305" s="85" t="s">
        <v>722</v>
      </c>
      <c r="C305" s="85" t="s">
        <v>723</v>
      </c>
      <c r="D305" s="84">
        <v>993230.81</v>
      </c>
      <c r="E305" s="84">
        <v>375211.42000000004</v>
      </c>
      <c r="F305" s="84">
        <v>11819.17</v>
      </c>
      <c r="G305" s="84">
        <v>6607.77</v>
      </c>
      <c r="H305" s="83"/>
      <c r="I305" s="84"/>
      <c r="J305" s="84"/>
      <c r="K305" s="84"/>
      <c r="L305" s="84">
        <v>135110.78999999998</v>
      </c>
      <c r="M305" s="84">
        <v>2446.5500000000002</v>
      </c>
      <c r="N305" s="84">
        <v>102.3</v>
      </c>
      <c r="O305" s="83"/>
      <c r="P305" s="84"/>
      <c r="Q305" s="83"/>
      <c r="R305" s="83"/>
      <c r="S305" s="83"/>
      <c r="T305" s="84">
        <v>29627.949999999997</v>
      </c>
      <c r="U305" s="84">
        <v>10179.209999999999</v>
      </c>
      <c r="V305" s="84">
        <v>37027</v>
      </c>
      <c r="W305" s="84">
        <v>11715.17</v>
      </c>
      <c r="X305" s="83"/>
      <c r="Y305" s="83"/>
      <c r="Z305" s="83"/>
      <c r="AA305" s="83"/>
      <c r="AB305" s="84"/>
      <c r="AC305" s="84"/>
      <c r="AD305" s="84">
        <v>1567.7400000000002</v>
      </c>
      <c r="AE305" s="84">
        <v>4004.2</v>
      </c>
      <c r="AF305" s="84">
        <v>52800</v>
      </c>
      <c r="AG305" s="84">
        <v>49500</v>
      </c>
      <c r="AH305" s="83"/>
      <c r="AI305" s="83"/>
      <c r="AJ305" s="84">
        <v>23918.5</v>
      </c>
      <c r="AK305" s="84">
        <v>9849.0499999999993</v>
      </c>
      <c r="AL305" s="84">
        <v>948.06</v>
      </c>
      <c r="AM305" s="84">
        <v>2951.53</v>
      </c>
      <c r="AN305" s="84">
        <v>1297.26</v>
      </c>
      <c r="AO305" s="83"/>
      <c r="AP305" s="83">
        <v>1008.48</v>
      </c>
      <c r="AQ305" s="84">
        <v>17081.55</v>
      </c>
      <c r="AR305" s="83"/>
      <c r="AS305" s="83"/>
      <c r="AT305" s="84"/>
      <c r="AU305" s="84">
        <v>1463.07</v>
      </c>
      <c r="AV305" s="84">
        <v>118</v>
      </c>
      <c r="AW305" s="84">
        <v>1281</v>
      </c>
      <c r="AX305" s="83"/>
      <c r="AY305" s="84"/>
      <c r="AZ305" s="84"/>
      <c r="BA305" s="83"/>
      <c r="BB305" s="84">
        <v>3925.9</v>
      </c>
      <c r="BC305" s="84"/>
      <c r="BD305" s="84">
        <v>6329.3499999999995</v>
      </c>
      <c r="BE305" s="84">
        <v>1092</v>
      </c>
      <c r="BF305" s="83"/>
      <c r="BG305" s="83"/>
      <c r="BH305" s="84"/>
      <c r="BI305" s="83"/>
      <c r="BJ305" s="83"/>
      <c r="BK305" s="83"/>
      <c r="BL305" s="84"/>
      <c r="BM305" s="84">
        <v>69226.75</v>
      </c>
      <c r="BN305" s="84">
        <v>2146.9699999999998</v>
      </c>
      <c r="BO305" s="83">
        <v>516</v>
      </c>
      <c r="BP305" s="84">
        <v>161.66999999999999</v>
      </c>
      <c r="BQ305" s="83"/>
      <c r="BR305" s="84"/>
      <c r="BS305" s="84"/>
      <c r="BT305" s="84"/>
      <c r="BU305" s="84"/>
      <c r="BV305" s="83">
        <v>92085.99</v>
      </c>
      <c r="BW305" s="84"/>
      <c r="BX305" s="84"/>
      <c r="BY305" s="83">
        <v>5826.22</v>
      </c>
      <c r="BZ305" s="83"/>
      <c r="CA305" s="83">
        <v>20504.39</v>
      </c>
      <c r="CB305" s="84"/>
      <c r="CC305" s="83">
        <v>2449.1999999999998</v>
      </c>
      <c r="CD305" s="83"/>
      <c r="CE305" s="83"/>
      <c r="CF305" s="83"/>
      <c r="CG305" s="83"/>
      <c r="CH305" s="83"/>
      <c r="CI305" s="83"/>
      <c r="CJ305" s="84"/>
      <c r="CK305" s="84">
        <v>1330.6</v>
      </c>
      <c r="CL305" s="83">
        <v>1330.6</v>
      </c>
      <c r="CM305" s="83"/>
      <c r="CN305" s="84"/>
      <c r="CO305" s="83"/>
      <c r="CP305" s="83"/>
      <c r="CQ305" s="84"/>
      <c r="CR305" s="83"/>
      <c r="CS305" s="84"/>
      <c r="CT305" s="83"/>
      <c r="CU305" s="83"/>
      <c r="CV305" s="83"/>
    </row>
    <row r="306" spans="2:100" x14ac:dyDescent="0.25">
      <c r="B306" s="85" t="s">
        <v>288</v>
      </c>
      <c r="C306" s="85" t="s">
        <v>289</v>
      </c>
      <c r="D306" s="84">
        <v>3717869.21</v>
      </c>
      <c r="E306" s="84">
        <v>1308090.3400000001</v>
      </c>
      <c r="F306" s="84">
        <v>47987.81</v>
      </c>
      <c r="G306" s="84">
        <v>5425.92</v>
      </c>
      <c r="H306" s="83"/>
      <c r="I306" s="84">
        <v>78134.600000000006</v>
      </c>
      <c r="J306" s="84">
        <v>5700.07</v>
      </c>
      <c r="K306" s="83">
        <v>18618</v>
      </c>
      <c r="L306" s="84">
        <v>718227.0199999999</v>
      </c>
      <c r="M306" s="84">
        <v>3537.9300000000003</v>
      </c>
      <c r="N306" s="84">
        <v>4320.13</v>
      </c>
      <c r="O306" s="83"/>
      <c r="P306" s="84">
        <v>12912.44</v>
      </c>
      <c r="Q306" s="83">
        <v>8993.4200000000019</v>
      </c>
      <c r="R306" s="83"/>
      <c r="S306" s="83"/>
      <c r="T306" s="84">
        <v>107531.04999999999</v>
      </c>
      <c r="U306" s="84">
        <v>56220.61</v>
      </c>
      <c r="V306" s="84">
        <v>126549.32</v>
      </c>
      <c r="W306" s="84">
        <v>60227.64</v>
      </c>
      <c r="X306" s="83"/>
      <c r="Y306" s="83"/>
      <c r="Z306" s="83"/>
      <c r="AA306" s="83"/>
      <c r="AB306" s="84">
        <v>3742.67</v>
      </c>
      <c r="AC306" s="84">
        <v>1954.9299999999996</v>
      </c>
      <c r="AD306" s="84">
        <v>6740.3499999999995</v>
      </c>
      <c r="AE306" s="84">
        <v>10916.46</v>
      </c>
      <c r="AF306" s="84">
        <v>237771.4</v>
      </c>
      <c r="AG306" s="84">
        <v>178066.59999999998</v>
      </c>
      <c r="AH306" s="84"/>
      <c r="AI306" s="84"/>
      <c r="AJ306" s="84">
        <v>128170.72000000002</v>
      </c>
      <c r="AK306" s="84">
        <v>24992.86</v>
      </c>
      <c r="AL306" s="84">
        <v>46786.51</v>
      </c>
      <c r="AM306" s="84">
        <v>7567.27</v>
      </c>
      <c r="AN306" s="84">
        <v>36717.120000000003</v>
      </c>
      <c r="AO306" s="83">
        <v>6195.1399999999994</v>
      </c>
      <c r="AP306" s="83">
        <v>4301.33</v>
      </c>
      <c r="AQ306" s="83"/>
      <c r="AR306" s="83"/>
      <c r="AS306" s="83"/>
      <c r="AT306" s="84">
        <v>7479.78</v>
      </c>
      <c r="AU306" s="84">
        <v>84165.83</v>
      </c>
      <c r="AV306" s="84">
        <v>3605.5</v>
      </c>
      <c r="AW306" s="84">
        <v>2959.5</v>
      </c>
      <c r="AX306" s="83"/>
      <c r="AY306" s="84">
        <v>31854.720000000001</v>
      </c>
      <c r="AZ306" s="84">
        <v>19500</v>
      </c>
      <c r="BA306" s="83">
        <v>8697.5</v>
      </c>
      <c r="BB306" s="84">
        <v>16143.88</v>
      </c>
      <c r="BC306" s="84">
        <v>9394.56</v>
      </c>
      <c r="BD306" s="84">
        <v>8847.7999999999993</v>
      </c>
      <c r="BE306" s="84"/>
      <c r="BF306" s="83">
        <v>800</v>
      </c>
      <c r="BG306" s="83">
        <v>5091.6899999999996</v>
      </c>
      <c r="BH306" s="83"/>
      <c r="BI306" s="83"/>
      <c r="BJ306" s="83"/>
      <c r="BK306" s="83"/>
      <c r="BL306" s="84"/>
      <c r="BM306" s="84">
        <v>101175.58</v>
      </c>
      <c r="BN306" s="84">
        <v>7182.7</v>
      </c>
      <c r="BO306" s="84">
        <v>67.599999999999994</v>
      </c>
      <c r="BP306" s="84"/>
      <c r="BQ306" s="83"/>
      <c r="BR306" s="83">
        <v>8762</v>
      </c>
      <c r="BS306" s="84"/>
      <c r="BT306" s="84">
        <v>1945</v>
      </c>
      <c r="BU306" s="84">
        <v>1945</v>
      </c>
      <c r="BV306" s="83">
        <v>35920.879999999997</v>
      </c>
      <c r="BW306" s="84"/>
      <c r="BX306" s="84">
        <v>40990.75</v>
      </c>
      <c r="BY306" s="83">
        <v>43143.71</v>
      </c>
      <c r="BZ306" s="83"/>
      <c r="CA306" s="83"/>
      <c r="CB306" s="84"/>
      <c r="CC306" s="83">
        <v>7408.98</v>
      </c>
      <c r="CD306" s="83"/>
      <c r="CE306" s="83"/>
      <c r="CF306" s="83"/>
      <c r="CG306" s="83"/>
      <c r="CH306" s="83"/>
      <c r="CI306" s="83"/>
      <c r="CJ306" s="84"/>
      <c r="CK306" s="84">
        <v>14122.109999999999</v>
      </c>
      <c r="CL306" s="83">
        <v>14122.109999999999</v>
      </c>
      <c r="CM306" s="83"/>
      <c r="CN306" s="84"/>
      <c r="CO306" s="84"/>
      <c r="CP306" s="84"/>
      <c r="CQ306" s="84">
        <v>2209.48</v>
      </c>
      <c r="CR306" s="83"/>
      <c r="CS306" s="84"/>
      <c r="CT306" s="83"/>
      <c r="CU306" s="83"/>
      <c r="CV306" s="83"/>
    </row>
    <row r="307" spans="2:100" x14ac:dyDescent="0.25">
      <c r="B307" s="85" t="s">
        <v>344</v>
      </c>
      <c r="C307" s="85" t="s">
        <v>345</v>
      </c>
      <c r="D307" s="84">
        <v>3176722.7100000004</v>
      </c>
      <c r="E307" s="84">
        <v>1139212.21</v>
      </c>
      <c r="F307" s="84">
        <v>13756.23</v>
      </c>
      <c r="G307" s="83">
        <v>41.41</v>
      </c>
      <c r="H307" s="83"/>
      <c r="I307" s="84">
        <v>19726.830000000002</v>
      </c>
      <c r="J307" s="84">
        <v>1423.72</v>
      </c>
      <c r="K307" s="84"/>
      <c r="L307" s="84">
        <v>529764.29999999993</v>
      </c>
      <c r="M307" s="84">
        <v>19453.05</v>
      </c>
      <c r="N307" s="84">
        <v>22339.190000000002</v>
      </c>
      <c r="O307" s="83"/>
      <c r="P307" s="84">
        <v>44905.08</v>
      </c>
      <c r="Q307" s="84">
        <v>305.89999999999998</v>
      </c>
      <c r="R307" s="83"/>
      <c r="S307" s="83"/>
      <c r="T307" s="84">
        <v>87138.67</v>
      </c>
      <c r="U307" s="84">
        <v>45894.5</v>
      </c>
      <c r="V307" s="84">
        <v>112491.15</v>
      </c>
      <c r="W307" s="84">
        <v>60061.279999999999</v>
      </c>
      <c r="X307" s="83"/>
      <c r="Y307" s="83"/>
      <c r="Z307" s="83"/>
      <c r="AA307" s="83"/>
      <c r="AB307" s="84">
        <v>550.43000000000006</v>
      </c>
      <c r="AC307" s="84">
        <v>345.07000000000005</v>
      </c>
      <c r="AD307" s="84">
        <v>5820.43</v>
      </c>
      <c r="AE307" s="84">
        <v>15328.46</v>
      </c>
      <c r="AF307" s="84">
        <v>198000</v>
      </c>
      <c r="AG307" s="84">
        <v>173415</v>
      </c>
      <c r="AH307" s="83">
        <v>1681.06</v>
      </c>
      <c r="AI307" s="83">
        <v>921.72</v>
      </c>
      <c r="AJ307" s="84">
        <v>93868.479999999996</v>
      </c>
      <c r="AK307" s="84">
        <v>25296.93</v>
      </c>
      <c r="AL307" s="84">
        <v>63947.16</v>
      </c>
      <c r="AM307" s="84">
        <v>11121.29</v>
      </c>
      <c r="AN307" s="84">
        <v>22441.11</v>
      </c>
      <c r="AO307" s="84">
        <v>3257.67</v>
      </c>
      <c r="AP307" s="84"/>
      <c r="AQ307" s="84"/>
      <c r="AR307" s="83"/>
      <c r="AS307" s="83"/>
      <c r="AT307" s="84">
        <v>3289.2799999999997</v>
      </c>
      <c r="AU307" s="84">
        <v>31766.52</v>
      </c>
      <c r="AV307" s="84">
        <v>6863.32</v>
      </c>
      <c r="AW307" s="84"/>
      <c r="AX307" s="83"/>
      <c r="AY307" s="84">
        <v>6096.35</v>
      </c>
      <c r="AZ307" s="84">
        <v>26525.38</v>
      </c>
      <c r="BA307" s="83"/>
      <c r="BB307" s="84">
        <v>26597.360000000001</v>
      </c>
      <c r="BC307" s="84">
        <v>6907.68</v>
      </c>
      <c r="BD307" s="84">
        <v>54174.49</v>
      </c>
      <c r="BE307" s="83">
        <v>10669.76</v>
      </c>
      <c r="BF307" s="83"/>
      <c r="BG307" s="84"/>
      <c r="BH307" s="83"/>
      <c r="BI307" s="84"/>
      <c r="BJ307" s="83"/>
      <c r="BK307" s="83"/>
      <c r="BL307" s="84">
        <v>762.45</v>
      </c>
      <c r="BM307" s="84">
        <v>98022.62</v>
      </c>
      <c r="BN307" s="84">
        <v>31252.93</v>
      </c>
      <c r="BO307" s="84">
        <v>1579.8600000000001</v>
      </c>
      <c r="BP307" s="84">
        <v>1108.8399999999999</v>
      </c>
      <c r="BQ307" s="83"/>
      <c r="BR307" s="83"/>
      <c r="BS307" s="84"/>
      <c r="BT307" s="84">
        <v>5087.5</v>
      </c>
      <c r="BU307" s="84">
        <v>5087.5</v>
      </c>
      <c r="BV307" s="83">
        <v>56723.659999999996</v>
      </c>
      <c r="BW307" s="83"/>
      <c r="BX307" s="84">
        <v>26999.919999999998</v>
      </c>
      <c r="BY307" s="84">
        <v>41057.81</v>
      </c>
      <c r="BZ307" s="84"/>
      <c r="CA307" s="83"/>
      <c r="CB307" s="84"/>
      <c r="CC307" s="83">
        <v>11205.61</v>
      </c>
      <c r="CD307" s="83"/>
      <c r="CE307" s="83"/>
      <c r="CF307" s="83"/>
      <c r="CG307" s="83"/>
      <c r="CH307" s="83"/>
      <c r="CI307" s="83"/>
      <c r="CJ307" s="84"/>
      <c r="CK307" s="84">
        <v>11648.48</v>
      </c>
      <c r="CL307" s="83">
        <v>11648.48</v>
      </c>
      <c r="CM307" s="83"/>
      <c r="CN307" s="83"/>
      <c r="CO307" s="83">
        <v>3501.1800000000003</v>
      </c>
      <c r="CP307" s="83"/>
      <c r="CQ307" s="83"/>
      <c r="CR307" s="83">
        <v>2373.38</v>
      </c>
      <c r="CS307" s="83"/>
      <c r="CT307" s="83"/>
      <c r="CU307" s="83"/>
      <c r="CV307" s="83"/>
    </row>
    <row r="308" spans="2:100" x14ac:dyDescent="0.25">
      <c r="B308" s="85" t="s">
        <v>662</v>
      </c>
      <c r="C308" s="85" t="s">
        <v>663</v>
      </c>
      <c r="D308" s="84">
        <v>4568908.2400000012</v>
      </c>
      <c r="E308" s="84">
        <v>1524521</v>
      </c>
      <c r="F308" s="83">
        <v>24085.77</v>
      </c>
      <c r="G308" s="83">
        <v>3872</v>
      </c>
      <c r="H308" s="83"/>
      <c r="I308" s="84">
        <v>50225.94</v>
      </c>
      <c r="J308" s="83">
        <v>25402.05</v>
      </c>
      <c r="K308" s="83">
        <v>22412</v>
      </c>
      <c r="L308" s="84">
        <v>768585.5</v>
      </c>
      <c r="M308" s="83">
        <v>19373.82</v>
      </c>
      <c r="N308" s="83">
        <v>26194.31</v>
      </c>
      <c r="O308" s="83"/>
      <c r="P308" s="84">
        <v>57301.96</v>
      </c>
      <c r="Q308" s="83"/>
      <c r="R308" s="83"/>
      <c r="S308" s="83"/>
      <c r="T308" s="84">
        <v>122008.72</v>
      </c>
      <c r="U308" s="84">
        <v>62531.28</v>
      </c>
      <c r="V308" s="84">
        <v>157692.22</v>
      </c>
      <c r="W308" s="84">
        <v>81606.109999999986</v>
      </c>
      <c r="X308" s="83"/>
      <c r="Y308" s="83"/>
      <c r="Z308" s="83"/>
      <c r="AA308" s="83"/>
      <c r="AB308" s="83">
        <v>4433.4799999999996</v>
      </c>
      <c r="AC308" s="83">
        <v>2442.2000000000003</v>
      </c>
      <c r="AD308" s="84">
        <v>7106.12</v>
      </c>
      <c r="AE308" s="84">
        <v>24730.940000000002</v>
      </c>
      <c r="AF308" s="84">
        <v>261310.52999999997</v>
      </c>
      <c r="AG308" s="84">
        <v>286489.47000000003</v>
      </c>
      <c r="AH308" s="84"/>
      <c r="AI308" s="84"/>
      <c r="AJ308" s="84">
        <v>121924.58</v>
      </c>
      <c r="AK308" s="84">
        <v>33852.770000000004</v>
      </c>
      <c r="AL308" s="84">
        <v>67127.17</v>
      </c>
      <c r="AM308" s="83">
        <v>94893.43</v>
      </c>
      <c r="AN308" s="84">
        <v>30209.43</v>
      </c>
      <c r="AO308" s="84"/>
      <c r="AP308" s="83">
        <v>11535.9</v>
      </c>
      <c r="AQ308" s="84">
        <v>25113.17</v>
      </c>
      <c r="AR308" s="83"/>
      <c r="AS308" s="83"/>
      <c r="AT308" s="84">
        <v>4162.2299999999996</v>
      </c>
      <c r="AU308" s="84">
        <v>90045.46</v>
      </c>
      <c r="AV308" s="84">
        <v>3034.6</v>
      </c>
      <c r="AW308" s="83"/>
      <c r="AX308" s="83"/>
      <c r="AY308" s="84">
        <v>7651.74</v>
      </c>
      <c r="AZ308" s="83">
        <v>39601.53</v>
      </c>
      <c r="BA308" s="83"/>
      <c r="BB308" s="83">
        <v>30508.87</v>
      </c>
      <c r="BC308" s="84">
        <v>16664.98</v>
      </c>
      <c r="BD308" s="83">
        <v>12349.119999999999</v>
      </c>
      <c r="BE308" s="83"/>
      <c r="BF308" s="84"/>
      <c r="BG308" s="83"/>
      <c r="BH308" s="83">
        <v>7348.43</v>
      </c>
      <c r="BI308" s="83"/>
      <c r="BJ308" s="83"/>
      <c r="BK308" s="83"/>
      <c r="BL308" s="84"/>
      <c r="BM308" s="84">
        <v>135037.16999999998</v>
      </c>
      <c r="BN308" s="84">
        <v>28992.46</v>
      </c>
      <c r="BO308" s="83">
        <v>5361.15</v>
      </c>
      <c r="BP308" s="83"/>
      <c r="BQ308" s="83">
        <v>34618.19</v>
      </c>
      <c r="BR308" s="83"/>
      <c r="BS308" s="83">
        <v>8366.35</v>
      </c>
      <c r="BT308" s="83">
        <v>36191.64</v>
      </c>
      <c r="BU308" s="84">
        <v>36191.64</v>
      </c>
      <c r="BV308" s="83">
        <v>25787.43</v>
      </c>
      <c r="BW308" s="83"/>
      <c r="BX308" s="83">
        <v>43445.11</v>
      </c>
      <c r="BY308" s="83">
        <v>63318.78</v>
      </c>
      <c r="BZ308" s="83"/>
      <c r="CA308" s="83"/>
      <c r="CB308" s="84"/>
      <c r="CC308" s="83">
        <v>4449.09</v>
      </c>
      <c r="CD308" s="84"/>
      <c r="CE308" s="84"/>
      <c r="CF308" s="83"/>
      <c r="CG308" s="83"/>
      <c r="CH308" s="83"/>
      <c r="CI308" s="83"/>
      <c r="CJ308" s="83"/>
      <c r="CK308" s="83">
        <v>14992.04</v>
      </c>
      <c r="CL308" s="83">
        <v>14992.04</v>
      </c>
      <c r="CM308" s="83"/>
      <c r="CN308" s="83"/>
      <c r="CO308" s="83"/>
      <c r="CP308" s="83">
        <v>40000</v>
      </c>
      <c r="CQ308" s="83"/>
      <c r="CR308" s="83"/>
      <c r="CS308" s="83"/>
      <c r="CT308" s="83"/>
      <c r="CU308" s="83"/>
      <c r="CV308" s="83"/>
    </row>
    <row r="309" spans="2:100" x14ac:dyDescent="0.25">
      <c r="B309" s="85" t="s">
        <v>710</v>
      </c>
      <c r="C309" s="85" t="s">
        <v>711</v>
      </c>
      <c r="D309" s="84">
        <v>4116731.2600000002</v>
      </c>
      <c r="E309" s="84">
        <v>1320257.33</v>
      </c>
      <c r="F309" s="84">
        <v>60194.229999999996</v>
      </c>
      <c r="G309" s="84">
        <v>2015.78</v>
      </c>
      <c r="H309" s="83"/>
      <c r="I309" s="84">
        <v>23321.83</v>
      </c>
      <c r="J309" s="84">
        <v>56514.6</v>
      </c>
      <c r="K309" s="84"/>
      <c r="L309" s="84">
        <v>604108.6100000001</v>
      </c>
      <c r="M309" s="84">
        <v>36353.909999999996</v>
      </c>
      <c r="N309" s="84">
        <v>36885.020000000004</v>
      </c>
      <c r="O309" s="83"/>
      <c r="P309" s="84">
        <v>62707.61</v>
      </c>
      <c r="Q309" s="84"/>
      <c r="R309" s="83"/>
      <c r="S309" s="83"/>
      <c r="T309" s="84">
        <v>105861.08</v>
      </c>
      <c r="U309" s="84">
        <v>51006.55999999999</v>
      </c>
      <c r="V309" s="84">
        <v>114470.9</v>
      </c>
      <c r="W309" s="84">
        <v>54448.229999999996</v>
      </c>
      <c r="X309" s="83"/>
      <c r="Y309" s="83"/>
      <c r="Z309" s="83"/>
      <c r="AA309" s="83"/>
      <c r="AB309" s="84">
        <v>635.37</v>
      </c>
      <c r="AC309" s="84">
        <v>314.76000000000005</v>
      </c>
      <c r="AD309" s="84">
        <v>6873.0300000000007</v>
      </c>
      <c r="AE309" s="84">
        <v>15285.570000000002</v>
      </c>
      <c r="AF309" s="84">
        <v>255553.87000000002</v>
      </c>
      <c r="AG309" s="84">
        <v>233593.27000000002</v>
      </c>
      <c r="AH309" s="83">
        <v>3043.2299999999996</v>
      </c>
      <c r="AI309" s="83">
        <v>1465.4499999999998</v>
      </c>
      <c r="AJ309" s="84">
        <v>130664.02</v>
      </c>
      <c r="AK309" s="84">
        <v>62144.39</v>
      </c>
      <c r="AL309" s="84">
        <v>67006.2</v>
      </c>
      <c r="AM309" s="84">
        <v>5171.5599999999995</v>
      </c>
      <c r="AN309" s="84">
        <v>21718.309999999998</v>
      </c>
      <c r="AO309" s="84">
        <v>5650.6500000000005</v>
      </c>
      <c r="AP309" s="84"/>
      <c r="AQ309" s="84"/>
      <c r="AR309" s="83"/>
      <c r="AS309" s="83"/>
      <c r="AT309" s="84">
        <v>2742.83</v>
      </c>
      <c r="AU309" s="84">
        <v>57267.399999999994</v>
      </c>
      <c r="AV309" s="83">
        <v>46560.160000000003</v>
      </c>
      <c r="AW309" s="84"/>
      <c r="AX309" s="83"/>
      <c r="AY309" s="83">
        <v>1904.4599999999998</v>
      </c>
      <c r="AZ309" s="84">
        <v>23785.88</v>
      </c>
      <c r="BA309" s="84"/>
      <c r="BB309" s="84">
        <v>24563.43</v>
      </c>
      <c r="BC309" s="84">
        <v>28143.98</v>
      </c>
      <c r="BD309" s="84">
        <v>25834.37</v>
      </c>
      <c r="BE309" s="84">
        <v>979.46999999999991</v>
      </c>
      <c r="BF309" s="83"/>
      <c r="BG309" s="83"/>
      <c r="BH309" s="84"/>
      <c r="BI309" s="83">
        <v>436.99</v>
      </c>
      <c r="BJ309" s="83"/>
      <c r="BK309" s="83"/>
      <c r="BL309" s="84"/>
      <c r="BM309" s="84">
        <v>97990.38</v>
      </c>
      <c r="BN309" s="84">
        <v>34600.870000000003</v>
      </c>
      <c r="BO309" s="84">
        <v>1461</v>
      </c>
      <c r="BP309" s="83">
        <v>4383.7700000000004</v>
      </c>
      <c r="BQ309" s="83">
        <v>44236.02</v>
      </c>
      <c r="BR309" s="84">
        <v>897</v>
      </c>
      <c r="BS309" s="84"/>
      <c r="BT309" s="84">
        <v>6491.97</v>
      </c>
      <c r="BU309" s="84">
        <v>6491.97</v>
      </c>
      <c r="BV309" s="83">
        <v>113458.75</v>
      </c>
      <c r="BW309" s="84"/>
      <c r="BX309" s="84">
        <v>47472.5</v>
      </c>
      <c r="BY309" s="83">
        <v>36955.72</v>
      </c>
      <c r="BZ309" s="83"/>
      <c r="CA309" s="83"/>
      <c r="CB309" s="84"/>
      <c r="CC309" s="83">
        <v>33780.239999999998</v>
      </c>
      <c r="CD309" s="83"/>
      <c r="CE309" s="83"/>
      <c r="CF309" s="83"/>
      <c r="CG309" s="83"/>
      <c r="CH309" s="83"/>
      <c r="CI309" s="83"/>
      <c r="CJ309" s="84"/>
      <c r="CK309" s="84">
        <v>21519.52</v>
      </c>
      <c r="CL309" s="83">
        <v>21519.52</v>
      </c>
      <c r="CM309" s="84"/>
      <c r="CN309" s="83"/>
      <c r="CO309" s="84">
        <v>53564.82</v>
      </c>
      <c r="CP309" s="84"/>
      <c r="CQ309" s="83"/>
      <c r="CR309" s="83">
        <v>19727.830000000002</v>
      </c>
      <c r="CS309" s="84"/>
      <c r="CT309" s="83">
        <v>50706.53</v>
      </c>
      <c r="CU309" s="83"/>
      <c r="CV309" s="83"/>
    </row>
    <row r="310" spans="2:100" x14ac:dyDescent="0.25">
      <c r="B310" s="85" t="s">
        <v>554</v>
      </c>
      <c r="C310" s="85" t="s">
        <v>555</v>
      </c>
      <c r="D310" s="84">
        <v>3983724.22</v>
      </c>
      <c r="E310" s="84">
        <v>1039213.0800000001</v>
      </c>
      <c r="F310" s="84">
        <v>20471.28</v>
      </c>
      <c r="G310" s="84"/>
      <c r="H310" s="83"/>
      <c r="I310" s="84">
        <v>127125.12</v>
      </c>
      <c r="J310" s="84">
        <v>54999.86</v>
      </c>
      <c r="K310" s="84">
        <v>6206</v>
      </c>
      <c r="L310" s="84">
        <v>588117.63000000012</v>
      </c>
      <c r="M310" s="84">
        <v>37035.020000000004</v>
      </c>
      <c r="N310" s="84">
        <v>44402.47</v>
      </c>
      <c r="O310" s="83"/>
      <c r="P310" s="84">
        <v>96862.399999999994</v>
      </c>
      <c r="Q310" s="84">
        <v>1542.96</v>
      </c>
      <c r="R310" s="83"/>
      <c r="S310" s="83"/>
      <c r="T310" s="84">
        <v>90094.65</v>
      </c>
      <c r="U310" s="84">
        <v>55555.509999999995</v>
      </c>
      <c r="V310" s="84">
        <v>117589.18</v>
      </c>
      <c r="W310" s="84">
        <v>68956</v>
      </c>
      <c r="X310" s="83"/>
      <c r="Y310" s="83"/>
      <c r="Z310" s="83"/>
      <c r="AA310" s="83"/>
      <c r="AB310" s="84">
        <v>2776.46</v>
      </c>
      <c r="AC310" s="84">
        <v>2220.86</v>
      </c>
      <c r="AD310" s="84">
        <v>5616.5</v>
      </c>
      <c r="AE310" s="84">
        <v>23736.3</v>
      </c>
      <c r="AF310" s="84">
        <v>183080.69999999998</v>
      </c>
      <c r="AG310" s="84">
        <v>215345.3</v>
      </c>
      <c r="AH310" s="84">
        <v>1787.21</v>
      </c>
      <c r="AI310" s="84">
        <v>1087.3800000000001</v>
      </c>
      <c r="AJ310" s="84">
        <v>200531.38999999998</v>
      </c>
      <c r="AK310" s="84">
        <v>70216.34</v>
      </c>
      <c r="AL310" s="84">
        <v>61088.160000000003</v>
      </c>
      <c r="AM310" s="84">
        <v>8659.68</v>
      </c>
      <c r="AN310" s="84">
        <v>76195.77</v>
      </c>
      <c r="AO310" s="84">
        <v>10497.17</v>
      </c>
      <c r="AP310" s="83">
        <v>2952.78</v>
      </c>
      <c r="AQ310" s="84">
        <v>14307.2</v>
      </c>
      <c r="AR310" s="83"/>
      <c r="AS310" s="83"/>
      <c r="AT310" s="84">
        <v>8478.93</v>
      </c>
      <c r="AU310" s="84">
        <v>53399.57</v>
      </c>
      <c r="AV310" s="84">
        <v>1552.5</v>
      </c>
      <c r="AW310" s="84">
        <v>1391</v>
      </c>
      <c r="AX310" s="84"/>
      <c r="AY310" s="84">
        <v>1472.01</v>
      </c>
      <c r="AZ310" s="84">
        <v>1500</v>
      </c>
      <c r="BA310" s="84"/>
      <c r="BB310" s="84">
        <v>12319.02</v>
      </c>
      <c r="BC310" s="84">
        <v>22856.7</v>
      </c>
      <c r="BD310" s="84">
        <v>51524.94</v>
      </c>
      <c r="BE310" s="84"/>
      <c r="BF310" s="84">
        <v>600</v>
      </c>
      <c r="BG310" s="84">
        <v>7636.51</v>
      </c>
      <c r="BH310" s="83"/>
      <c r="BI310" s="84">
        <v>2766.56</v>
      </c>
      <c r="BJ310" s="84"/>
      <c r="BK310" s="83"/>
      <c r="BL310" s="84"/>
      <c r="BM310" s="84">
        <v>105660.44</v>
      </c>
      <c r="BN310" s="84">
        <v>30632.85</v>
      </c>
      <c r="BO310" s="84">
        <v>200</v>
      </c>
      <c r="BP310" s="84">
        <v>714.98</v>
      </c>
      <c r="BQ310" s="84">
        <v>27880.43</v>
      </c>
      <c r="BR310" s="83"/>
      <c r="BS310" s="84"/>
      <c r="BT310" s="84">
        <v>5518.82</v>
      </c>
      <c r="BU310" s="84">
        <v>5518.82</v>
      </c>
      <c r="BV310" s="83">
        <v>147877.28</v>
      </c>
      <c r="BW310" s="83"/>
      <c r="BX310" s="84"/>
      <c r="BY310" s="84">
        <v>49332.99</v>
      </c>
      <c r="BZ310" s="83">
        <v>9683.84</v>
      </c>
      <c r="CA310" s="83">
        <v>110868.57</v>
      </c>
      <c r="CB310" s="84"/>
      <c r="CC310" s="83">
        <v>22572.15</v>
      </c>
      <c r="CD310" s="84"/>
      <c r="CE310" s="83"/>
      <c r="CF310" s="83">
        <v>8130</v>
      </c>
      <c r="CG310" s="83"/>
      <c r="CH310" s="83"/>
      <c r="CI310" s="83"/>
      <c r="CJ310" s="84"/>
      <c r="CK310" s="84">
        <v>40271.770000000004</v>
      </c>
      <c r="CL310" s="83">
        <v>40271.770000000004</v>
      </c>
      <c r="CM310" s="84"/>
      <c r="CN310" s="83"/>
      <c r="CO310" s="83"/>
      <c r="CP310" s="84"/>
      <c r="CQ310" s="84"/>
      <c r="CR310" s="83"/>
      <c r="CS310" s="84"/>
      <c r="CT310" s="83">
        <v>30612</v>
      </c>
      <c r="CU310" s="83"/>
      <c r="CV310" s="83"/>
    </row>
    <row r="311" spans="2:100" x14ac:dyDescent="0.25">
      <c r="B311" s="85" t="s">
        <v>620</v>
      </c>
      <c r="C311" s="85" t="s">
        <v>845</v>
      </c>
      <c r="D311" s="84">
        <v>2590013.19</v>
      </c>
      <c r="E311" s="84">
        <v>455612.70999999996</v>
      </c>
      <c r="F311" s="84"/>
      <c r="G311" s="84"/>
      <c r="H311" s="83"/>
      <c r="I311" s="84">
        <v>20874.849999999999</v>
      </c>
      <c r="J311" s="84"/>
      <c r="K311" s="84"/>
      <c r="L311" s="84">
        <v>536154.38</v>
      </c>
      <c r="M311" s="84"/>
      <c r="N311" s="84"/>
      <c r="O311" s="83"/>
      <c r="P311" s="83">
        <v>21090.1</v>
      </c>
      <c r="Q311" s="84"/>
      <c r="R311" s="83"/>
      <c r="S311" s="83"/>
      <c r="T311" s="84">
        <v>34197.79</v>
      </c>
      <c r="U311" s="84">
        <v>11144.89</v>
      </c>
      <c r="V311" s="84">
        <v>44730.380000000005</v>
      </c>
      <c r="W311" s="84">
        <v>60906.8</v>
      </c>
      <c r="X311" s="83"/>
      <c r="Y311" s="84"/>
      <c r="Z311" s="83"/>
      <c r="AA311" s="83"/>
      <c r="AB311" s="84"/>
      <c r="AC311" s="84"/>
      <c r="AD311" s="84">
        <v>4046.5099999999998</v>
      </c>
      <c r="AE311" s="84">
        <v>4732.32</v>
      </c>
      <c r="AF311" s="84">
        <v>106530.5</v>
      </c>
      <c r="AG311" s="84">
        <v>165291.99</v>
      </c>
      <c r="AH311" s="84">
        <v>3197.04</v>
      </c>
      <c r="AI311" s="84">
        <v>3738.88</v>
      </c>
      <c r="AJ311" s="84">
        <v>115000.87</v>
      </c>
      <c r="AK311" s="84">
        <v>10621.23</v>
      </c>
      <c r="AL311" s="84">
        <v>60966.34</v>
      </c>
      <c r="AM311" s="84"/>
      <c r="AN311" s="84">
        <v>62744.77</v>
      </c>
      <c r="AO311" s="84">
        <v>122648.85</v>
      </c>
      <c r="AP311" s="83"/>
      <c r="AQ311" s="83">
        <v>115966.95</v>
      </c>
      <c r="AR311" s="83"/>
      <c r="AS311" s="83"/>
      <c r="AT311" s="84">
        <v>9923.3100000000013</v>
      </c>
      <c r="AU311" s="84">
        <v>52815.199999999997</v>
      </c>
      <c r="AV311" s="84">
        <v>102206.49</v>
      </c>
      <c r="AW311" s="84">
        <v>26642.45</v>
      </c>
      <c r="AX311" s="83"/>
      <c r="AY311" s="84">
        <v>14261.38</v>
      </c>
      <c r="AZ311" s="84"/>
      <c r="BA311" s="84"/>
      <c r="BB311" s="84"/>
      <c r="BC311" s="84">
        <v>29387.279999999999</v>
      </c>
      <c r="BD311" s="84">
        <v>6708.65</v>
      </c>
      <c r="BE311" s="84"/>
      <c r="BF311" s="84">
        <v>204683.35</v>
      </c>
      <c r="BG311" s="84">
        <v>5892.72</v>
      </c>
      <c r="BH311" s="83"/>
      <c r="BI311" s="84"/>
      <c r="BJ311" s="84"/>
      <c r="BK311" s="83"/>
      <c r="BL311" s="84"/>
      <c r="BM311" s="84">
        <v>19241.05</v>
      </c>
      <c r="BN311" s="84">
        <v>7215.24</v>
      </c>
      <c r="BO311" s="84"/>
      <c r="BP311" s="84"/>
      <c r="BQ311" s="83"/>
      <c r="BR311" s="83"/>
      <c r="BS311" s="84"/>
      <c r="BT311" s="84"/>
      <c r="BU311" s="84"/>
      <c r="BV311" s="83">
        <v>44058.92</v>
      </c>
      <c r="BW311" s="84"/>
      <c r="BX311" s="84"/>
      <c r="BY311" s="83"/>
      <c r="BZ311" s="83"/>
      <c r="CA311" s="83"/>
      <c r="CB311" s="84"/>
      <c r="CC311" s="84">
        <v>1070</v>
      </c>
      <c r="CD311" s="83"/>
      <c r="CE311" s="83">
        <v>78155.070000000007</v>
      </c>
      <c r="CF311" s="83">
        <v>27553.93</v>
      </c>
      <c r="CG311" s="83"/>
      <c r="CH311" s="83"/>
      <c r="CI311" s="83"/>
      <c r="CJ311" s="84"/>
      <c r="CK311" s="84"/>
      <c r="CL311" s="83"/>
      <c r="CM311" s="84"/>
      <c r="CN311" s="84"/>
      <c r="CO311" s="84"/>
      <c r="CP311" s="83"/>
      <c r="CQ311" s="84"/>
      <c r="CR311" s="83"/>
      <c r="CS311" s="84"/>
      <c r="CT311" s="83"/>
      <c r="CU311" s="83"/>
      <c r="CV311" s="83"/>
    </row>
    <row r="312" spans="2:100" x14ac:dyDescent="0.25">
      <c r="B312" s="85" t="s">
        <v>770</v>
      </c>
      <c r="C312" s="85" t="s">
        <v>771</v>
      </c>
      <c r="D312" s="84">
        <v>11288262.239999998</v>
      </c>
      <c r="E312" s="84">
        <v>3482875.66</v>
      </c>
      <c r="F312" s="84">
        <v>138712.46000000002</v>
      </c>
      <c r="G312" s="84">
        <v>211256.44999999998</v>
      </c>
      <c r="H312" s="83"/>
      <c r="I312" s="84">
        <v>30929.31</v>
      </c>
      <c r="J312" s="84">
        <v>69543.02</v>
      </c>
      <c r="K312" s="84">
        <v>35892.639999999999</v>
      </c>
      <c r="L312" s="84">
        <v>1605398.8500000003</v>
      </c>
      <c r="M312" s="84">
        <v>102435.77</v>
      </c>
      <c r="N312" s="84">
        <v>66514.33</v>
      </c>
      <c r="O312" s="83"/>
      <c r="P312" s="84">
        <v>24670.61</v>
      </c>
      <c r="Q312" s="84">
        <v>30340.639999999999</v>
      </c>
      <c r="R312" s="84"/>
      <c r="S312" s="83"/>
      <c r="T312" s="84">
        <v>293296.23</v>
      </c>
      <c r="U312" s="84">
        <v>134308.30000000002</v>
      </c>
      <c r="V312" s="84">
        <v>382820.03</v>
      </c>
      <c r="W312" s="84">
        <v>187940.9</v>
      </c>
      <c r="X312" s="83"/>
      <c r="Y312" s="83"/>
      <c r="Z312" s="83"/>
      <c r="AA312" s="83"/>
      <c r="AB312" s="84">
        <v>25586.28</v>
      </c>
      <c r="AC312" s="84">
        <v>3907.78</v>
      </c>
      <c r="AD312" s="84">
        <v>19671.740000000002</v>
      </c>
      <c r="AE312" s="84">
        <v>20586.7</v>
      </c>
      <c r="AF312" s="84">
        <v>566500</v>
      </c>
      <c r="AG312" s="84">
        <v>510325.99999999994</v>
      </c>
      <c r="AH312" s="84"/>
      <c r="AI312" s="84"/>
      <c r="AJ312" s="84">
        <v>344246.29000000004</v>
      </c>
      <c r="AK312" s="84">
        <v>7869.08</v>
      </c>
      <c r="AL312" s="84">
        <v>50458.81</v>
      </c>
      <c r="AM312" s="84">
        <v>3074.2000000000003</v>
      </c>
      <c r="AN312" s="84">
        <v>252249.37</v>
      </c>
      <c r="AO312" s="83">
        <v>67494.22</v>
      </c>
      <c r="AP312" s="84">
        <v>5168.84</v>
      </c>
      <c r="AQ312" s="84">
        <v>2498.7599999999998</v>
      </c>
      <c r="AR312" s="83"/>
      <c r="AS312" s="84"/>
      <c r="AT312" s="84">
        <v>24118.980000000003</v>
      </c>
      <c r="AU312" s="84">
        <v>92055.43</v>
      </c>
      <c r="AV312" s="84"/>
      <c r="AW312" s="84">
        <v>19083.72</v>
      </c>
      <c r="AX312" s="83"/>
      <c r="AY312" s="84"/>
      <c r="AZ312" s="84">
        <v>27654.33</v>
      </c>
      <c r="BA312" s="84">
        <v>46958.5</v>
      </c>
      <c r="BB312" s="84">
        <v>58480.03</v>
      </c>
      <c r="BC312" s="84">
        <v>4798.13</v>
      </c>
      <c r="BD312" s="84">
        <v>175915.86</v>
      </c>
      <c r="BE312" s="84">
        <v>9520.5300000000007</v>
      </c>
      <c r="BF312" s="84"/>
      <c r="BG312" s="84"/>
      <c r="BH312" s="84"/>
      <c r="BI312" s="84"/>
      <c r="BJ312" s="83"/>
      <c r="BK312" s="83"/>
      <c r="BL312" s="84"/>
      <c r="BM312" s="84">
        <v>121679.52</v>
      </c>
      <c r="BN312" s="84">
        <v>224784.81</v>
      </c>
      <c r="BO312" s="84">
        <v>316.8</v>
      </c>
      <c r="BP312" s="84">
        <v>8807.6</v>
      </c>
      <c r="BQ312" s="84"/>
      <c r="BR312" s="83"/>
      <c r="BS312" s="84">
        <v>218080.25</v>
      </c>
      <c r="BT312" s="84">
        <v>56569.39</v>
      </c>
      <c r="BU312" s="84">
        <v>56569.39</v>
      </c>
      <c r="BV312" s="84">
        <v>223000.16</v>
      </c>
      <c r="BW312" s="84"/>
      <c r="BX312" s="84">
        <v>32259.66</v>
      </c>
      <c r="BY312" s="83">
        <v>109129.82</v>
      </c>
      <c r="BZ312" s="83"/>
      <c r="CA312" s="83"/>
      <c r="CB312" s="84"/>
      <c r="CC312" s="83">
        <v>13618.53</v>
      </c>
      <c r="CD312" s="84"/>
      <c r="CE312" s="84"/>
      <c r="CF312" s="83"/>
      <c r="CG312" s="83"/>
      <c r="CH312" s="83"/>
      <c r="CI312" s="83"/>
      <c r="CJ312" s="84"/>
      <c r="CK312" s="84">
        <v>28384.37</v>
      </c>
      <c r="CL312" s="84">
        <v>28384.37</v>
      </c>
      <c r="CM312" s="84"/>
      <c r="CN312" s="84">
        <v>818702.61</v>
      </c>
      <c r="CO312" s="84">
        <v>17677.98</v>
      </c>
      <c r="CP312" s="84">
        <v>94088.9</v>
      </c>
      <c r="CQ312" s="84">
        <v>16754.41</v>
      </c>
      <c r="CR312" s="83"/>
      <c r="CS312" s="84"/>
      <c r="CT312" s="83">
        <v>169248.65000000002</v>
      </c>
      <c r="CU312" s="83"/>
      <c r="CV312" s="83"/>
    </row>
    <row r="313" spans="2:100" x14ac:dyDescent="0.25">
      <c r="B313" s="85" t="s">
        <v>522</v>
      </c>
      <c r="C313" s="85" t="s">
        <v>523</v>
      </c>
      <c r="D313" s="84">
        <v>23150882.470000006</v>
      </c>
      <c r="E313" s="84">
        <v>8233649.2700000005</v>
      </c>
      <c r="F313" s="84">
        <v>323503.2</v>
      </c>
      <c r="G313" s="84">
        <v>374084.07999999996</v>
      </c>
      <c r="H313" s="83"/>
      <c r="I313" s="84">
        <v>182986.99</v>
      </c>
      <c r="J313" s="84">
        <v>109769.12999999999</v>
      </c>
      <c r="K313" s="84">
        <v>54648</v>
      </c>
      <c r="L313" s="84">
        <v>3062991.83</v>
      </c>
      <c r="M313" s="84">
        <v>342232.32000000007</v>
      </c>
      <c r="N313" s="84">
        <v>178374.69</v>
      </c>
      <c r="O313" s="83"/>
      <c r="P313" s="84">
        <v>312085.28000000003</v>
      </c>
      <c r="Q313" s="84">
        <v>82664.3</v>
      </c>
      <c r="R313" s="83"/>
      <c r="S313" s="83"/>
      <c r="T313" s="84">
        <v>678563.39999999991</v>
      </c>
      <c r="U313" s="84">
        <v>292680.5</v>
      </c>
      <c r="V313" s="84">
        <v>852549.52</v>
      </c>
      <c r="W313" s="84">
        <v>370478.41000000003</v>
      </c>
      <c r="X313" s="83"/>
      <c r="Y313" s="83"/>
      <c r="Z313" s="83"/>
      <c r="AA313" s="83"/>
      <c r="AB313" s="84">
        <v>17356.009999999998</v>
      </c>
      <c r="AC313" s="84">
        <v>8406.8000000000011</v>
      </c>
      <c r="AD313" s="84">
        <v>43529.93</v>
      </c>
      <c r="AE313" s="84">
        <v>44402.909999999996</v>
      </c>
      <c r="AF313" s="84">
        <v>1401668.68</v>
      </c>
      <c r="AG313" s="84">
        <v>1045600.4</v>
      </c>
      <c r="AH313" s="83"/>
      <c r="AI313" s="84">
        <v>0</v>
      </c>
      <c r="AJ313" s="84">
        <v>815957.55</v>
      </c>
      <c r="AK313" s="84">
        <v>110087.3</v>
      </c>
      <c r="AL313" s="84">
        <v>460779.03</v>
      </c>
      <c r="AM313" s="84">
        <v>40425.57</v>
      </c>
      <c r="AN313" s="84">
        <v>322380.62</v>
      </c>
      <c r="AO313" s="84">
        <v>26488.5</v>
      </c>
      <c r="AP313" s="83">
        <v>30086.639999999999</v>
      </c>
      <c r="AQ313" s="84">
        <v>79646.78</v>
      </c>
      <c r="AR313" s="83"/>
      <c r="AS313" s="84"/>
      <c r="AT313" s="84">
        <v>96195.86</v>
      </c>
      <c r="AU313" s="84">
        <v>148971.95000000001</v>
      </c>
      <c r="AV313" s="84">
        <v>6302.5</v>
      </c>
      <c r="AW313" s="83">
        <v>17693.77</v>
      </c>
      <c r="AX313" s="83">
        <v>12883</v>
      </c>
      <c r="AY313" s="83">
        <v>169967.28000000003</v>
      </c>
      <c r="AZ313" s="83">
        <v>75977.83</v>
      </c>
      <c r="BA313" s="83">
        <v>37025.75</v>
      </c>
      <c r="BB313" s="84">
        <v>81773.84</v>
      </c>
      <c r="BC313" s="84">
        <v>29073.52</v>
      </c>
      <c r="BD313" s="84">
        <v>130086.18</v>
      </c>
      <c r="BE313" s="84">
        <v>-507.80000000000007</v>
      </c>
      <c r="BF313" s="84">
        <v>661.46</v>
      </c>
      <c r="BG313" s="84">
        <v>2778.62</v>
      </c>
      <c r="BH313" s="83"/>
      <c r="BI313" s="83">
        <v>339251.76</v>
      </c>
      <c r="BJ313" s="83"/>
      <c r="BK313" s="83"/>
      <c r="BL313" s="84">
        <v>29037.200000000001</v>
      </c>
      <c r="BM313" s="84">
        <v>442008.31999999995</v>
      </c>
      <c r="BN313" s="84">
        <v>89913.41</v>
      </c>
      <c r="BO313" s="84">
        <v>2809.46</v>
      </c>
      <c r="BP313" s="84">
        <v>50540.31</v>
      </c>
      <c r="BQ313" s="83">
        <v>169381.63999999998</v>
      </c>
      <c r="BR313" s="83">
        <v>750</v>
      </c>
      <c r="BS313" s="84"/>
      <c r="BT313" s="84">
        <v>382</v>
      </c>
      <c r="BU313" s="84">
        <v>382</v>
      </c>
      <c r="BV313" s="84">
        <v>224631.67999999999</v>
      </c>
      <c r="BW313" s="84"/>
      <c r="BX313" s="84"/>
      <c r="BY313" s="84">
        <v>328633.90000000002</v>
      </c>
      <c r="BZ313" s="83">
        <v>110890.51000000001</v>
      </c>
      <c r="CA313" s="83"/>
      <c r="CB313" s="84"/>
      <c r="CC313" s="83">
        <v>50472.85</v>
      </c>
      <c r="CD313" s="83"/>
      <c r="CE313" s="83">
        <v>86788.32</v>
      </c>
      <c r="CF313" s="83">
        <v>12507.68</v>
      </c>
      <c r="CG313" s="83"/>
      <c r="CH313" s="83"/>
      <c r="CI313" s="83"/>
      <c r="CJ313" s="84"/>
      <c r="CK313" s="84">
        <v>86613.98000000001</v>
      </c>
      <c r="CL313" s="83">
        <v>86613.98000000001</v>
      </c>
      <c r="CM313" s="83">
        <v>9828</v>
      </c>
      <c r="CN313" s="84">
        <v>73082.52</v>
      </c>
      <c r="CO313" s="83"/>
      <c r="CP313" s="84">
        <v>104247.07</v>
      </c>
      <c r="CQ313" s="84">
        <v>7758.82</v>
      </c>
      <c r="CR313" s="83">
        <v>36094.980000000003</v>
      </c>
      <c r="CS313" s="84"/>
      <c r="CT313" s="83">
        <v>188296.66000000003</v>
      </c>
      <c r="CU313" s="83"/>
      <c r="CV313" s="83"/>
    </row>
    <row r="314" spans="2:100" x14ac:dyDescent="0.25">
      <c r="B314" s="85" t="s">
        <v>834</v>
      </c>
      <c r="C314" s="85" t="s">
        <v>835</v>
      </c>
      <c r="D314" s="84">
        <v>287849868.94000107</v>
      </c>
      <c r="E314" s="84">
        <v>105605966.83</v>
      </c>
      <c r="F314" s="84">
        <v>5139463.1700000037</v>
      </c>
      <c r="G314" s="84">
        <v>6554679.5400000019</v>
      </c>
      <c r="H314" s="83"/>
      <c r="I314" s="84">
        <v>7221695.3899999978</v>
      </c>
      <c r="J314" s="84">
        <v>1627581.95</v>
      </c>
      <c r="K314" s="84">
        <v>1264050.2</v>
      </c>
      <c r="L314" s="84">
        <v>45889291.210000046</v>
      </c>
      <c r="M314" s="84">
        <v>2650320.9900000002</v>
      </c>
      <c r="N314" s="84">
        <v>1514151</v>
      </c>
      <c r="O314" s="83"/>
      <c r="P314" s="84"/>
      <c r="Q314" s="84">
        <v>195270.28000000003</v>
      </c>
      <c r="R314" s="83"/>
      <c r="S314" s="83"/>
      <c r="T314" s="84">
        <v>9486894.0799999926</v>
      </c>
      <c r="U314" s="84">
        <v>3733184.2600000002</v>
      </c>
      <c r="V314" s="84">
        <v>12100867.530000009</v>
      </c>
      <c r="W314" s="84">
        <v>5178870.759999997</v>
      </c>
      <c r="X314" s="83"/>
      <c r="Y314" s="83">
        <v>8902.02</v>
      </c>
      <c r="Z314" s="83"/>
      <c r="AA314" s="83"/>
      <c r="AB314" s="84">
        <v>356569.5999999998</v>
      </c>
      <c r="AC314" s="84">
        <v>235521.77999999997</v>
      </c>
      <c r="AD314" s="84">
        <v>700333.88</v>
      </c>
      <c r="AE314" s="84">
        <v>535640.84000000008</v>
      </c>
      <c r="AF314" s="84">
        <v>15534715.380000003</v>
      </c>
      <c r="AG314" s="84">
        <v>13454614.56000001</v>
      </c>
      <c r="AH314" s="83">
        <v>1768968.0999999968</v>
      </c>
      <c r="AI314" s="83">
        <v>747929.70999999833</v>
      </c>
      <c r="AJ314" s="84">
        <v>5936870.6699999999</v>
      </c>
      <c r="AK314" s="84">
        <v>539378.75000000012</v>
      </c>
      <c r="AL314" s="84">
        <v>4306815.17</v>
      </c>
      <c r="AM314" s="84">
        <v>778765.90999999968</v>
      </c>
      <c r="AN314" s="84">
        <v>2031100.5400000003</v>
      </c>
      <c r="AO314" s="84">
        <v>17221.8</v>
      </c>
      <c r="AP314" s="84">
        <v>173439.44</v>
      </c>
      <c r="AQ314" s="84"/>
      <c r="AR314" s="83"/>
      <c r="AS314" s="84"/>
      <c r="AT314" s="84">
        <v>1592553.2899999998</v>
      </c>
      <c r="AU314" s="84">
        <v>4668969.49</v>
      </c>
      <c r="AV314" s="84">
        <v>200</v>
      </c>
      <c r="AW314" s="83">
        <v>55646.69</v>
      </c>
      <c r="AX314" s="84"/>
      <c r="AY314" s="84">
        <v>1525211.0799999994</v>
      </c>
      <c r="AZ314" s="83">
        <v>353489.89</v>
      </c>
      <c r="BA314" s="83">
        <v>97725.15</v>
      </c>
      <c r="BB314" s="84">
        <v>949402.75999999978</v>
      </c>
      <c r="BC314" s="84">
        <v>467488.02000000014</v>
      </c>
      <c r="BD314" s="84">
        <v>231111.03000000003</v>
      </c>
      <c r="BE314" s="84">
        <v>261140.93</v>
      </c>
      <c r="BF314" s="84">
        <v>5529.26</v>
      </c>
      <c r="BG314" s="84">
        <v>561507.91000000015</v>
      </c>
      <c r="BH314" s="83"/>
      <c r="BI314" s="83">
        <v>608733.35</v>
      </c>
      <c r="BJ314" s="83"/>
      <c r="BK314" s="83"/>
      <c r="BL314" s="84"/>
      <c r="BM314" s="84">
        <v>3192127.5599999996</v>
      </c>
      <c r="BN314" s="84">
        <v>4440106.7899999991</v>
      </c>
      <c r="BO314" s="84">
        <v>13874.4</v>
      </c>
      <c r="BP314" s="84">
        <v>232031.66999999993</v>
      </c>
      <c r="BQ314" s="83">
        <v>2018850.61</v>
      </c>
      <c r="BR314" s="83"/>
      <c r="BS314" s="84"/>
      <c r="BT314" s="84">
        <v>212145.03999999998</v>
      </c>
      <c r="BU314" s="84">
        <v>212145.03999999998</v>
      </c>
      <c r="BV314" s="83">
        <v>350050</v>
      </c>
      <c r="BW314" s="84"/>
      <c r="BX314" s="84">
        <v>1060944.9300000002</v>
      </c>
      <c r="BY314" s="83">
        <v>2591092.4900000007</v>
      </c>
      <c r="BZ314" s="83"/>
      <c r="CA314" s="83"/>
      <c r="CB314" s="84"/>
      <c r="CC314" s="83">
        <v>336101.76</v>
      </c>
      <c r="CD314" s="83"/>
      <c r="CE314" s="83"/>
      <c r="CF314" s="83"/>
      <c r="CG314" s="83"/>
      <c r="CH314" s="83"/>
      <c r="CI314" s="83"/>
      <c r="CJ314" s="84"/>
      <c r="CK314" s="84">
        <v>495167.27</v>
      </c>
      <c r="CL314" s="83">
        <v>495167.27</v>
      </c>
      <c r="CM314" s="84"/>
      <c r="CN314" s="83">
        <v>5643642.7699999996</v>
      </c>
      <c r="CO314" s="83">
        <v>16642.86</v>
      </c>
      <c r="CP314" s="84">
        <v>126389.45</v>
      </c>
      <c r="CQ314" s="84">
        <v>191.64</v>
      </c>
      <c r="CR314" s="83">
        <v>20624.71</v>
      </c>
      <c r="CS314" s="84"/>
      <c r="CT314" s="83">
        <v>432100.80000000005</v>
      </c>
      <c r="CU314" s="83"/>
      <c r="CV314" s="83"/>
    </row>
    <row r="315" spans="2:100" x14ac:dyDescent="0.25">
      <c r="B315" s="85" t="s">
        <v>330</v>
      </c>
      <c r="C315" s="85" t="s">
        <v>844</v>
      </c>
      <c r="D315" s="84">
        <v>54408664.189999998</v>
      </c>
      <c r="E315" s="84">
        <v>19416336.079999998</v>
      </c>
      <c r="F315" s="84">
        <v>622669.48</v>
      </c>
      <c r="G315" s="84">
        <v>1241597.3799999999</v>
      </c>
      <c r="H315" s="83"/>
      <c r="I315" s="84">
        <v>2469532.7200000002</v>
      </c>
      <c r="J315" s="84">
        <v>280490.81</v>
      </c>
      <c r="K315" s="83">
        <v>99999</v>
      </c>
      <c r="L315" s="84">
        <v>7242220.6500000004</v>
      </c>
      <c r="M315" s="84">
        <v>474862.35000000009</v>
      </c>
      <c r="N315" s="84">
        <v>262521.89</v>
      </c>
      <c r="O315" s="83"/>
      <c r="P315" s="84">
        <v>230070.27</v>
      </c>
      <c r="Q315" s="84">
        <v>75194.25</v>
      </c>
      <c r="R315" s="83"/>
      <c r="S315" s="83"/>
      <c r="T315" s="84">
        <v>1796349.29</v>
      </c>
      <c r="U315" s="84">
        <v>610043.37000000011</v>
      </c>
      <c r="V315" s="84">
        <v>2271070.39</v>
      </c>
      <c r="W315" s="84">
        <v>813298.35</v>
      </c>
      <c r="X315" s="83"/>
      <c r="Y315" s="83"/>
      <c r="Z315" s="83"/>
      <c r="AA315" s="83"/>
      <c r="AB315" s="84">
        <v>100605</v>
      </c>
      <c r="AC315" s="84">
        <v>27980.690000000002</v>
      </c>
      <c r="AD315" s="84">
        <v>123880.04000000001</v>
      </c>
      <c r="AE315" s="84">
        <v>89941.64</v>
      </c>
      <c r="AF315" s="84">
        <v>3102992.66</v>
      </c>
      <c r="AG315" s="84">
        <v>2389450.34</v>
      </c>
      <c r="AH315" s="84">
        <v>332196</v>
      </c>
      <c r="AI315" s="84">
        <v>48773.05</v>
      </c>
      <c r="AJ315" s="84">
        <v>1620528.0000000002</v>
      </c>
      <c r="AK315" s="84">
        <v>199380.13</v>
      </c>
      <c r="AL315" s="84">
        <v>986232.79</v>
      </c>
      <c r="AM315" s="84">
        <v>152494.38</v>
      </c>
      <c r="AN315" s="84">
        <v>573470.81000000006</v>
      </c>
      <c r="AO315" s="84"/>
      <c r="AP315" s="84">
        <v>51297.36</v>
      </c>
      <c r="AQ315" s="84"/>
      <c r="AR315" s="84"/>
      <c r="AS315" s="84">
        <v>786961.82</v>
      </c>
      <c r="AT315" s="84">
        <v>282507.7</v>
      </c>
      <c r="AU315" s="84">
        <v>312756.14</v>
      </c>
      <c r="AV315" s="83">
        <v>23537.75</v>
      </c>
      <c r="AW315" s="84">
        <v>47112.93</v>
      </c>
      <c r="AX315" s="84"/>
      <c r="AY315" s="84"/>
      <c r="AZ315" s="84">
        <v>157132.82999999999</v>
      </c>
      <c r="BA315" s="84">
        <v>106916.65999999999</v>
      </c>
      <c r="BB315" s="84">
        <v>128604.45</v>
      </c>
      <c r="BC315" s="84">
        <v>89992.229999999981</v>
      </c>
      <c r="BD315" s="84">
        <v>165083.97999999998</v>
      </c>
      <c r="BE315" s="84">
        <v>33058.81</v>
      </c>
      <c r="BF315" s="83">
        <v>6596</v>
      </c>
      <c r="BG315" s="84">
        <v>14093.16</v>
      </c>
      <c r="BH315" s="83">
        <v>59728.68</v>
      </c>
      <c r="BI315" s="84">
        <v>52886.57</v>
      </c>
      <c r="BJ315" s="83"/>
      <c r="BK315" s="84"/>
      <c r="BL315" s="84"/>
      <c r="BM315" s="84">
        <v>450888</v>
      </c>
      <c r="BN315" s="84">
        <v>984703.93</v>
      </c>
      <c r="BO315" s="83">
        <v>1241.4000000000001</v>
      </c>
      <c r="BP315" s="84">
        <v>91613.68</v>
      </c>
      <c r="BQ315" s="84">
        <v>598305.85</v>
      </c>
      <c r="BR315" s="83">
        <v>482078.52</v>
      </c>
      <c r="BS315" s="84"/>
      <c r="BT315" s="84">
        <v>9813</v>
      </c>
      <c r="BU315" s="83">
        <v>9813</v>
      </c>
      <c r="BV315" s="83">
        <v>419492.99</v>
      </c>
      <c r="BW315" s="84">
        <v>24494.159999999996</v>
      </c>
      <c r="BX315" s="84">
        <v>169568.81</v>
      </c>
      <c r="BY315" s="83">
        <v>552779.61</v>
      </c>
      <c r="BZ315" s="83"/>
      <c r="CA315" s="83"/>
      <c r="CB315" s="84"/>
      <c r="CC315" s="83">
        <v>79623.42</v>
      </c>
      <c r="CD315" s="84">
        <v>18000</v>
      </c>
      <c r="CE315" s="84">
        <v>140050.97</v>
      </c>
      <c r="CF315" s="83">
        <v>8711</v>
      </c>
      <c r="CG315" s="83"/>
      <c r="CH315" s="83"/>
      <c r="CI315" s="83"/>
      <c r="CJ315" s="84"/>
      <c r="CK315" s="84">
        <v>126849.42000000001</v>
      </c>
      <c r="CL315" s="83">
        <v>126849.42000000001</v>
      </c>
      <c r="CM315" s="84"/>
      <c r="CN315" s="84">
        <v>14087.52</v>
      </c>
      <c r="CO315" s="83">
        <v>144310.02000000002</v>
      </c>
      <c r="CP315" s="84"/>
      <c r="CQ315" s="84"/>
      <c r="CR315" s="84">
        <v>77075.070000000007</v>
      </c>
      <c r="CS315" s="84"/>
      <c r="CT315" s="83">
        <v>42527.94</v>
      </c>
      <c r="CU315" s="83"/>
      <c r="CV315" s="83"/>
    </row>
    <row r="316" spans="2:100" x14ac:dyDescent="0.25">
      <c r="B316" s="85" t="s">
        <v>674</v>
      </c>
      <c r="C316" s="85" t="s">
        <v>675</v>
      </c>
      <c r="D316" s="84">
        <v>62439396.079999983</v>
      </c>
      <c r="E316" s="84">
        <v>25453960.389999997</v>
      </c>
      <c r="F316" s="84">
        <v>1014365.9900000001</v>
      </c>
      <c r="G316" s="84">
        <v>232670.5</v>
      </c>
      <c r="H316" s="83"/>
      <c r="I316" s="84">
        <v>1527908.6</v>
      </c>
      <c r="J316" s="84">
        <v>275023.76</v>
      </c>
      <c r="K316" s="84">
        <v>164654.84</v>
      </c>
      <c r="L316" s="84">
        <v>8674582.9199999999</v>
      </c>
      <c r="M316" s="84">
        <v>1082659.18</v>
      </c>
      <c r="N316" s="84">
        <v>125681.64</v>
      </c>
      <c r="O316" s="83"/>
      <c r="P316" s="84">
        <v>276679.21000000002</v>
      </c>
      <c r="Q316" s="84">
        <v>43976.93</v>
      </c>
      <c r="R316" s="83"/>
      <c r="S316" s="83"/>
      <c r="T316" s="84">
        <v>2126601.66</v>
      </c>
      <c r="U316" s="84">
        <v>751929.33</v>
      </c>
      <c r="V316" s="84">
        <v>2684150.38</v>
      </c>
      <c r="W316" s="84">
        <v>992735.08000000019</v>
      </c>
      <c r="X316" s="83"/>
      <c r="Y316" s="83"/>
      <c r="Z316" s="83"/>
      <c r="AA316" s="83"/>
      <c r="AB316" s="84">
        <v>82170.590000000011</v>
      </c>
      <c r="AC316" s="84">
        <v>32838.919999999991</v>
      </c>
      <c r="AD316" s="84">
        <v>120141.62</v>
      </c>
      <c r="AE316" s="84">
        <v>97657.569999999978</v>
      </c>
      <c r="AF316" s="84">
        <v>4087591.2199999997</v>
      </c>
      <c r="AG316" s="84">
        <v>3091200.6100000003</v>
      </c>
      <c r="AH316" s="84"/>
      <c r="AI316" s="84"/>
      <c r="AJ316" s="84">
        <v>1614511.66</v>
      </c>
      <c r="AK316" s="84">
        <v>238909.82</v>
      </c>
      <c r="AL316" s="84">
        <v>1306371.83</v>
      </c>
      <c r="AM316" s="84">
        <v>301698.26</v>
      </c>
      <c r="AN316" s="84">
        <v>59299.670000000006</v>
      </c>
      <c r="AO316" s="84">
        <v>80890.080000000002</v>
      </c>
      <c r="AP316" s="83">
        <v>81499.88</v>
      </c>
      <c r="AQ316" s="83">
        <v>432016.57</v>
      </c>
      <c r="AR316" s="83"/>
      <c r="AS316" s="83">
        <v>298755.49</v>
      </c>
      <c r="AT316" s="84">
        <v>114019.1</v>
      </c>
      <c r="AU316" s="84">
        <v>622052.78</v>
      </c>
      <c r="AV316" s="83">
        <v>39690</v>
      </c>
      <c r="AW316" s="84">
        <v>68409.929999999993</v>
      </c>
      <c r="AX316" s="83"/>
      <c r="AY316" s="84"/>
      <c r="AZ316" s="84"/>
      <c r="BA316" s="84"/>
      <c r="BB316" s="84">
        <v>224516.13</v>
      </c>
      <c r="BC316" s="84">
        <v>30715.809999999998</v>
      </c>
      <c r="BD316" s="84">
        <v>414589.79</v>
      </c>
      <c r="BE316" s="84">
        <v>20822.439999999999</v>
      </c>
      <c r="BF316" s="84">
        <v>6017.35</v>
      </c>
      <c r="BG316" s="84">
        <v>14801.17</v>
      </c>
      <c r="BH316" s="84"/>
      <c r="BI316" s="84"/>
      <c r="BJ316" s="83"/>
      <c r="BK316" s="83"/>
      <c r="BL316" s="84">
        <v>1911</v>
      </c>
      <c r="BM316" s="84">
        <v>629582.39999999991</v>
      </c>
      <c r="BN316" s="84">
        <v>821063.94</v>
      </c>
      <c r="BO316" s="84">
        <v>1639.21</v>
      </c>
      <c r="BP316" s="84">
        <v>94273.27</v>
      </c>
      <c r="BQ316" s="84">
        <v>64151.35</v>
      </c>
      <c r="BR316" s="83"/>
      <c r="BS316" s="84"/>
      <c r="BT316" s="84">
        <v>79021.41</v>
      </c>
      <c r="BU316" s="84">
        <v>79021.41</v>
      </c>
      <c r="BV316" s="83">
        <v>636219.42999999993</v>
      </c>
      <c r="BW316" s="84">
        <v>5657.63</v>
      </c>
      <c r="BX316" s="84">
        <v>227968.77000000002</v>
      </c>
      <c r="BY316" s="84">
        <v>593657.94999999995</v>
      </c>
      <c r="BZ316" s="84">
        <v>154.36000000000001</v>
      </c>
      <c r="CA316" s="83"/>
      <c r="CB316" s="84"/>
      <c r="CC316" s="84">
        <v>50620.5</v>
      </c>
      <c r="CD316" s="84"/>
      <c r="CE316" s="84">
        <v>26791.42</v>
      </c>
      <c r="CF316" s="83">
        <v>1872.98</v>
      </c>
      <c r="CG316" s="83"/>
      <c r="CH316" s="83"/>
      <c r="CI316" s="83"/>
      <c r="CJ316" s="84"/>
      <c r="CK316" s="84">
        <v>142759.34000000003</v>
      </c>
      <c r="CL316" s="83">
        <v>142759.34000000003</v>
      </c>
      <c r="CM316" s="83"/>
      <c r="CN316" s="84"/>
      <c r="CO316" s="83">
        <v>47452.41</v>
      </c>
      <c r="CP316" s="84"/>
      <c r="CQ316" s="84"/>
      <c r="CR316" s="83">
        <v>96514.47</v>
      </c>
      <c r="CS316" s="84"/>
      <c r="CT316" s="83">
        <v>9315.5400000000009</v>
      </c>
      <c r="CU316" s="83"/>
      <c r="CV316" s="83"/>
    </row>
    <row r="317" spans="2:100" x14ac:dyDescent="0.25">
      <c r="B317" s="85" t="s">
        <v>474</v>
      </c>
      <c r="C317" s="85" t="s">
        <v>475</v>
      </c>
      <c r="D317" s="84">
        <v>15878282.399999999</v>
      </c>
      <c r="E317" s="84">
        <v>5383485.7200000007</v>
      </c>
      <c r="F317" s="84">
        <v>196640.07</v>
      </c>
      <c r="G317" s="84">
        <v>305698.21999999997</v>
      </c>
      <c r="H317" s="83"/>
      <c r="I317" s="84">
        <v>143135.58000000002</v>
      </c>
      <c r="J317" s="84">
        <v>16020.310000000001</v>
      </c>
      <c r="K317" s="83">
        <v>22412</v>
      </c>
      <c r="L317" s="84">
        <v>2125383.3100000005</v>
      </c>
      <c r="M317" s="84">
        <v>26780.18</v>
      </c>
      <c r="N317" s="84">
        <v>119465.57000000002</v>
      </c>
      <c r="O317" s="83"/>
      <c r="P317" s="84">
        <v>148707.63</v>
      </c>
      <c r="Q317" s="84">
        <v>11802.61</v>
      </c>
      <c r="R317" s="84"/>
      <c r="S317" s="83"/>
      <c r="T317" s="84">
        <v>452497.58</v>
      </c>
      <c r="U317" s="84">
        <v>183770.33000000002</v>
      </c>
      <c r="V317" s="84">
        <v>547564.44999999995</v>
      </c>
      <c r="W317" s="84">
        <v>242697.86000000002</v>
      </c>
      <c r="X317" s="83"/>
      <c r="Y317" s="83"/>
      <c r="Z317" s="83"/>
      <c r="AA317" s="83"/>
      <c r="AB317" s="84">
        <v>12846.27</v>
      </c>
      <c r="AC317" s="84">
        <v>5248.5800000000008</v>
      </c>
      <c r="AD317" s="84">
        <v>30445.98</v>
      </c>
      <c r="AE317" s="84">
        <v>25947.53</v>
      </c>
      <c r="AF317" s="84">
        <v>817677.32000000007</v>
      </c>
      <c r="AG317" s="84">
        <v>589894.68000000005</v>
      </c>
      <c r="AH317" s="83"/>
      <c r="AI317" s="83"/>
      <c r="AJ317" s="84">
        <v>502954.72</v>
      </c>
      <c r="AK317" s="84">
        <v>43933.87</v>
      </c>
      <c r="AL317" s="84">
        <v>283386.02</v>
      </c>
      <c r="AM317" s="84">
        <v>138040.58000000002</v>
      </c>
      <c r="AN317" s="84">
        <v>27525.759999999998</v>
      </c>
      <c r="AO317" s="84">
        <v>60544.47</v>
      </c>
      <c r="AP317" s="83">
        <v>8230.44</v>
      </c>
      <c r="AQ317" s="84">
        <v>26657.200000000001</v>
      </c>
      <c r="AR317" s="83"/>
      <c r="AS317" s="83">
        <v>285450.99</v>
      </c>
      <c r="AT317" s="84">
        <v>233422.07999999999</v>
      </c>
      <c r="AU317" s="84">
        <v>281259.58999999997</v>
      </c>
      <c r="AV317" s="84">
        <v>25296.26</v>
      </c>
      <c r="AW317" s="83">
        <v>9123.01</v>
      </c>
      <c r="AX317" s="84">
        <v>33403.229999999996</v>
      </c>
      <c r="AY317" s="84">
        <v>11714.25</v>
      </c>
      <c r="AZ317" s="83"/>
      <c r="BA317" s="83"/>
      <c r="BB317" s="84">
        <v>30766.54</v>
      </c>
      <c r="BC317" s="84">
        <v>30939.620000000003</v>
      </c>
      <c r="BD317" s="84">
        <v>75961.73</v>
      </c>
      <c r="BE317" s="84">
        <v>44577.819999999992</v>
      </c>
      <c r="BF317" s="83">
        <v>1332.17</v>
      </c>
      <c r="BG317" s="84">
        <v>2824.86</v>
      </c>
      <c r="BH317" s="84"/>
      <c r="BI317" s="84"/>
      <c r="BJ317" s="84"/>
      <c r="BK317" s="83"/>
      <c r="BL317" s="84"/>
      <c r="BM317" s="84">
        <v>200072</v>
      </c>
      <c r="BN317" s="84">
        <v>198102.56</v>
      </c>
      <c r="BO317" s="84">
        <v>1310.5</v>
      </c>
      <c r="BP317" s="84">
        <v>850.16</v>
      </c>
      <c r="BQ317" s="83">
        <v>146447.56999999998</v>
      </c>
      <c r="BR317" s="83"/>
      <c r="BS317" s="84">
        <v>2319.0700000000002</v>
      </c>
      <c r="BT317" s="84">
        <v>40825.29</v>
      </c>
      <c r="BU317" s="83">
        <v>40825.29</v>
      </c>
      <c r="BV317" s="83">
        <v>44809.46</v>
      </c>
      <c r="BW317" s="84"/>
      <c r="BX317" s="84">
        <v>47435.23</v>
      </c>
      <c r="BY317" s="83">
        <v>204183.11</v>
      </c>
      <c r="BZ317" s="83"/>
      <c r="CA317" s="83"/>
      <c r="CB317" s="84"/>
      <c r="CC317" s="83">
        <v>64391.83</v>
      </c>
      <c r="CD317" s="83"/>
      <c r="CE317" s="83"/>
      <c r="CF317" s="83"/>
      <c r="CG317" s="83"/>
      <c r="CH317" s="83"/>
      <c r="CI317" s="83"/>
      <c r="CJ317" s="84"/>
      <c r="CK317" s="84">
        <v>242087.04000000004</v>
      </c>
      <c r="CL317" s="83">
        <v>242087.04000000004</v>
      </c>
      <c r="CM317" s="83"/>
      <c r="CN317" s="84">
        <v>491633.33</v>
      </c>
      <c r="CO317" s="84"/>
      <c r="CP317" s="84">
        <v>156898.01</v>
      </c>
      <c r="CQ317" s="84">
        <v>1011.96</v>
      </c>
      <c r="CR317" s="83">
        <v>348861.71</v>
      </c>
      <c r="CS317" s="84"/>
      <c r="CT317" s="83">
        <v>121576.58</v>
      </c>
      <c r="CU317" s="83"/>
      <c r="CV317" s="83"/>
    </row>
    <row r="318" spans="2:100" x14ac:dyDescent="0.25">
      <c r="B318" s="85" t="s">
        <v>380</v>
      </c>
      <c r="C318" s="85" t="s">
        <v>381</v>
      </c>
      <c r="D318" s="84">
        <v>64618825.100000016</v>
      </c>
      <c r="E318" s="84">
        <v>21978022.25</v>
      </c>
      <c r="F318" s="84">
        <v>586175.93999999994</v>
      </c>
      <c r="G318" s="84">
        <v>1571582.68</v>
      </c>
      <c r="H318" s="83"/>
      <c r="I318" s="84">
        <v>1252545.3400000003</v>
      </c>
      <c r="J318" s="84">
        <v>391653.85000000003</v>
      </c>
      <c r="K318" s="84">
        <v>145678</v>
      </c>
      <c r="L318" s="84">
        <v>9977586.0900000017</v>
      </c>
      <c r="M318" s="84">
        <v>428779.25</v>
      </c>
      <c r="N318" s="84">
        <v>708625.97</v>
      </c>
      <c r="O318" s="83"/>
      <c r="P318" s="84">
        <v>592274.32000000007</v>
      </c>
      <c r="Q318" s="84">
        <v>125593.91</v>
      </c>
      <c r="R318" s="83"/>
      <c r="S318" s="83"/>
      <c r="T318" s="84">
        <v>1933490.52</v>
      </c>
      <c r="U318" s="84">
        <v>874755.1399999999</v>
      </c>
      <c r="V318" s="84">
        <v>2451158.7999999998</v>
      </c>
      <c r="W318" s="84">
        <v>1205256.9999999998</v>
      </c>
      <c r="X318" s="83"/>
      <c r="Y318" s="83"/>
      <c r="Z318" s="83"/>
      <c r="AA318" s="83"/>
      <c r="AB318" s="84">
        <v>71321.509999999995</v>
      </c>
      <c r="AC318" s="84">
        <v>25030.360000000008</v>
      </c>
      <c r="AD318" s="84">
        <v>151494.95999999996</v>
      </c>
      <c r="AE318" s="84">
        <v>139368.56</v>
      </c>
      <c r="AF318" s="84">
        <v>3866654.81</v>
      </c>
      <c r="AG318" s="84">
        <v>3211767.0500000003</v>
      </c>
      <c r="AH318" s="84">
        <v>897.79</v>
      </c>
      <c r="AI318" s="84">
        <v>2270.7799999999997</v>
      </c>
      <c r="AJ318" s="84">
        <v>2316576.96</v>
      </c>
      <c r="AK318" s="84">
        <v>227830.82</v>
      </c>
      <c r="AL318" s="84">
        <v>1439913.54</v>
      </c>
      <c r="AM318" s="84">
        <v>314758.02</v>
      </c>
      <c r="AN318" s="84">
        <v>1083700.94</v>
      </c>
      <c r="AO318" s="84"/>
      <c r="AP318" s="84">
        <v>16999.669999999998</v>
      </c>
      <c r="AQ318" s="83">
        <v>353009.62000000005</v>
      </c>
      <c r="AR318" s="83"/>
      <c r="AS318" s="83">
        <v>988292.45</v>
      </c>
      <c r="AT318" s="84">
        <v>300041.96999999997</v>
      </c>
      <c r="AU318" s="84">
        <v>1531019.4199999995</v>
      </c>
      <c r="AV318" s="84"/>
      <c r="AW318" s="84">
        <v>47803.01</v>
      </c>
      <c r="AX318" s="83">
        <v>73625</v>
      </c>
      <c r="AY318" s="84">
        <v>213130.71000000002</v>
      </c>
      <c r="AZ318" s="84">
        <v>256211.81</v>
      </c>
      <c r="BA318" s="84">
        <v>28265.75</v>
      </c>
      <c r="BB318" s="84">
        <v>113343.01999999999</v>
      </c>
      <c r="BC318" s="84">
        <v>64318.349999999991</v>
      </c>
      <c r="BD318" s="84">
        <v>6690.08</v>
      </c>
      <c r="BE318" s="83">
        <v>63891.680000000008</v>
      </c>
      <c r="BF318" s="83">
        <v>4400</v>
      </c>
      <c r="BG318" s="84">
        <v>10905.98</v>
      </c>
      <c r="BH318" s="83">
        <v>3882.45</v>
      </c>
      <c r="BI318" s="83">
        <v>14784.28</v>
      </c>
      <c r="BJ318" s="83"/>
      <c r="BK318" s="83"/>
      <c r="BL318" s="84">
        <v>97138.18</v>
      </c>
      <c r="BM318" s="84">
        <v>733888</v>
      </c>
      <c r="BN318" s="84">
        <v>237861.26</v>
      </c>
      <c r="BO318" s="84">
        <v>751.48</v>
      </c>
      <c r="BP318" s="84"/>
      <c r="BQ318" s="83">
        <v>612603.22</v>
      </c>
      <c r="BR318" s="83">
        <v>146057.5</v>
      </c>
      <c r="BS318" s="84"/>
      <c r="BT318" s="84">
        <v>43741.87</v>
      </c>
      <c r="BU318" s="84">
        <v>43741.87</v>
      </c>
      <c r="BV318" s="83"/>
      <c r="BW318" s="83"/>
      <c r="BX318" s="84">
        <v>196883.99</v>
      </c>
      <c r="BY318" s="84">
        <v>582242.51</v>
      </c>
      <c r="BZ318" s="83"/>
      <c r="CA318" s="83"/>
      <c r="CB318" s="84"/>
      <c r="CC318" s="83">
        <v>159376.21</v>
      </c>
      <c r="CD318" s="83"/>
      <c r="CE318" s="83">
        <v>71305.67</v>
      </c>
      <c r="CF318" s="83">
        <v>8974.33</v>
      </c>
      <c r="CG318" s="83"/>
      <c r="CH318" s="83"/>
      <c r="CI318" s="83"/>
      <c r="CJ318" s="84"/>
      <c r="CK318" s="84">
        <v>251128.06000000003</v>
      </c>
      <c r="CL318" s="83">
        <v>251128.06000000003</v>
      </c>
      <c r="CM318" s="83"/>
      <c r="CN318" s="83">
        <v>36460.800000000003</v>
      </c>
      <c r="CO318" s="83">
        <v>169009.74</v>
      </c>
      <c r="CP318" s="83">
        <v>24827.26</v>
      </c>
      <c r="CQ318" s="83">
        <v>19359</v>
      </c>
      <c r="CR318" s="83"/>
      <c r="CS318" s="83">
        <v>35492.71</v>
      </c>
      <c r="CT318" s="83">
        <v>26342.9</v>
      </c>
      <c r="CU318" s="83"/>
      <c r="CV318" s="83"/>
    </row>
    <row r="319" spans="2:100" x14ac:dyDescent="0.25">
      <c r="B319" s="85" t="s">
        <v>738</v>
      </c>
      <c r="C319" s="85" t="s">
        <v>739</v>
      </c>
      <c r="D319" s="84">
        <v>116824334.65999998</v>
      </c>
      <c r="E319" s="84">
        <v>38504306.090000004</v>
      </c>
      <c r="F319" s="84">
        <v>1217996.2</v>
      </c>
      <c r="G319" s="84">
        <v>4310606.9300000006</v>
      </c>
      <c r="H319" s="83"/>
      <c r="I319" s="84">
        <v>497056.18</v>
      </c>
      <c r="J319" s="84">
        <v>468263.55999999994</v>
      </c>
      <c r="K319" s="83">
        <v>526682</v>
      </c>
      <c r="L319" s="84">
        <v>18814197.609999999</v>
      </c>
      <c r="M319" s="84">
        <v>546577.67000000004</v>
      </c>
      <c r="N319" s="84">
        <v>898244.16000000015</v>
      </c>
      <c r="O319" s="83"/>
      <c r="P319" s="84">
        <v>619936.92999999993</v>
      </c>
      <c r="Q319" s="84">
        <v>185098.44999999998</v>
      </c>
      <c r="R319" s="83"/>
      <c r="S319" s="83"/>
      <c r="T319" s="84">
        <v>3395397.24</v>
      </c>
      <c r="U319" s="84">
        <v>1558873.2399999998</v>
      </c>
      <c r="V319" s="84">
        <v>4369948.1000000006</v>
      </c>
      <c r="W319" s="84">
        <v>2158812.1699999995</v>
      </c>
      <c r="X319" s="83"/>
      <c r="Y319" s="83"/>
      <c r="Z319" s="83"/>
      <c r="AA319" s="84"/>
      <c r="AB319" s="84">
        <v>114446.64999999997</v>
      </c>
      <c r="AC319" s="84">
        <v>142664.99</v>
      </c>
      <c r="AD319" s="84">
        <v>248394.14</v>
      </c>
      <c r="AE319" s="84">
        <v>226957.73999999993</v>
      </c>
      <c r="AF319" s="84">
        <v>6109816.1300000008</v>
      </c>
      <c r="AG319" s="84">
        <v>5920966.870000001</v>
      </c>
      <c r="AH319" s="84">
        <v>264049.79000000004</v>
      </c>
      <c r="AI319" s="84">
        <v>111533.39999999998</v>
      </c>
      <c r="AJ319" s="84">
        <v>3242597.1599999997</v>
      </c>
      <c r="AK319" s="84">
        <v>347421.79000000004</v>
      </c>
      <c r="AL319" s="84">
        <v>2218152.0700000003</v>
      </c>
      <c r="AM319" s="84">
        <v>525560.65</v>
      </c>
      <c r="AN319" s="84">
        <v>1536570.41</v>
      </c>
      <c r="AO319" s="84">
        <v>12110.27</v>
      </c>
      <c r="AP319" s="83">
        <v>68649.55</v>
      </c>
      <c r="AQ319" s="84">
        <v>2198</v>
      </c>
      <c r="AR319" s="83"/>
      <c r="AS319" s="83"/>
      <c r="AT319" s="84">
        <v>277682.08999999997</v>
      </c>
      <c r="AU319" s="84">
        <v>3153897.34</v>
      </c>
      <c r="AV319" s="84"/>
      <c r="AW319" s="84">
        <v>59382.09</v>
      </c>
      <c r="AX319" s="84"/>
      <c r="AY319" s="84">
        <v>1007978.27</v>
      </c>
      <c r="AZ319" s="83">
        <v>30964</v>
      </c>
      <c r="BA319" s="84">
        <v>11076.44</v>
      </c>
      <c r="BB319" s="84">
        <v>423808.08999999997</v>
      </c>
      <c r="BC319" s="84">
        <v>69053.039999999994</v>
      </c>
      <c r="BD319" s="84">
        <v>13008.57</v>
      </c>
      <c r="BE319" s="84">
        <v>10862.44</v>
      </c>
      <c r="BF319" s="83">
        <v>105872</v>
      </c>
      <c r="BG319" s="84">
        <v>14663.29</v>
      </c>
      <c r="BH319" s="84">
        <v>146771.84</v>
      </c>
      <c r="BI319" s="84">
        <v>6772.29</v>
      </c>
      <c r="BJ319" s="83"/>
      <c r="BK319" s="84"/>
      <c r="BL319" s="84">
        <v>27195</v>
      </c>
      <c r="BM319" s="84">
        <v>1379068.67</v>
      </c>
      <c r="BN319" s="84">
        <v>2175905.34</v>
      </c>
      <c r="BO319" s="84">
        <v>4655.93</v>
      </c>
      <c r="BP319" s="84">
        <v>22027.98</v>
      </c>
      <c r="BQ319" s="83">
        <v>1054489.98</v>
      </c>
      <c r="BR319" s="83">
        <v>588603.19999999995</v>
      </c>
      <c r="BS319" s="84"/>
      <c r="BT319" s="84">
        <v>260838.55</v>
      </c>
      <c r="BU319" s="84">
        <v>260838.55</v>
      </c>
      <c r="BV319" s="84">
        <v>611632.59000000008</v>
      </c>
      <c r="BW319" s="84">
        <v>427645.7</v>
      </c>
      <c r="BX319" s="84">
        <v>322336.90000000002</v>
      </c>
      <c r="BY319" s="83">
        <v>1151581.27</v>
      </c>
      <c r="BZ319" s="83"/>
      <c r="CA319" s="83">
        <v>44176.34</v>
      </c>
      <c r="CB319" s="84"/>
      <c r="CC319" s="83">
        <v>171534.53</v>
      </c>
      <c r="CD319" s="84">
        <v>55137.5</v>
      </c>
      <c r="CE319" s="83"/>
      <c r="CF319" s="83"/>
      <c r="CG319" s="84"/>
      <c r="CH319" s="83"/>
      <c r="CI319" s="83"/>
      <c r="CJ319" s="84"/>
      <c r="CK319" s="84">
        <v>418435.17000000004</v>
      </c>
      <c r="CL319" s="84">
        <v>418435.17000000004</v>
      </c>
      <c r="CM319" s="84"/>
      <c r="CN319" s="84"/>
      <c r="CO319" s="84">
        <v>77027.88</v>
      </c>
      <c r="CP319" s="83">
        <v>136201.96</v>
      </c>
      <c r="CQ319" s="84">
        <v>9570.59</v>
      </c>
      <c r="CR319" s="83"/>
      <c r="CS319" s="84"/>
      <c r="CT319" s="83">
        <v>3390391.65</v>
      </c>
      <c r="CU319" s="83"/>
      <c r="CV319" s="83"/>
    </row>
    <row r="320" spans="2:100" x14ac:dyDescent="0.25">
      <c r="B320" s="85" t="s">
        <v>758</v>
      </c>
      <c r="C320" s="85" t="s">
        <v>759</v>
      </c>
      <c r="D320" s="84">
        <v>74569120.87000002</v>
      </c>
      <c r="E320" s="84">
        <v>21826542.319999997</v>
      </c>
      <c r="F320" s="84">
        <v>828757.64999999991</v>
      </c>
      <c r="G320" s="84">
        <v>840092.51</v>
      </c>
      <c r="H320" s="83"/>
      <c r="I320" s="84">
        <v>3367366.76</v>
      </c>
      <c r="J320" s="84">
        <v>215936.97</v>
      </c>
      <c r="K320" s="84">
        <v>179186</v>
      </c>
      <c r="L320" s="84">
        <v>11499788.690000001</v>
      </c>
      <c r="M320" s="84">
        <v>1166401.99</v>
      </c>
      <c r="N320" s="84">
        <v>542545.55000000005</v>
      </c>
      <c r="O320" s="83"/>
      <c r="P320" s="84">
        <v>149464.47999999998</v>
      </c>
      <c r="Q320" s="84">
        <v>46335.47</v>
      </c>
      <c r="R320" s="83"/>
      <c r="S320" s="83"/>
      <c r="T320" s="84">
        <v>1969621.2399999998</v>
      </c>
      <c r="U320" s="84">
        <v>982150.91</v>
      </c>
      <c r="V320" s="84">
        <v>2589533.9599999995</v>
      </c>
      <c r="W320" s="84">
        <v>1324052.3800000004</v>
      </c>
      <c r="X320" s="83"/>
      <c r="Y320" s="83"/>
      <c r="Z320" s="83"/>
      <c r="AA320" s="83"/>
      <c r="AB320" s="84">
        <v>109768.37</v>
      </c>
      <c r="AC320" s="84">
        <v>28441.830000000009</v>
      </c>
      <c r="AD320" s="84">
        <v>137250.76999999996</v>
      </c>
      <c r="AE320" s="84">
        <v>142137.10999999999</v>
      </c>
      <c r="AF320" s="84">
        <v>3741036.0300000003</v>
      </c>
      <c r="AG320" s="84">
        <v>3731503.97</v>
      </c>
      <c r="AH320" s="84"/>
      <c r="AI320" s="84"/>
      <c r="AJ320" s="84">
        <v>2583736.6000000006</v>
      </c>
      <c r="AK320" s="84">
        <v>192631.26</v>
      </c>
      <c r="AL320" s="84">
        <v>1247770.05</v>
      </c>
      <c r="AM320" s="84">
        <v>317480.20999999996</v>
      </c>
      <c r="AN320" s="84">
        <v>613170.07000000007</v>
      </c>
      <c r="AO320" s="84">
        <v>260560.15</v>
      </c>
      <c r="AP320" s="84">
        <v>27124.5</v>
      </c>
      <c r="AQ320" s="83">
        <v>4497423.76</v>
      </c>
      <c r="AR320" s="83"/>
      <c r="AS320" s="83"/>
      <c r="AT320" s="84">
        <v>365754.64</v>
      </c>
      <c r="AU320" s="84">
        <v>1633544.32</v>
      </c>
      <c r="AV320" s="83">
        <v>162078.21</v>
      </c>
      <c r="AW320" s="84">
        <v>59438.33</v>
      </c>
      <c r="AX320" s="84">
        <v>245723.21</v>
      </c>
      <c r="AY320" s="84">
        <v>8387.14</v>
      </c>
      <c r="AZ320" s="84"/>
      <c r="BA320" s="84">
        <v>375.84</v>
      </c>
      <c r="BB320" s="84">
        <v>169345.44999999998</v>
      </c>
      <c r="BC320" s="84">
        <v>100165.59</v>
      </c>
      <c r="BD320" s="84">
        <v>1353275.06</v>
      </c>
      <c r="BE320" s="83">
        <v>391189.49</v>
      </c>
      <c r="BF320" s="83">
        <v>8004.64</v>
      </c>
      <c r="BG320" s="84">
        <v>20564.559999999998</v>
      </c>
      <c r="BH320" s="83"/>
      <c r="BI320" s="83">
        <v>220286.88</v>
      </c>
      <c r="BJ320" s="83">
        <v>1808.1</v>
      </c>
      <c r="BK320" s="83"/>
      <c r="BL320" s="84"/>
      <c r="BM320" s="84">
        <v>802850.77</v>
      </c>
      <c r="BN320" s="84">
        <v>1468450.8399999999</v>
      </c>
      <c r="BO320" s="83">
        <v>413.09999999999997</v>
      </c>
      <c r="BP320" s="84">
        <v>9236.15</v>
      </c>
      <c r="BQ320" s="83">
        <v>364809.71</v>
      </c>
      <c r="BR320" s="83"/>
      <c r="BS320" s="84"/>
      <c r="BT320" s="84">
        <v>111073.31</v>
      </c>
      <c r="BU320" s="84">
        <v>111073.31</v>
      </c>
      <c r="BV320" s="83"/>
      <c r="BW320" s="84"/>
      <c r="BX320" s="84">
        <v>200353.35</v>
      </c>
      <c r="BY320" s="83">
        <v>610711.58000000007</v>
      </c>
      <c r="BZ320" s="83"/>
      <c r="CA320" s="83"/>
      <c r="CB320" s="84"/>
      <c r="CC320" s="83">
        <v>107751.15000000001</v>
      </c>
      <c r="CD320" s="83">
        <v>300000</v>
      </c>
      <c r="CE320" s="83"/>
      <c r="CF320" s="83"/>
      <c r="CG320" s="83"/>
      <c r="CH320" s="83"/>
      <c r="CI320" s="83"/>
      <c r="CJ320" s="84"/>
      <c r="CK320" s="84">
        <v>394405.57999999996</v>
      </c>
      <c r="CL320" s="83">
        <v>394405.57999999996</v>
      </c>
      <c r="CM320" s="84"/>
      <c r="CN320" s="83"/>
      <c r="CO320" s="84">
        <v>54300.49</v>
      </c>
      <c r="CP320" s="83">
        <v>112551.62</v>
      </c>
      <c r="CQ320" s="84">
        <v>39173.71</v>
      </c>
      <c r="CR320" s="83"/>
      <c r="CS320" s="83"/>
      <c r="CT320" s="83">
        <v>95286.49</v>
      </c>
      <c r="CU320" s="83"/>
      <c r="CV320" s="83"/>
    </row>
    <row r="321" spans="2:100" x14ac:dyDescent="0.25">
      <c r="B321" s="85" t="s">
        <v>398</v>
      </c>
      <c r="C321" s="85" t="s">
        <v>399</v>
      </c>
      <c r="D321" s="84">
        <v>19428795.02</v>
      </c>
      <c r="E321" s="84">
        <v>6833973.1899999995</v>
      </c>
      <c r="F321" s="84">
        <v>412040.18999999994</v>
      </c>
      <c r="G321" s="84">
        <v>307973.13999999996</v>
      </c>
      <c r="H321" s="83"/>
      <c r="I321" s="84">
        <v>266980.11</v>
      </c>
      <c r="J321" s="84">
        <v>75824.67</v>
      </c>
      <c r="K321" s="84">
        <v>100854</v>
      </c>
      <c r="L321" s="84">
        <v>2928184.8300000005</v>
      </c>
      <c r="M321" s="84">
        <v>68146.240000000005</v>
      </c>
      <c r="N321" s="84">
        <v>115695.95</v>
      </c>
      <c r="O321" s="83"/>
      <c r="P321" s="84">
        <v>189894.59</v>
      </c>
      <c r="Q321" s="84">
        <v>62744.959999999999</v>
      </c>
      <c r="R321" s="84"/>
      <c r="S321" s="84"/>
      <c r="T321" s="84">
        <v>585053.85</v>
      </c>
      <c r="U321" s="84">
        <v>244284.10999999996</v>
      </c>
      <c r="V321" s="84">
        <v>736969.39</v>
      </c>
      <c r="W321" s="84">
        <v>327837.44</v>
      </c>
      <c r="X321" s="83"/>
      <c r="Y321" s="83"/>
      <c r="Z321" s="83"/>
      <c r="AA321" s="83"/>
      <c r="AB321" s="84">
        <v>36167.74</v>
      </c>
      <c r="AC321" s="84">
        <v>3752.3100000000004</v>
      </c>
      <c r="AD321" s="84">
        <v>45166.75</v>
      </c>
      <c r="AE321" s="84">
        <v>39492.769999999997</v>
      </c>
      <c r="AF321" s="84">
        <v>1081405.3900000001</v>
      </c>
      <c r="AG321" s="84">
        <v>1014193.6</v>
      </c>
      <c r="AH321" s="83">
        <v>38722.92</v>
      </c>
      <c r="AI321" s="83">
        <v>12181.07</v>
      </c>
      <c r="AJ321" s="84">
        <v>555133.28999999992</v>
      </c>
      <c r="AK321" s="84">
        <v>103851.66</v>
      </c>
      <c r="AL321" s="84">
        <v>407942.82</v>
      </c>
      <c r="AM321" s="84">
        <v>51528.340000000004</v>
      </c>
      <c r="AN321" s="84">
        <v>336841.59</v>
      </c>
      <c r="AO321" s="84">
        <v>36</v>
      </c>
      <c r="AP321" s="84">
        <v>19133.169999999998</v>
      </c>
      <c r="AQ321" s="84">
        <v>51671</v>
      </c>
      <c r="AR321" s="83"/>
      <c r="AS321" s="83"/>
      <c r="AT321" s="84">
        <v>57412.23</v>
      </c>
      <c r="AU321" s="84">
        <v>316693.2</v>
      </c>
      <c r="AV321" s="83">
        <v>-1676.25</v>
      </c>
      <c r="AW321" s="84">
        <v>30414.98</v>
      </c>
      <c r="AX321" s="84"/>
      <c r="AY321" s="84">
        <v>113418.83</v>
      </c>
      <c r="AZ321" s="84">
        <v>3164.3</v>
      </c>
      <c r="BA321" s="84">
        <v>1600</v>
      </c>
      <c r="BB321" s="84">
        <v>83554.42</v>
      </c>
      <c r="BC321" s="83">
        <v>30998.229999999996</v>
      </c>
      <c r="BD321" s="84">
        <v>178609.58000000002</v>
      </c>
      <c r="BE321" s="84"/>
      <c r="BF321" s="84"/>
      <c r="BG321" s="84">
        <v>20619.25</v>
      </c>
      <c r="BH321" s="84"/>
      <c r="BI321" s="83"/>
      <c r="BJ321" s="83"/>
      <c r="BK321" s="83"/>
      <c r="BL321" s="84"/>
      <c r="BM321" s="84">
        <v>415102.35</v>
      </c>
      <c r="BN321" s="84">
        <v>64220.489999999991</v>
      </c>
      <c r="BO321" s="83">
        <v>536.6</v>
      </c>
      <c r="BP321" s="84">
        <v>8624.01</v>
      </c>
      <c r="BQ321" s="83">
        <v>309735.78999999998</v>
      </c>
      <c r="BR321" s="83"/>
      <c r="BS321" s="83"/>
      <c r="BT321" s="83">
        <v>29343</v>
      </c>
      <c r="BU321" s="83">
        <v>29343</v>
      </c>
      <c r="BV321" s="83">
        <v>319407.65000000002</v>
      </c>
      <c r="BW321" s="84"/>
      <c r="BX321" s="84"/>
      <c r="BY321" s="83">
        <v>241616.55</v>
      </c>
      <c r="BZ321" s="83">
        <v>62402.77</v>
      </c>
      <c r="CA321" s="83"/>
      <c r="CB321" s="83"/>
      <c r="CC321" s="84">
        <v>36380.839999999997</v>
      </c>
      <c r="CD321" s="83"/>
      <c r="CE321" s="83"/>
      <c r="CF321" s="84"/>
      <c r="CG321" s="83"/>
      <c r="CH321" s="83"/>
      <c r="CI321" s="83"/>
      <c r="CJ321" s="84"/>
      <c r="CK321" s="84">
        <v>52939.119999999995</v>
      </c>
      <c r="CL321" s="83">
        <v>52939.119999999995</v>
      </c>
      <c r="CM321" s="83"/>
      <c r="CN321" s="84"/>
      <c r="CO321" s="84"/>
      <c r="CP321" s="83"/>
      <c r="CQ321" s="84"/>
      <c r="CR321" s="84"/>
      <c r="CS321" s="84"/>
      <c r="CT321" s="83"/>
      <c r="CU321" s="83"/>
      <c r="CV321" s="83"/>
    </row>
    <row r="322" spans="2:100" x14ac:dyDescent="0.25">
      <c r="B322" s="85" t="s">
        <v>382</v>
      </c>
      <c r="C322" s="85" t="s">
        <v>383</v>
      </c>
      <c r="D322" s="84">
        <v>26637786.489999995</v>
      </c>
      <c r="E322" s="84">
        <v>10596914.369999999</v>
      </c>
      <c r="F322" s="84">
        <v>87835.16</v>
      </c>
      <c r="G322" s="84">
        <v>155072.65</v>
      </c>
      <c r="H322" s="83"/>
      <c r="I322" s="84">
        <v>55801.75</v>
      </c>
      <c r="J322" s="84">
        <v>34249.839999999997</v>
      </c>
      <c r="K322" s="84"/>
      <c r="L322" s="84">
        <v>4473164.38</v>
      </c>
      <c r="M322" s="84">
        <v>159916.85999999999</v>
      </c>
      <c r="N322" s="84">
        <v>80860.02</v>
      </c>
      <c r="O322" s="83"/>
      <c r="P322" s="84">
        <v>181965.85</v>
      </c>
      <c r="Q322" s="84">
        <v>3536.69</v>
      </c>
      <c r="R322" s="84"/>
      <c r="S322" s="84"/>
      <c r="T322" s="84">
        <v>814857.89</v>
      </c>
      <c r="U322" s="84">
        <v>355362.25</v>
      </c>
      <c r="V322" s="84">
        <v>1059610.8999999999</v>
      </c>
      <c r="W322" s="84">
        <v>480230.17</v>
      </c>
      <c r="X322" s="83"/>
      <c r="Y322" s="83"/>
      <c r="Z322" s="83"/>
      <c r="AA322" s="83">
        <v>40.6</v>
      </c>
      <c r="AB322" s="84">
        <v>29361.81</v>
      </c>
      <c r="AC322" s="84">
        <v>273.19</v>
      </c>
      <c r="AD322" s="84">
        <v>59103.88</v>
      </c>
      <c r="AE322" s="84">
        <v>56557.560000000005</v>
      </c>
      <c r="AF322" s="84">
        <v>1557266.0499999998</v>
      </c>
      <c r="AG322" s="84">
        <v>1456563.3000000003</v>
      </c>
      <c r="AH322" s="84">
        <v>19641.650000000001</v>
      </c>
      <c r="AI322" s="84">
        <v>13842.560000000001</v>
      </c>
      <c r="AJ322" s="84">
        <v>855076.78999999992</v>
      </c>
      <c r="AK322" s="84">
        <v>2263.38</v>
      </c>
      <c r="AL322" s="84">
        <v>589591.90999999992</v>
      </c>
      <c r="AM322" s="84">
        <v>75035.459999999992</v>
      </c>
      <c r="AN322" s="84">
        <v>208613.61000000002</v>
      </c>
      <c r="AO322" s="84">
        <v>36941.82</v>
      </c>
      <c r="AP322" s="84">
        <v>10771.62</v>
      </c>
      <c r="AQ322" s="84">
        <v>170370.8</v>
      </c>
      <c r="AR322" s="83"/>
      <c r="AS322" s="84"/>
      <c r="AT322" s="84">
        <v>251021.74</v>
      </c>
      <c r="AU322" s="84">
        <v>305988.57999999996</v>
      </c>
      <c r="AV322" s="84">
        <v>32048.57</v>
      </c>
      <c r="AW322" s="84">
        <v>31860.51</v>
      </c>
      <c r="AX322" s="84">
        <v>33825</v>
      </c>
      <c r="AY322" s="84">
        <v>22911.010000000002</v>
      </c>
      <c r="AZ322" s="83"/>
      <c r="BA322" s="84">
        <v>62389.919999999998</v>
      </c>
      <c r="BB322" s="84">
        <v>48127.05</v>
      </c>
      <c r="BC322" s="84">
        <v>16631.96</v>
      </c>
      <c r="BD322" s="84">
        <v>82282.8</v>
      </c>
      <c r="BE322" s="84">
        <v>8880.16</v>
      </c>
      <c r="BF322" s="84"/>
      <c r="BG322" s="84">
        <v>4508.7</v>
      </c>
      <c r="BH322" s="84">
        <v>26601.84</v>
      </c>
      <c r="BI322" s="84"/>
      <c r="BJ322" s="84"/>
      <c r="BK322" s="84">
        <v>9442.4900000000016</v>
      </c>
      <c r="BL322" s="84">
        <v>9382.380000000001</v>
      </c>
      <c r="BM322" s="84">
        <v>387627.76</v>
      </c>
      <c r="BN322" s="84">
        <v>356690.59</v>
      </c>
      <c r="BO322" s="84">
        <v>2123.86</v>
      </c>
      <c r="BP322" s="84">
        <v>12606.59</v>
      </c>
      <c r="BQ322" s="84">
        <v>77200.700000000012</v>
      </c>
      <c r="BR322" s="83"/>
      <c r="BS322" s="84"/>
      <c r="BT322" s="84">
        <v>55090.03</v>
      </c>
      <c r="BU322" s="84">
        <v>55090.03</v>
      </c>
      <c r="BV322" s="83">
        <v>245870.46999999997</v>
      </c>
      <c r="BW322" s="84"/>
      <c r="BX322" s="84">
        <v>101845.62</v>
      </c>
      <c r="BY322" s="83">
        <v>270057.11</v>
      </c>
      <c r="BZ322" s="83"/>
      <c r="CA322" s="83"/>
      <c r="CB322" s="84"/>
      <c r="CC322" s="83">
        <v>36521.68</v>
      </c>
      <c r="CD322" s="83"/>
      <c r="CE322" s="83">
        <v>42194.71</v>
      </c>
      <c r="CF322" s="83"/>
      <c r="CG322" s="83"/>
      <c r="CH322" s="83">
        <v>6083.3</v>
      </c>
      <c r="CI322" s="83"/>
      <c r="CJ322" s="84"/>
      <c r="CK322" s="84">
        <v>75615.28</v>
      </c>
      <c r="CL322" s="83">
        <v>75615.28</v>
      </c>
      <c r="CM322" s="83"/>
      <c r="CN322" s="84">
        <v>35407.26</v>
      </c>
      <c r="CO322" s="83"/>
      <c r="CP322" s="83">
        <v>10619.25</v>
      </c>
      <c r="CQ322" s="84"/>
      <c r="CR322" s="83">
        <v>243172.56</v>
      </c>
      <c r="CS322" s="84"/>
      <c r="CT322" s="83">
        <v>52462.240000000005</v>
      </c>
      <c r="CU322" s="83"/>
      <c r="CV322" s="83"/>
    </row>
    <row r="323" spans="2:100" x14ac:dyDescent="0.25">
      <c r="B323" s="85" t="s">
        <v>838</v>
      </c>
      <c r="C323" s="85" t="s">
        <v>839</v>
      </c>
      <c r="D323" s="84">
        <v>21463987.580000024</v>
      </c>
      <c r="E323" s="84">
        <v>8228558.0899999971</v>
      </c>
      <c r="F323" s="84">
        <v>231775.93000000002</v>
      </c>
      <c r="G323" s="84">
        <v>211124.46</v>
      </c>
      <c r="H323" s="83"/>
      <c r="I323" s="84">
        <v>357829.38000000006</v>
      </c>
      <c r="J323" s="84">
        <v>120210.77999999997</v>
      </c>
      <c r="K323" s="83">
        <v>39824.04</v>
      </c>
      <c r="L323" s="84">
        <v>2801979.9499999993</v>
      </c>
      <c r="M323" s="84">
        <v>92475.979999999952</v>
      </c>
      <c r="N323" s="84">
        <v>78709.86</v>
      </c>
      <c r="O323" s="83"/>
      <c r="P323" s="84">
        <v>113286.45999999999</v>
      </c>
      <c r="Q323" s="84">
        <v>32621.489999999998</v>
      </c>
      <c r="R323" s="83"/>
      <c r="S323" s="83"/>
      <c r="T323" s="84">
        <v>685139.33000000007</v>
      </c>
      <c r="U323" s="84">
        <v>227504.24999999994</v>
      </c>
      <c r="V323" s="84">
        <v>886400.41999999958</v>
      </c>
      <c r="W323" s="84">
        <v>316995.40999999997</v>
      </c>
      <c r="X323" s="83"/>
      <c r="Y323" s="83"/>
      <c r="Z323" s="83"/>
      <c r="AA323" s="83"/>
      <c r="AB323" s="83">
        <v>21344.639999999999</v>
      </c>
      <c r="AC323" s="83">
        <v>7521.0400000000036</v>
      </c>
      <c r="AD323" s="84">
        <v>48900.77</v>
      </c>
      <c r="AE323" s="84">
        <v>33812.729999999996</v>
      </c>
      <c r="AF323" s="84">
        <v>1212711.0000000002</v>
      </c>
      <c r="AG323" s="84">
        <v>899131</v>
      </c>
      <c r="AH323" s="83">
        <v>58794.500000000007</v>
      </c>
      <c r="AI323" s="84">
        <v>14928.599999999997</v>
      </c>
      <c r="AJ323" s="84">
        <v>890394.63000000024</v>
      </c>
      <c r="AK323" s="84">
        <v>71559.64</v>
      </c>
      <c r="AL323" s="84">
        <v>558507.02</v>
      </c>
      <c r="AM323" s="84">
        <v>4697.18</v>
      </c>
      <c r="AN323" s="84">
        <v>204512.02999999994</v>
      </c>
      <c r="AO323" s="84">
        <v>761.46</v>
      </c>
      <c r="AP323" s="84">
        <v>6436.01</v>
      </c>
      <c r="AQ323" s="84">
        <v>8000</v>
      </c>
      <c r="AR323" s="83"/>
      <c r="AS323" s="83"/>
      <c r="AT323" s="84">
        <v>111819.01999999999</v>
      </c>
      <c r="AU323" s="84">
        <v>639532.42000000004</v>
      </c>
      <c r="AV323" s="84"/>
      <c r="AW323" s="83">
        <v>38972.129999999997</v>
      </c>
      <c r="AX323" s="83">
        <v>1900.5</v>
      </c>
      <c r="AY323" s="84">
        <v>12141.300000000001</v>
      </c>
      <c r="AZ323" s="83">
        <v>62305.51</v>
      </c>
      <c r="BA323" s="84">
        <v>88457.17</v>
      </c>
      <c r="BB323" s="84">
        <v>53548.31</v>
      </c>
      <c r="BC323" s="84">
        <v>58546.41</v>
      </c>
      <c r="BD323" s="84">
        <v>374478.01</v>
      </c>
      <c r="BE323" s="84"/>
      <c r="BF323" s="83"/>
      <c r="BG323" s="84">
        <v>10440.4</v>
      </c>
      <c r="BH323" s="84"/>
      <c r="BI323" s="83">
        <v>35000</v>
      </c>
      <c r="BJ323" s="83"/>
      <c r="BK323" s="83">
        <v>535</v>
      </c>
      <c r="BL323" s="84"/>
      <c r="BM323" s="84">
        <v>344048.24</v>
      </c>
      <c r="BN323" s="84">
        <v>156413.55999999997</v>
      </c>
      <c r="BO323" s="84">
        <v>3632.0899999999997</v>
      </c>
      <c r="BP323" s="84"/>
      <c r="BQ323" s="84">
        <v>106150.62999999999</v>
      </c>
      <c r="BR323" s="84"/>
      <c r="BS323" s="84"/>
      <c r="BT323" s="84">
        <v>90</v>
      </c>
      <c r="BU323" s="84">
        <v>90</v>
      </c>
      <c r="BV323" s="83">
        <v>267846.64</v>
      </c>
      <c r="BW323" s="84"/>
      <c r="BX323" s="84">
        <v>86438.64</v>
      </c>
      <c r="BY323" s="84">
        <v>304199.86</v>
      </c>
      <c r="BZ323" s="83"/>
      <c r="CA323" s="83"/>
      <c r="CB323" s="84"/>
      <c r="CC323" s="83">
        <v>27758.23</v>
      </c>
      <c r="CD323" s="83"/>
      <c r="CE323" s="83"/>
      <c r="CF323" s="83"/>
      <c r="CG323" s="83"/>
      <c r="CH323" s="83"/>
      <c r="CI323" s="83"/>
      <c r="CJ323" s="84"/>
      <c r="CK323" s="84">
        <v>47263.93</v>
      </c>
      <c r="CL323" s="84">
        <v>47263.93</v>
      </c>
      <c r="CM323" s="83"/>
      <c r="CN323" s="84">
        <v>83565.02</v>
      </c>
      <c r="CO323" s="83"/>
      <c r="CP323" s="84">
        <v>32737.65</v>
      </c>
      <c r="CQ323" s="83">
        <v>31415.06</v>
      </c>
      <c r="CR323" s="83"/>
      <c r="CS323" s="84"/>
      <c r="CT323" s="83">
        <v>18303.77</v>
      </c>
      <c r="CU323" s="83"/>
      <c r="CV323" s="83"/>
    </row>
    <row r="324" spans="2:100" x14ac:dyDescent="0.25">
      <c r="B324" s="85" t="s">
        <v>790</v>
      </c>
      <c r="C324" s="85" t="s">
        <v>791</v>
      </c>
      <c r="D324" s="84">
        <v>63903976.409999952</v>
      </c>
      <c r="E324" s="84">
        <v>22893701.079999998</v>
      </c>
      <c r="F324" s="83">
        <v>1067980.47</v>
      </c>
      <c r="G324" s="83">
        <v>1262389.96</v>
      </c>
      <c r="H324" s="83"/>
      <c r="I324" s="83">
        <v>810861.24</v>
      </c>
      <c r="J324" s="83">
        <v>251241.53</v>
      </c>
      <c r="K324" s="83">
        <v>78442</v>
      </c>
      <c r="L324" s="83">
        <v>9296079.2500000019</v>
      </c>
      <c r="M324" s="83">
        <v>289665.17</v>
      </c>
      <c r="N324" s="83">
        <v>531176.69999999995</v>
      </c>
      <c r="O324" s="83"/>
      <c r="P324" s="83">
        <v>437022.30000000005</v>
      </c>
      <c r="Q324" s="83">
        <v>264480.65999999992</v>
      </c>
      <c r="R324" s="83">
        <v>1618.96</v>
      </c>
      <c r="S324" s="83">
        <v>181.2</v>
      </c>
      <c r="T324" s="83">
        <v>1942107.7699999998</v>
      </c>
      <c r="U324" s="83">
        <v>804892.44999999972</v>
      </c>
      <c r="V324" s="83">
        <v>2492381.2200000002</v>
      </c>
      <c r="W324" s="83">
        <v>1106342.1199999999</v>
      </c>
      <c r="X324" s="83"/>
      <c r="Y324" s="83"/>
      <c r="Z324" s="83"/>
      <c r="AA324" s="83"/>
      <c r="AB324" s="83">
        <v>74473.42</v>
      </c>
      <c r="AC324" s="83">
        <v>23053.89</v>
      </c>
      <c r="AD324" s="83">
        <v>111587.40999999997</v>
      </c>
      <c r="AE324" s="83">
        <v>108341.10000000002</v>
      </c>
      <c r="AF324" s="83">
        <v>3976077.58</v>
      </c>
      <c r="AG324" s="83">
        <v>3104247.2599999988</v>
      </c>
      <c r="AH324" s="83"/>
      <c r="AI324" s="83"/>
      <c r="AJ324" s="83">
        <v>800114.59</v>
      </c>
      <c r="AK324" s="83">
        <v>231501.91999999998</v>
      </c>
      <c r="AL324" s="83">
        <v>1242916.4300000002</v>
      </c>
      <c r="AM324" s="83">
        <v>460388.99</v>
      </c>
      <c r="AN324" s="83">
        <v>1887483.3399999999</v>
      </c>
      <c r="AO324" s="83"/>
      <c r="AP324" s="83">
        <v>27761.17</v>
      </c>
      <c r="AQ324" s="83">
        <v>2207371.8000000003</v>
      </c>
      <c r="AR324" s="83"/>
      <c r="AS324" s="83"/>
      <c r="AT324" s="83">
        <v>478198.26</v>
      </c>
      <c r="AU324" s="83">
        <v>812902.47999999986</v>
      </c>
      <c r="AV324" s="83"/>
      <c r="AW324" s="83">
        <v>62907.199999999997</v>
      </c>
      <c r="AX324" s="83">
        <v>68023.3</v>
      </c>
      <c r="AY324" s="83">
        <v>123062.39999999999</v>
      </c>
      <c r="AZ324" s="83">
        <v>145067.85999999999</v>
      </c>
      <c r="BA324" s="83">
        <v>419886.7</v>
      </c>
      <c r="BB324" s="83">
        <v>134891.74</v>
      </c>
      <c r="BC324" s="83"/>
      <c r="BD324" s="83">
        <v>242612.50000000003</v>
      </c>
      <c r="BE324" s="83">
        <v>314.52</v>
      </c>
      <c r="BF324" s="83">
        <v>9862.6</v>
      </c>
      <c r="BG324" s="83">
        <v>61041.5</v>
      </c>
      <c r="BH324" s="83">
        <v>1977.02</v>
      </c>
      <c r="BI324" s="83"/>
      <c r="BJ324" s="83"/>
      <c r="BK324" s="83"/>
      <c r="BL324" s="83">
        <v>70897.41</v>
      </c>
      <c r="BM324" s="83">
        <v>775543.97</v>
      </c>
      <c r="BN324" s="83">
        <v>663084.46000000008</v>
      </c>
      <c r="BO324" s="83">
        <v>3147.54</v>
      </c>
      <c r="BP324" s="83"/>
      <c r="BQ324" s="83">
        <v>204475.2</v>
      </c>
      <c r="BR324" s="83"/>
      <c r="BS324" s="83"/>
      <c r="BT324" s="83"/>
      <c r="BU324" s="83"/>
      <c r="BV324" s="83">
        <v>149.80000000000001</v>
      </c>
      <c r="BW324" s="83"/>
      <c r="BX324" s="83">
        <v>244308.29</v>
      </c>
      <c r="BY324" s="83">
        <v>681078.82000000007</v>
      </c>
      <c r="BZ324" s="83"/>
      <c r="CA324" s="83"/>
      <c r="CB324" s="83"/>
      <c r="CC324" s="83">
        <v>23</v>
      </c>
      <c r="CD324" s="83"/>
      <c r="CE324" s="83"/>
      <c r="CF324" s="83"/>
      <c r="CG324" s="83">
        <v>562.47</v>
      </c>
      <c r="CH324" s="83"/>
      <c r="CI324" s="83"/>
      <c r="CJ324" s="83"/>
      <c r="CK324" s="83">
        <v>361417.6</v>
      </c>
      <c r="CL324" s="83">
        <v>361417.6</v>
      </c>
      <c r="CM324" s="83"/>
      <c r="CN324" s="83"/>
      <c r="CO324" s="83">
        <v>120549.69</v>
      </c>
      <c r="CP324" s="83">
        <v>109109.33</v>
      </c>
      <c r="CQ324" s="83"/>
      <c r="CR324" s="83"/>
      <c r="CS324" s="83"/>
      <c r="CT324" s="83">
        <v>322997.77</v>
      </c>
      <c r="CU324" s="83"/>
      <c r="CV324" s="83"/>
    </row>
    <row r="325" spans="2:100" x14ac:dyDescent="0.25">
      <c r="B325" s="83" t="s">
        <v>806</v>
      </c>
      <c r="C325" s="83" t="s">
        <v>843</v>
      </c>
      <c r="D325" s="83">
        <v>84524973.070000038</v>
      </c>
      <c r="E325" s="83">
        <v>32171721.199999999</v>
      </c>
      <c r="F325" s="83">
        <v>737565.74999999977</v>
      </c>
      <c r="G325" s="83">
        <v>2077557.7399999993</v>
      </c>
      <c r="H325" s="83"/>
      <c r="I325" s="83">
        <v>881425.15</v>
      </c>
      <c r="J325" s="83">
        <v>511987.90999999968</v>
      </c>
      <c r="K325" s="83">
        <v>242034</v>
      </c>
      <c r="L325" s="83">
        <v>13078687.110000001</v>
      </c>
      <c r="M325" s="83">
        <v>681582.54999999993</v>
      </c>
      <c r="N325" s="83">
        <v>997297.56999999983</v>
      </c>
      <c r="O325" s="83"/>
      <c r="P325" s="83">
        <v>170280.26999999993</v>
      </c>
      <c r="Q325" s="83">
        <v>184645.97999999998</v>
      </c>
      <c r="R325" s="83">
        <v>24205.650000000005</v>
      </c>
      <c r="S325" s="83">
        <v>0.87999999999999545</v>
      </c>
      <c r="T325" s="83">
        <v>2715449.9199999995</v>
      </c>
      <c r="U325" s="83">
        <v>1117063.8900000001</v>
      </c>
      <c r="V325" s="83">
        <v>3579602.6899999995</v>
      </c>
      <c r="W325" s="83">
        <v>1494651.4299999997</v>
      </c>
      <c r="X325" s="83"/>
      <c r="Y325" s="83"/>
      <c r="Z325" s="83"/>
      <c r="AA325" s="83">
        <v>0.45</v>
      </c>
      <c r="AB325" s="83">
        <v>108.44</v>
      </c>
      <c r="AC325" s="83">
        <v>44.909999999999975</v>
      </c>
      <c r="AD325" s="83">
        <v>188838.75999999995</v>
      </c>
      <c r="AE325" s="83">
        <v>168698.33</v>
      </c>
      <c r="AF325" s="83">
        <v>4589658.17</v>
      </c>
      <c r="AG325" s="83">
        <v>4019894.78</v>
      </c>
      <c r="AH325" s="83">
        <v>281272.94000000018</v>
      </c>
      <c r="AI325" s="83">
        <v>60022.319999999942</v>
      </c>
      <c r="AJ325" s="83">
        <v>1871760.1099999994</v>
      </c>
      <c r="AK325" s="83">
        <v>365306.95999999996</v>
      </c>
      <c r="AL325" s="83">
        <v>1267350.44</v>
      </c>
      <c r="AM325" s="83">
        <v>280113.34999999998</v>
      </c>
      <c r="AN325" s="83">
        <v>649585.75000000012</v>
      </c>
      <c r="AO325" s="83"/>
      <c r="AP325" s="83">
        <v>108966.69</v>
      </c>
      <c r="AQ325" s="83">
        <v>111765</v>
      </c>
      <c r="AR325" s="83"/>
      <c r="AS325" s="83">
        <v>1163216.53</v>
      </c>
      <c r="AT325" s="83">
        <v>295433.09999999998</v>
      </c>
      <c r="AU325" s="83">
        <v>1245924.7</v>
      </c>
      <c r="AV325" s="83">
        <v>27328.799999999999</v>
      </c>
      <c r="AW325" s="83">
        <v>25153.5</v>
      </c>
      <c r="AX325" s="83">
        <v>72148.38</v>
      </c>
      <c r="AY325" s="83">
        <v>298027.11</v>
      </c>
      <c r="AZ325" s="83"/>
      <c r="BA325" s="83">
        <v>279288.92</v>
      </c>
      <c r="BB325" s="83">
        <v>147496.46</v>
      </c>
      <c r="BC325" s="83">
        <v>182426.19</v>
      </c>
      <c r="BD325" s="83">
        <v>291878.59999999998</v>
      </c>
      <c r="BE325" s="83">
        <v>58235.499999999993</v>
      </c>
      <c r="BF325" s="83">
        <v>13407.54</v>
      </c>
      <c r="BG325" s="83">
        <v>17341.849999999999</v>
      </c>
      <c r="BH325" s="83">
        <v>23303.88</v>
      </c>
      <c r="BI325" s="83">
        <v>92299.49</v>
      </c>
      <c r="BJ325" s="83">
        <v>1878.1599999999999</v>
      </c>
      <c r="BK325" s="83"/>
      <c r="BL325" s="83"/>
      <c r="BM325" s="83">
        <v>961958.16999999993</v>
      </c>
      <c r="BN325" s="83">
        <v>925896.76999999979</v>
      </c>
      <c r="BO325" s="83">
        <v>4397.2800000000007</v>
      </c>
      <c r="BP325" s="83">
        <v>42050.36</v>
      </c>
      <c r="BQ325" s="83">
        <v>953108.35</v>
      </c>
      <c r="BR325" s="83">
        <v>1186248.95</v>
      </c>
      <c r="BS325" s="83"/>
      <c r="BT325" s="83">
        <v>34688.100000000006</v>
      </c>
      <c r="BU325" s="83">
        <v>34688.100000000006</v>
      </c>
      <c r="BV325" s="83">
        <v>194810.72</v>
      </c>
      <c r="BW325" s="83"/>
      <c r="BX325" s="83">
        <v>310200.48</v>
      </c>
      <c r="BY325" s="83">
        <v>785903.05</v>
      </c>
      <c r="BZ325" s="83"/>
      <c r="CA325" s="83"/>
      <c r="CB325" s="83"/>
      <c r="CC325" s="83">
        <v>87453.909999999989</v>
      </c>
      <c r="CD325" s="83"/>
      <c r="CE325" s="83"/>
      <c r="CF325" s="83"/>
      <c r="CG325" s="83"/>
      <c r="CH325" s="83"/>
      <c r="CI325" s="83"/>
      <c r="CJ325" s="83"/>
      <c r="CK325" s="83">
        <v>75521.890000000014</v>
      </c>
      <c r="CL325" s="83">
        <v>75521.890000000014</v>
      </c>
      <c r="CM325" s="83"/>
      <c r="CN325" s="83"/>
      <c r="CO325" s="83"/>
      <c r="CP325" s="83">
        <v>9052.0499999999993</v>
      </c>
      <c r="CQ325" s="83"/>
      <c r="CR325" s="83">
        <v>35170.130000000005</v>
      </c>
      <c r="CS325" s="83"/>
      <c r="CT325" s="83">
        <v>54577.060000000005</v>
      </c>
      <c r="CU325" s="83"/>
      <c r="CV325" s="83"/>
    </row>
    <row r="326" spans="2:100" x14ac:dyDescent="0.25">
      <c r="B326" s="83" t="s">
        <v>510</v>
      </c>
      <c r="C326" s="83" t="s">
        <v>511</v>
      </c>
      <c r="D326" s="83">
        <v>21228412.810000006</v>
      </c>
      <c r="E326" s="83">
        <v>6591198.1500000004</v>
      </c>
      <c r="F326" s="83">
        <v>216771.95</v>
      </c>
      <c r="G326" s="83">
        <v>450805.98</v>
      </c>
      <c r="H326" s="83"/>
      <c r="I326" s="83">
        <v>336953.65999999992</v>
      </c>
      <c r="J326" s="83">
        <v>105733.58</v>
      </c>
      <c r="K326" s="83"/>
      <c r="L326" s="83">
        <v>3148078.6999999997</v>
      </c>
      <c r="M326" s="83">
        <v>64467.66</v>
      </c>
      <c r="N326" s="83">
        <v>265972.59999999998</v>
      </c>
      <c r="O326" s="83"/>
      <c r="P326" s="83">
        <v>194434.34</v>
      </c>
      <c r="Q326" s="83">
        <v>53191.62999999999</v>
      </c>
      <c r="R326" s="83"/>
      <c r="S326" s="83"/>
      <c r="T326" s="83">
        <v>585945.14999999991</v>
      </c>
      <c r="U326" s="83">
        <v>285366.69999999995</v>
      </c>
      <c r="V326" s="83">
        <v>732622.4</v>
      </c>
      <c r="W326" s="83">
        <v>380541.18000000005</v>
      </c>
      <c r="X326" s="83"/>
      <c r="Y326" s="83"/>
      <c r="Z326" s="83"/>
      <c r="AA326" s="83"/>
      <c r="AB326" s="83"/>
      <c r="AC326" s="83"/>
      <c r="AD326" s="83">
        <v>43350.67</v>
      </c>
      <c r="AE326" s="83">
        <v>86798.609999999986</v>
      </c>
      <c r="AF326" s="83">
        <v>1065812</v>
      </c>
      <c r="AG326" s="83">
        <v>932063.35</v>
      </c>
      <c r="AH326" s="83"/>
      <c r="AI326" s="83">
        <v>51321.409999999996</v>
      </c>
      <c r="AJ326" s="83">
        <v>906850.18000000017</v>
      </c>
      <c r="AK326" s="83">
        <v>117795.09</v>
      </c>
      <c r="AL326" s="83">
        <v>123670.9</v>
      </c>
      <c r="AM326" s="83">
        <v>46760.85</v>
      </c>
      <c r="AN326" s="83">
        <v>122380.37</v>
      </c>
      <c r="AO326" s="83">
        <v>117632.71</v>
      </c>
      <c r="AP326" s="83">
        <v>5104.83</v>
      </c>
      <c r="AQ326" s="83">
        <v>780010.69000000006</v>
      </c>
      <c r="AR326" s="83"/>
      <c r="AS326" s="83"/>
      <c r="AT326" s="83">
        <v>9618.5399999999991</v>
      </c>
      <c r="AU326" s="83">
        <v>748699.66</v>
      </c>
      <c r="AV326" s="83">
        <v>55557.01</v>
      </c>
      <c r="AW326" s="83"/>
      <c r="AX326" s="83"/>
      <c r="AY326" s="83">
        <v>59223.71</v>
      </c>
      <c r="AZ326" s="83"/>
      <c r="BA326" s="83">
        <v>28602.43</v>
      </c>
      <c r="BB326" s="83">
        <v>79874.23</v>
      </c>
      <c r="BC326" s="83">
        <v>34427.43</v>
      </c>
      <c r="BD326" s="83">
        <v>130056.53</v>
      </c>
      <c r="BE326" s="83">
        <v>2876.01</v>
      </c>
      <c r="BF326" s="83"/>
      <c r="BG326" s="83">
        <v>1053.4000000000001</v>
      </c>
      <c r="BH326" s="83">
        <v>14098.010000000002</v>
      </c>
      <c r="BI326" s="83">
        <v>6675</v>
      </c>
      <c r="BJ326" s="83"/>
      <c r="BK326" s="83">
        <v>2163.29</v>
      </c>
      <c r="BL326" s="83"/>
      <c r="BM326" s="83">
        <v>413133.63</v>
      </c>
      <c r="BN326" s="83">
        <v>259026.27000000002</v>
      </c>
      <c r="BO326" s="83">
        <v>1265.98</v>
      </c>
      <c r="BP326" s="83">
        <v>4513.2299999999996</v>
      </c>
      <c r="BQ326" s="83"/>
      <c r="BR326" s="83">
        <v>166170.99</v>
      </c>
      <c r="BS326" s="83">
        <v>375998.45999999996</v>
      </c>
      <c r="BT326" s="83">
        <v>130963.37</v>
      </c>
      <c r="BU326" s="83">
        <v>130963.37</v>
      </c>
      <c r="BV326" s="83">
        <v>256462.97</v>
      </c>
      <c r="BW326" s="83"/>
      <c r="BX326" s="83"/>
      <c r="BY326" s="83">
        <v>244360.32000000001</v>
      </c>
      <c r="BZ326" s="83">
        <v>61401.069999999992</v>
      </c>
      <c r="CA326" s="83">
        <v>25988.93</v>
      </c>
      <c r="CB326" s="83"/>
      <c r="CC326" s="83">
        <v>72899.11</v>
      </c>
      <c r="CD326" s="83"/>
      <c r="CE326" s="83"/>
      <c r="CF326" s="83"/>
      <c r="CG326" s="83"/>
      <c r="CH326" s="83"/>
      <c r="CI326" s="83"/>
      <c r="CJ326" s="83"/>
      <c r="CK326" s="83">
        <v>195676.97</v>
      </c>
      <c r="CL326" s="83">
        <v>195676.97</v>
      </c>
      <c r="CM326" s="83"/>
      <c r="CN326" s="83"/>
      <c r="CO326" s="83">
        <v>13562.66</v>
      </c>
      <c r="CP326" s="83"/>
      <c r="CQ326" s="83"/>
      <c r="CR326" s="83"/>
      <c r="CS326" s="83"/>
      <c r="CT326" s="83">
        <v>22428.260000000002</v>
      </c>
      <c r="CU326" s="83"/>
      <c r="CV326" s="83"/>
    </row>
    <row r="327" spans="2:100" x14ac:dyDescent="0.25">
      <c r="B327" s="83" t="s">
        <v>832</v>
      </c>
      <c r="C327" s="83" t="s">
        <v>833</v>
      </c>
      <c r="D327" s="83">
        <v>1438822.14</v>
      </c>
      <c r="E327" s="83">
        <v>758332.04</v>
      </c>
      <c r="F327" s="83"/>
      <c r="G327" s="83"/>
      <c r="H327" s="83"/>
      <c r="I327" s="83"/>
      <c r="J327" s="83"/>
      <c r="K327" s="83"/>
      <c r="L327" s="83">
        <v>64000</v>
      </c>
      <c r="M327" s="83"/>
      <c r="N327" s="83"/>
      <c r="O327" s="83"/>
      <c r="P327" s="83"/>
      <c r="Q327" s="83"/>
      <c r="R327" s="83">
        <v>35627.14</v>
      </c>
      <c r="S327" s="83">
        <v>3500</v>
      </c>
      <c r="T327" s="83"/>
      <c r="U327" s="83"/>
      <c r="V327" s="83">
        <v>45182.020000000004</v>
      </c>
      <c r="W327" s="83"/>
      <c r="X327" s="83"/>
      <c r="Y327" s="83"/>
      <c r="Z327" s="83"/>
      <c r="AA327" s="83"/>
      <c r="AB327" s="83"/>
      <c r="AC327" s="83"/>
      <c r="AD327" s="83"/>
      <c r="AE327" s="83"/>
      <c r="AF327" s="83">
        <v>169997.68</v>
      </c>
      <c r="AG327" s="83">
        <v>6500</v>
      </c>
      <c r="AH327" s="83"/>
      <c r="AI327" s="83"/>
      <c r="AJ327" s="83">
        <v>33470.699999999997</v>
      </c>
      <c r="AK327" s="83"/>
      <c r="AL327" s="83"/>
      <c r="AM327" s="83">
        <v>11864.22</v>
      </c>
      <c r="AN327" s="83">
        <v>11914.51</v>
      </c>
      <c r="AO327" s="83">
        <v>6700.1</v>
      </c>
      <c r="AP327" s="83"/>
      <c r="AQ327" s="83"/>
      <c r="AR327" s="83"/>
      <c r="AS327" s="83"/>
      <c r="AT327" s="83">
        <v>89633.600000000006</v>
      </c>
      <c r="AU327" s="83">
        <v>120704.61</v>
      </c>
      <c r="AV327" s="83"/>
      <c r="AW327" s="83"/>
      <c r="AX327" s="83"/>
      <c r="AY327" s="83">
        <v>24675.919999999998</v>
      </c>
      <c r="AZ327" s="83"/>
      <c r="BA327" s="83">
        <v>7497.88</v>
      </c>
      <c r="BB327" s="83"/>
      <c r="BC327" s="83"/>
      <c r="BD327" s="83"/>
      <c r="BE327" s="83"/>
      <c r="BF327" s="83"/>
      <c r="BG327" s="83"/>
      <c r="BH327" s="83"/>
      <c r="BI327" s="83">
        <v>20475</v>
      </c>
      <c r="BJ327" s="83"/>
      <c r="BK327" s="83"/>
      <c r="BL327" s="83"/>
      <c r="BM327" s="83"/>
      <c r="BN327" s="83"/>
      <c r="BO327" s="83"/>
      <c r="BP327" s="83"/>
      <c r="BQ327" s="83"/>
      <c r="BR327" s="83"/>
      <c r="BS327" s="83"/>
      <c r="BT327" s="83"/>
      <c r="BU327" s="83"/>
      <c r="BV327" s="83"/>
      <c r="BW327" s="83"/>
      <c r="BX327" s="83"/>
      <c r="BY327" s="83"/>
      <c r="BZ327" s="83"/>
      <c r="CA327" s="83"/>
      <c r="CB327" s="83"/>
      <c r="CC327" s="83">
        <v>166.05</v>
      </c>
      <c r="CD327" s="83"/>
      <c r="CE327" s="83"/>
      <c r="CF327" s="83"/>
      <c r="CG327" s="83"/>
      <c r="CH327" s="83"/>
      <c r="CI327" s="83"/>
      <c r="CJ327" s="83"/>
      <c r="CK327" s="83"/>
      <c r="CL327" s="83"/>
      <c r="CM327" s="83"/>
      <c r="CN327" s="83"/>
      <c r="CO327" s="83"/>
      <c r="CP327" s="83"/>
      <c r="CQ327" s="83"/>
      <c r="CR327" s="83"/>
      <c r="CS327" s="83"/>
      <c r="CT327" s="83">
        <v>28580.67</v>
      </c>
      <c r="CU327" s="83"/>
      <c r="CV327" s="8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2023-24 NCES Comparison</vt:lpstr>
      <vt:lpstr>Enrollment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Sando</dc:creator>
  <cp:lastModifiedBy>Mike Sando</cp:lastModifiedBy>
  <cp:lastPrinted>2022-12-19T20:16:22Z</cp:lastPrinted>
  <dcterms:created xsi:type="dcterms:W3CDTF">2022-12-12T17:44:04Z</dcterms:created>
  <dcterms:modified xsi:type="dcterms:W3CDTF">2024-12-05T23:03:17Z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145f431-4c8c-42c6-a5a5-ba6d3bdea585_Enabled">
    <vt:lpwstr>true</vt:lpwstr>
  </property>
  <property fmtid="{D5CDD505-2E9C-101B-9397-08002B2CF9AE}" pid="3" name="MSIP_Label_9145f431-4c8c-42c6-a5a5-ba6d3bdea585_SetDate">
    <vt:lpwstr>2024-12-02T17:52:35Z</vt:lpwstr>
  </property>
  <property fmtid="{D5CDD505-2E9C-101B-9397-08002B2CF9AE}" pid="4" name="MSIP_Label_9145f431-4c8c-42c6-a5a5-ba6d3bdea585_Method">
    <vt:lpwstr>Standard</vt:lpwstr>
  </property>
  <property fmtid="{D5CDD505-2E9C-101B-9397-08002B2CF9AE}" pid="5" name="MSIP_Label_9145f431-4c8c-42c6-a5a5-ba6d3bdea585_Name">
    <vt:lpwstr>defa4170-0d19-0005-0004-bc88714345d2</vt:lpwstr>
  </property>
  <property fmtid="{D5CDD505-2E9C-101B-9397-08002B2CF9AE}" pid="6" name="MSIP_Label_9145f431-4c8c-42c6-a5a5-ba6d3bdea585_SiteId">
    <vt:lpwstr>b2fe5ccf-10a5-46fe-ae45-a0267412af7a</vt:lpwstr>
  </property>
  <property fmtid="{D5CDD505-2E9C-101B-9397-08002B2CF9AE}" pid="7" name="MSIP_Label_9145f431-4c8c-42c6-a5a5-ba6d3bdea585_ActionId">
    <vt:lpwstr>1699b57d-ce8a-4221-8fc1-a1800b4a4f28</vt:lpwstr>
  </property>
  <property fmtid="{D5CDD505-2E9C-101B-9397-08002B2CF9AE}" pid="8" name="MSIP_Label_9145f431-4c8c-42c6-a5a5-ba6d3bdea585_ContentBits">
    <vt:lpwstr>0</vt:lpwstr>
  </property>
</Properties>
</file>