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Apportionment_NEW\Financial Reporting\F-196\"/>
    </mc:Choice>
  </mc:AlternateContent>
  <xr:revisionPtr revIDLastSave="0" documentId="13_ncr:1_{D297FE74-6CF1-4DAF-88B3-3A3A6E782F08}" xr6:coauthVersionLast="47" xr6:coauthVersionMax="47" xr10:uidLastSave="{00000000-0000-0000-0000-000000000000}"/>
  <bookViews>
    <workbookView xWindow="30315" yWindow="900" windowWidth="23700" windowHeight="14055" xr2:uid="{531BEEA7-54A0-4BDB-8AE7-5FD695D12F1B}"/>
  </bookViews>
  <sheets>
    <sheet name="2024 Report by County" sheetId="10" r:id="rId1"/>
    <sheet name="1061(24)Table" sheetId="11" r:id="rId2"/>
    <sheet name="F197 Data" sheetId="9" r:id="rId3"/>
  </sheets>
  <externalReferences>
    <externalReference r:id="rId4"/>
  </externalReferences>
  <definedNames>
    <definedName name="_xlnm._FilterDatabase" localSheetId="1" hidden="1">'1061(24)Table'!#REF!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COUNTY" localSheetId="1">#REF!</definedName>
    <definedName name="COUNTY" localSheetId="0">#REF!</definedName>
    <definedName name="COUNTY">#REF!</definedName>
    <definedName name="_xlnm.Print_Area" localSheetId="1">'1061(24)Table'!$A$1:$K$299</definedName>
    <definedName name="_xlnm.Print_Area" localSheetId="0">#REF!</definedName>
    <definedName name="_xlnm.Print_Area">#REF!</definedName>
    <definedName name="_xlnm.Print_Titles" localSheetId="1">'1061(24)Table'!$2:$2</definedName>
    <definedName name="_xlnm.Print_Titles">#N/A</definedName>
    <definedName name="SPACER" localSheetId="1">#REF!</definedName>
    <definedName name="SPACER" localSheetId="0">#REF!</definedName>
    <definedName name="SPACER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0" l="1"/>
  <c r="Z7" i="10" s="1"/>
  <c r="H16" i="11"/>
  <c r="X63" i="10"/>
  <c r="X9" i="10"/>
  <c r="AC23" i="10" l="1"/>
  <c r="AD23" i="10"/>
  <c r="AB23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7" i="10"/>
  <c r="D346" i="10"/>
  <c r="D345" i="10"/>
  <c r="D344" i="10"/>
  <c r="D343" i="10"/>
  <c r="D342" i="10"/>
  <c r="D341" i="10"/>
  <c r="D338" i="10"/>
  <c r="D337" i="10"/>
  <c r="D336" i="10"/>
  <c r="D335" i="10"/>
  <c r="D334" i="10"/>
  <c r="D333" i="10"/>
  <c r="D332" i="10"/>
  <c r="D329" i="10"/>
  <c r="D326" i="10"/>
  <c r="D325" i="10"/>
  <c r="D324" i="10"/>
  <c r="D323" i="10"/>
  <c r="D322" i="10"/>
  <c r="D321" i="10"/>
  <c r="D320" i="10"/>
  <c r="D319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0" i="10"/>
  <c r="D269" i="10"/>
  <c r="D268" i="10"/>
  <c r="D267" i="10"/>
  <c r="D264" i="10"/>
  <c r="D263" i="10"/>
  <c r="D262" i="10"/>
  <c r="D261" i="10"/>
  <c r="D260" i="10"/>
  <c r="D259" i="10"/>
  <c r="D258" i="10"/>
  <c r="D255" i="10"/>
  <c r="D254" i="10"/>
  <c r="D253" i="10"/>
  <c r="D252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2" i="10"/>
  <c r="D231" i="10"/>
  <c r="D230" i="10"/>
  <c r="D227" i="10"/>
  <c r="D226" i="10"/>
  <c r="D225" i="10"/>
  <c r="D224" i="10"/>
  <c r="D223" i="10"/>
  <c r="D222" i="10"/>
  <c r="D219" i="10"/>
  <c r="D218" i="10"/>
  <c r="D217" i="10"/>
  <c r="D216" i="10"/>
  <c r="D215" i="10"/>
  <c r="D214" i="10"/>
  <c r="D213" i="10"/>
  <c r="D212" i="10"/>
  <c r="D209" i="10"/>
  <c r="D208" i="10"/>
  <c r="D207" i="10"/>
  <c r="D206" i="10"/>
  <c r="D205" i="10"/>
  <c r="D204" i="10"/>
  <c r="D203" i="10"/>
  <c r="D200" i="10"/>
  <c r="D199" i="10"/>
  <c r="D198" i="10"/>
  <c r="D197" i="10"/>
  <c r="D196" i="10"/>
  <c r="D195" i="10"/>
  <c r="D194" i="10"/>
  <c r="D193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5" i="10"/>
  <c r="D174" i="10"/>
  <c r="D173" i="10"/>
  <c r="D172" i="10"/>
  <c r="D171" i="10"/>
  <c r="D170" i="10"/>
  <c r="D169" i="10"/>
  <c r="D168" i="10"/>
  <c r="D167" i="10"/>
  <c r="D166" i="10"/>
  <c r="D163" i="10"/>
  <c r="D162" i="10"/>
  <c r="D161" i="10"/>
  <c r="D160" i="10"/>
  <c r="D159" i="10"/>
  <c r="D158" i="10"/>
  <c r="D155" i="10"/>
  <c r="D154" i="10"/>
  <c r="D153" i="10"/>
  <c r="D152" i="10"/>
  <c r="D151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7" i="10"/>
  <c r="D126" i="10"/>
  <c r="D125" i="10"/>
  <c r="D124" i="10"/>
  <c r="D123" i="10"/>
  <c r="D120" i="10"/>
  <c r="D119" i="10"/>
  <c r="D118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0" i="10"/>
  <c r="D99" i="10"/>
  <c r="D98" i="10"/>
  <c r="D97" i="10"/>
  <c r="D96" i="10"/>
  <c r="D95" i="10"/>
  <c r="D94" i="10"/>
  <c r="D93" i="10"/>
  <c r="D92" i="10"/>
  <c r="D91" i="10"/>
  <c r="D88" i="10"/>
  <c r="D85" i="10"/>
  <c r="D84" i="10"/>
  <c r="D83" i="10"/>
  <c r="D82" i="10"/>
  <c r="D79" i="10"/>
  <c r="D78" i="10"/>
  <c r="D77" i="10"/>
  <c r="D76" i="10"/>
  <c r="D75" i="10"/>
  <c r="D72" i="10"/>
  <c r="D71" i="10"/>
  <c r="D70" i="10"/>
  <c r="D69" i="10"/>
  <c r="D68" i="10"/>
  <c r="D67" i="10"/>
  <c r="D64" i="10"/>
  <c r="D63" i="10"/>
  <c r="D62" i="10"/>
  <c r="D61" i="10"/>
  <c r="D60" i="10"/>
  <c r="D59" i="10"/>
  <c r="D56" i="10"/>
  <c r="D55" i="10"/>
  <c r="D52" i="10"/>
  <c r="D51" i="10"/>
  <c r="D50" i="10"/>
  <c r="D49" i="10"/>
  <c r="D48" i="10"/>
  <c r="D47" i="10"/>
  <c r="D46" i="10"/>
  <c r="D45" i="10"/>
  <c r="D44" i="10"/>
  <c r="D41" i="10"/>
  <c r="D40" i="10"/>
  <c r="D39" i="10"/>
  <c r="D38" i="10"/>
  <c r="D37" i="10"/>
  <c r="D34" i="10"/>
  <c r="D33" i="10"/>
  <c r="D32" i="10"/>
  <c r="D31" i="10"/>
  <c r="D30" i="10"/>
  <c r="D29" i="10"/>
  <c r="D28" i="10"/>
  <c r="D25" i="10"/>
  <c r="D24" i="10"/>
  <c r="D23" i="10"/>
  <c r="D22" i="10"/>
  <c r="D21" i="10"/>
  <c r="D20" i="10"/>
  <c r="X20" i="10" s="1"/>
  <c r="D17" i="10"/>
  <c r="D16" i="10"/>
  <c r="D13" i="10"/>
  <c r="D12" i="10"/>
  <c r="D11" i="10"/>
  <c r="D10" i="10"/>
  <c r="D9" i="10"/>
  <c r="E3" i="11"/>
  <c r="F3" i="11" s="1"/>
  <c r="H3" i="11" s="1"/>
  <c r="K3" i="11"/>
  <c r="E4" i="11"/>
  <c r="F4" i="11" s="1"/>
  <c r="H4" i="11" s="1"/>
  <c r="K4" i="11"/>
  <c r="E5" i="11"/>
  <c r="J5" i="11" s="1"/>
  <c r="F5" i="11"/>
  <c r="H5" i="11" s="1"/>
  <c r="K5" i="11"/>
  <c r="E6" i="11"/>
  <c r="J6" i="11" s="1"/>
  <c r="K6" i="11"/>
  <c r="E7" i="11"/>
  <c r="F7" i="11" s="1"/>
  <c r="H7" i="11" s="1"/>
  <c r="K7" i="11"/>
  <c r="E8" i="11"/>
  <c r="F8" i="11"/>
  <c r="H8" i="11" s="1"/>
  <c r="J8" i="11"/>
  <c r="K8" i="11"/>
  <c r="E9" i="11"/>
  <c r="F9" i="11"/>
  <c r="H9" i="11"/>
  <c r="J9" i="11"/>
  <c r="K9" i="11"/>
  <c r="E10" i="11"/>
  <c r="F10" i="11" s="1"/>
  <c r="H10" i="11" s="1"/>
  <c r="K10" i="11"/>
  <c r="E11" i="11"/>
  <c r="F11" i="11" s="1"/>
  <c r="H11" i="11" s="1"/>
  <c r="K11" i="11"/>
  <c r="E12" i="11"/>
  <c r="J12" i="11" s="1"/>
  <c r="K12" i="11"/>
  <c r="E13" i="11"/>
  <c r="F13" i="11" s="1"/>
  <c r="H13" i="11" s="1"/>
  <c r="K13" i="11"/>
  <c r="E14" i="11"/>
  <c r="F14" i="11"/>
  <c r="H14" i="11" s="1"/>
  <c r="J14" i="11"/>
  <c r="K14" i="11"/>
  <c r="E15" i="11"/>
  <c r="F15" i="11" s="1"/>
  <c r="H15" i="11" s="1"/>
  <c r="K15" i="11"/>
  <c r="E16" i="11"/>
  <c r="J16" i="11" s="1"/>
  <c r="F16" i="11"/>
  <c r="K16" i="11"/>
  <c r="E17" i="11"/>
  <c r="J17" i="11" s="1"/>
  <c r="K17" i="11"/>
  <c r="E18" i="11"/>
  <c r="J18" i="11" s="1"/>
  <c r="F18" i="11"/>
  <c r="H18" i="11" s="1"/>
  <c r="K18" i="11"/>
  <c r="E19" i="11"/>
  <c r="J19" i="11" s="1"/>
  <c r="F19" i="11"/>
  <c r="H19" i="11" s="1"/>
  <c r="K19" i="11"/>
  <c r="E20" i="11"/>
  <c r="J20" i="11" s="1"/>
  <c r="F20" i="11"/>
  <c r="H20" i="11" s="1"/>
  <c r="K20" i="11"/>
  <c r="E21" i="11"/>
  <c r="F21" i="11" s="1"/>
  <c r="H21" i="11" s="1"/>
  <c r="K21" i="11"/>
  <c r="E22" i="11"/>
  <c r="J22" i="11" s="1"/>
  <c r="F22" i="11"/>
  <c r="H22" i="11" s="1"/>
  <c r="K22" i="11"/>
  <c r="E23" i="11"/>
  <c r="F23" i="11" s="1"/>
  <c r="H23" i="11" s="1"/>
  <c r="K23" i="11"/>
  <c r="E24" i="11"/>
  <c r="J24" i="11" s="1"/>
  <c r="K24" i="11"/>
  <c r="E25" i="11"/>
  <c r="F25" i="11" s="1"/>
  <c r="H25" i="11" s="1"/>
  <c r="K25" i="11"/>
  <c r="E26" i="11"/>
  <c r="F26" i="11"/>
  <c r="H26" i="11" s="1"/>
  <c r="J26" i="11"/>
  <c r="K26" i="11"/>
  <c r="E27" i="11"/>
  <c r="F27" i="11" s="1"/>
  <c r="H27" i="11" s="1"/>
  <c r="K27" i="11"/>
  <c r="E28" i="11"/>
  <c r="J28" i="11" s="1"/>
  <c r="F28" i="11"/>
  <c r="H28" i="11" s="1"/>
  <c r="K28" i="11"/>
  <c r="E29" i="11"/>
  <c r="J29" i="11" s="1"/>
  <c r="K29" i="11"/>
  <c r="E30" i="11"/>
  <c r="F30" i="11" s="1"/>
  <c r="H30" i="11" s="1"/>
  <c r="J30" i="11"/>
  <c r="K30" i="11"/>
  <c r="E31" i="11"/>
  <c r="J31" i="11" s="1"/>
  <c r="F31" i="11"/>
  <c r="H31" i="11" s="1"/>
  <c r="K31" i="11"/>
  <c r="E32" i="11"/>
  <c r="F32" i="11" s="1"/>
  <c r="H32" i="11" s="1"/>
  <c r="K32" i="11"/>
  <c r="E33" i="11"/>
  <c r="F33" i="11" s="1"/>
  <c r="H33" i="11" s="1"/>
  <c r="J33" i="11"/>
  <c r="K33" i="11"/>
  <c r="E34" i="11"/>
  <c r="F34" i="11" s="1"/>
  <c r="H34" i="11" s="1"/>
  <c r="J34" i="11"/>
  <c r="K34" i="11"/>
  <c r="E35" i="11"/>
  <c r="F35" i="11" s="1"/>
  <c r="H35" i="11" s="1"/>
  <c r="K35" i="11"/>
  <c r="E36" i="11"/>
  <c r="J36" i="11" s="1"/>
  <c r="K36" i="11"/>
  <c r="E37" i="11"/>
  <c r="F37" i="11" s="1"/>
  <c r="H37" i="11" s="1"/>
  <c r="K37" i="11"/>
  <c r="E38" i="11"/>
  <c r="F38" i="11" s="1"/>
  <c r="H38" i="11" s="1"/>
  <c r="K38" i="11"/>
  <c r="E39" i="11"/>
  <c r="F39" i="11" s="1"/>
  <c r="H39" i="11" s="1"/>
  <c r="K39" i="11"/>
  <c r="E40" i="11"/>
  <c r="F40" i="11" s="1"/>
  <c r="H40" i="11" s="1"/>
  <c r="K40" i="11"/>
  <c r="E41" i="11"/>
  <c r="J41" i="11" s="1"/>
  <c r="F41" i="11"/>
  <c r="H41" i="11" s="1"/>
  <c r="K41" i="11"/>
  <c r="E42" i="11"/>
  <c r="F42" i="11"/>
  <c r="H42" i="11" s="1"/>
  <c r="J42" i="11"/>
  <c r="K42" i="11"/>
  <c r="E43" i="11"/>
  <c r="J43" i="11" s="1"/>
  <c r="K43" i="11"/>
  <c r="E44" i="11"/>
  <c r="F44" i="11" s="1"/>
  <c r="H44" i="11" s="1"/>
  <c r="J44" i="11"/>
  <c r="K44" i="11"/>
  <c r="E45" i="11"/>
  <c r="F45" i="11" s="1"/>
  <c r="H45" i="11" s="1"/>
  <c r="K45" i="11"/>
  <c r="E46" i="11"/>
  <c r="F46" i="11" s="1"/>
  <c r="H46" i="11" s="1"/>
  <c r="K46" i="11"/>
  <c r="E47" i="11"/>
  <c r="F47" i="11" s="1"/>
  <c r="H47" i="11" s="1"/>
  <c r="K47" i="11"/>
  <c r="E48" i="11"/>
  <c r="J48" i="11" s="1"/>
  <c r="K48" i="11"/>
  <c r="E49" i="11"/>
  <c r="F49" i="11" s="1"/>
  <c r="H49" i="11" s="1"/>
  <c r="K49" i="11"/>
  <c r="E50" i="11"/>
  <c r="F50" i="11"/>
  <c r="H50" i="11"/>
  <c r="J50" i="11"/>
  <c r="K50" i="11"/>
  <c r="E51" i="11"/>
  <c r="F51" i="11" s="1"/>
  <c r="H51" i="11" s="1"/>
  <c r="K51" i="11"/>
  <c r="E52" i="11"/>
  <c r="F52" i="11" s="1"/>
  <c r="H52" i="11" s="1"/>
  <c r="J52" i="11"/>
  <c r="K52" i="11"/>
  <c r="E53" i="11"/>
  <c r="J53" i="11" s="1"/>
  <c r="K53" i="11"/>
  <c r="E54" i="11"/>
  <c r="F54" i="11"/>
  <c r="H54" i="11" s="1"/>
  <c r="J54" i="11"/>
  <c r="K54" i="11"/>
  <c r="E55" i="11"/>
  <c r="J55" i="11" s="1"/>
  <c r="K55" i="11"/>
  <c r="E56" i="11"/>
  <c r="F56" i="11"/>
  <c r="H56" i="11" s="1"/>
  <c r="J56" i="11"/>
  <c r="K56" i="11"/>
  <c r="E57" i="11"/>
  <c r="F57" i="11" s="1"/>
  <c r="H57" i="11" s="1"/>
  <c r="K57" i="11"/>
  <c r="E58" i="11"/>
  <c r="F58" i="11" s="1"/>
  <c r="H58" i="11" s="1"/>
  <c r="K58" i="11"/>
  <c r="E59" i="11"/>
  <c r="F59" i="11" s="1"/>
  <c r="H59" i="11" s="1"/>
  <c r="K59" i="11"/>
  <c r="E60" i="11"/>
  <c r="J60" i="11" s="1"/>
  <c r="K60" i="11"/>
  <c r="E61" i="11"/>
  <c r="F61" i="11" s="1"/>
  <c r="H61" i="11" s="1"/>
  <c r="K61" i="11"/>
  <c r="E62" i="11"/>
  <c r="J62" i="11" s="1"/>
  <c r="F62" i="11"/>
  <c r="H62" i="11" s="1"/>
  <c r="K62" i="11"/>
  <c r="E63" i="11"/>
  <c r="F63" i="11" s="1"/>
  <c r="H63" i="11" s="1"/>
  <c r="K63" i="11"/>
  <c r="E64" i="11"/>
  <c r="J64" i="11" s="1"/>
  <c r="F64" i="11"/>
  <c r="H64" i="11" s="1"/>
  <c r="K64" i="11"/>
  <c r="E65" i="11"/>
  <c r="J65" i="11" s="1"/>
  <c r="K65" i="11"/>
  <c r="E66" i="11"/>
  <c r="F66" i="11"/>
  <c r="H66" i="11" s="1"/>
  <c r="J66" i="11"/>
  <c r="K66" i="11"/>
  <c r="E67" i="11"/>
  <c r="J67" i="11" s="1"/>
  <c r="F67" i="11"/>
  <c r="H67" i="11" s="1"/>
  <c r="K67" i="11"/>
  <c r="E68" i="11"/>
  <c r="J68" i="11" s="1"/>
  <c r="F68" i="11"/>
  <c r="H68" i="11" s="1"/>
  <c r="K68" i="11"/>
  <c r="E69" i="11"/>
  <c r="F69" i="11" s="1"/>
  <c r="H69" i="11" s="1"/>
  <c r="K69" i="11"/>
  <c r="E70" i="11"/>
  <c r="J70" i="11" s="1"/>
  <c r="F70" i="11"/>
  <c r="H70" i="11" s="1"/>
  <c r="K70" i="11"/>
  <c r="E71" i="11"/>
  <c r="F71" i="11" s="1"/>
  <c r="H71" i="11" s="1"/>
  <c r="K71" i="11"/>
  <c r="E72" i="11"/>
  <c r="J72" i="11" s="1"/>
  <c r="K72" i="11"/>
  <c r="E73" i="11"/>
  <c r="F73" i="11" s="1"/>
  <c r="H73" i="11" s="1"/>
  <c r="K73" i="11"/>
  <c r="E74" i="11"/>
  <c r="F74" i="11"/>
  <c r="H74" i="11" s="1"/>
  <c r="J74" i="11"/>
  <c r="K74" i="11"/>
  <c r="E75" i="11"/>
  <c r="F75" i="11" s="1"/>
  <c r="H75" i="11" s="1"/>
  <c r="K75" i="11"/>
  <c r="E76" i="11"/>
  <c r="J76" i="11" s="1"/>
  <c r="F76" i="11"/>
  <c r="H76" i="11" s="1"/>
  <c r="K76" i="11"/>
  <c r="E77" i="11"/>
  <c r="J77" i="11" s="1"/>
  <c r="K77" i="11"/>
  <c r="E78" i="11"/>
  <c r="F78" i="11" s="1"/>
  <c r="H78" i="11" s="1"/>
  <c r="J78" i="11"/>
  <c r="K78" i="11"/>
  <c r="E79" i="11"/>
  <c r="J79" i="11" s="1"/>
  <c r="F79" i="11"/>
  <c r="H79" i="11" s="1"/>
  <c r="K79" i="11"/>
  <c r="E80" i="11"/>
  <c r="F80" i="11" s="1"/>
  <c r="H80" i="11" s="1"/>
  <c r="K80" i="11"/>
  <c r="E81" i="11"/>
  <c r="F81" i="11" s="1"/>
  <c r="H81" i="11" s="1"/>
  <c r="J81" i="11"/>
  <c r="K81" i="11"/>
  <c r="E82" i="11"/>
  <c r="F82" i="11" s="1"/>
  <c r="H82" i="11" s="1"/>
  <c r="J82" i="11"/>
  <c r="K82" i="11"/>
  <c r="E83" i="11"/>
  <c r="F83" i="11" s="1"/>
  <c r="H83" i="11" s="1"/>
  <c r="K83" i="11"/>
  <c r="E84" i="11"/>
  <c r="J84" i="11" s="1"/>
  <c r="K84" i="11"/>
  <c r="E85" i="11"/>
  <c r="F85" i="11" s="1"/>
  <c r="H85" i="11" s="1"/>
  <c r="K85" i="11"/>
  <c r="E86" i="11"/>
  <c r="F86" i="11" s="1"/>
  <c r="H86" i="11" s="1"/>
  <c r="K86" i="11"/>
  <c r="E87" i="11"/>
  <c r="F87" i="11" s="1"/>
  <c r="H87" i="11" s="1"/>
  <c r="K87" i="11"/>
  <c r="E88" i="11"/>
  <c r="F88" i="11" s="1"/>
  <c r="H88" i="11" s="1"/>
  <c r="K88" i="11"/>
  <c r="E89" i="11"/>
  <c r="J89" i="11" s="1"/>
  <c r="F89" i="11"/>
  <c r="H89" i="11" s="1"/>
  <c r="K89" i="11"/>
  <c r="E90" i="11"/>
  <c r="F90" i="11"/>
  <c r="H90" i="11" s="1"/>
  <c r="J90" i="11"/>
  <c r="K90" i="11"/>
  <c r="E91" i="11"/>
  <c r="J91" i="11" s="1"/>
  <c r="K91" i="11"/>
  <c r="E92" i="11"/>
  <c r="F92" i="11" s="1"/>
  <c r="H92" i="11" s="1"/>
  <c r="J92" i="11"/>
  <c r="K92" i="11"/>
  <c r="E93" i="11"/>
  <c r="F93" i="11" s="1"/>
  <c r="H93" i="11" s="1"/>
  <c r="K93" i="11"/>
  <c r="E94" i="11"/>
  <c r="F94" i="11" s="1"/>
  <c r="H94" i="11" s="1"/>
  <c r="K94" i="11"/>
  <c r="E95" i="11"/>
  <c r="F95" i="11" s="1"/>
  <c r="H95" i="11" s="1"/>
  <c r="K95" i="11"/>
  <c r="E96" i="11"/>
  <c r="J96" i="11" s="1"/>
  <c r="K96" i="11"/>
  <c r="E97" i="11"/>
  <c r="F97" i="11" s="1"/>
  <c r="H97" i="11" s="1"/>
  <c r="K97" i="11"/>
  <c r="E98" i="11"/>
  <c r="F98" i="11"/>
  <c r="H98" i="11"/>
  <c r="J98" i="11"/>
  <c r="K98" i="11"/>
  <c r="E99" i="11"/>
  <c r="F99" i="11" s="1"/>
  <c r="H99" i="11" s="1"/>
  <c r="K99" i="11"/>
  <c r="E100" i="11"/>
  <c r="F100" i="11" s="1"/>
  <c r="H100" i="11" s="1"/>
  <c r="J100" i="11"/>
  <c r="K100" i="11"/>
  <c r="E101" i="11"/>
  <c r="J101" i="11" s="1"/>
  <c r="K101" i="11"/>
  <c r="E102" i="11"/>
  <c r="F102" i="11"/>
  <c r="H102" i="11" s="1"/>
  <c r="J102" i="11"/>
  <c r="K102" i="11"/>
  <c r="E103" i="11"/>
  <c r="J103" i="11" s="1"/>
  <c r="K103" i="11"/>
  <c r="E104" i="11"/>
  <c r="J104" i="11" s="1"/>
  <c r="F104" i="11"/>
  <c r="H104" i="11" s="1"/>
  <c r="K104" i="11"/>
  <c r="E105" i="11"/>
  <c r="F105" i="11" s="1"/>
  <c r="H105" i="11" s="1"/>
  <c r="K105" i="11"/>
  <c r="E106" i="11"/>
  <c r="F106" i="11" s="1"/>
  <c r="H106" i="11" s="1"/>
  <c r="K106" i="11"/>
  <c r="E107" i="11"/>
  <c r="F107" i="11" s="1"/>
  <c r="H107" i="11" s="1"/>
  <c r="K107" i="11"/>
  <c r="E108" i="11"/>
  <c r="J108" i="11" s="1"/>
  <c r="K108" i="11"/>
  <c r="E109" i="11"/>
  <c r="F109" i="11" s="1"/>
  <c r="H109" i="11" s="1"/>
  <c r="K109" i="11"/>
  <c r="E110" i="11"/>
  <c r="J110" i="11" s="1"/>
  <c r="F110" i="11"/>
  <c r="H110" i="11" s="1"/>
  <c r="K110" i="11"/>
  <c r="E111" i="11"/>
  <c r="F111" i="11" s="1"/>
  <c r="H111" i="11" s="1"/>
  <c r="K111" i="11"/>
  <c r="E112" i="11"/>
  <c r="F112" i="11"/>
  <c r="H112" i="11" s="1"/>
  <c r="J112" i="11"/>
  <c r="K112" i="11"/>
  <c r="E113" i="11"/>
  <c r="J113" i="11" s="1"/>
  <c r="K113" i="11"/>
  <c r="E114" i="11"/>
  <c r="F114" i="11"/>
  <c r="H114" i="11" s="1"/>
  <c r="J114" i="11"/>
  <c r="K114" i="11"/>
  <c r="E115" i="11"/>
  <c r="J115" i="11" s="1"/>
  <c r="F115" i="11"/>
  <c r="H115" i="11" s="1"/>
  <c r="K115" i="11"/>
  <c r="E116" i="11"/>
  <c r="J116" i="11" s="1"/>
  <c r="F116" i="11"/>
  <c r="H116" i="11" s="1"/>
  <c r="K116" i="11"/>
  <c r="E117" i="11"/>
  <c r="F117" i="11" s="1"/>
  <c r="H117" i="11" s="1"/>
  <c r="K117" i="11"/>
  <c r="E118" i="11"/>
  <c r="J118" i="11" s="1"/>
  <c r="F118" i="11"/>
  <c r="H118" i="11" s="1"/>
  <c r="K118" i="11"/>
  <c r="E119" i="11"/>
  <c r="F119" i="11" s="1"/>
  <c r="H119" i="11" s="1"/>
  <c r="K119" i="11"/>
  <c r="E120" i="11"/>
  <c r="J120" i="11" s="1"/>
  <c r="K120" i="11"/>
  <c r="E121" i="11"/>
  <c r="F121" i="11" s="1"/>
  <c r="H121" i="11" s="1"/>
  <c r="K121" i="11"/>
  <c r="E122" i="11"/>
  <c r="F122" i="11"/>
  <c r="H122" i="11" s="1"/>
  <c r="J122" i="11"/>
  <c r="K122" i="11"/>
  <c r="E123" i="11"/>
  <c r="F123" i="11" s="1"/>
  <c r="H123" i="11" s="1"/>
  <c r="K123" i="11"/>
  <c r="E124" i="11"/>
  <c r="J124" i="11" s="1"/>
  <c r="F124" i="11"/>
  <c r="H124" i="11" s="1"/>
  <c r="K124" i="11"/>
  <c r="E125" i="11"/>
  <c r="J125" i="11" s="1"/>
  <c r="K125" i="11"/>
  <c r="E126" i="11"/>
  <c r="F126" i="11" s="1"/>
  <c r="H126" i="11" s="1"/>
  <c r="J126" i="11"/>
  <c r="K126" i="11"/>
  <c r="E127" i="11"/>
  <c r="J127" i="11" s="1"/>
  <c r="F127" i="11"/>
  <c r="H127" i="11" s="1"/>
  <c r="K127" i="11"/>
  <c r="E128" i="11"/>
  <c r="F128" i="11" s="1"/>
  <c r="H128" i="11" s="1"/>
  <c r="K128" i="11"/>
  <c r="E129" i="11"/>
  <c r="F129" i="11" s="1"/>
  <c r="H129" i="11" s="1"/>
  <c r="J129" i="11"/>
  <c r="K129" i="11"/>
  <c r="E130" i="11"/>
  <c r="F130" i="11" s="1"/>
  <c r="H130" i="11" s="1"/>
  <c r="J130" i="11"/>
  <c r="K130" i="11"/>
  <c r="E131" i="11"/>
  <c r="F131" i="11" s="1"/>
  <c r="H131" i="11" s="1"/>
  <c r="K131" i="11"/>
  <c r="E132" i="11"/>
  <c r="J132" i="11" s="1"/>
  <c r="K132" i="11"/>
  <c r="E133" i="11"/>
  <c r="F133" i="11" s="1"/>
  <c r="H133" i="11" s="1"/>
  <c r="K133" i="11"/>
  <c r="E134" i="11"/>
  <c r="F134" i="11" s="1"/>
  <c r="H134" i="11" s="1"/>
  <c r="K134" i="11"/>
  <c r="E135" i="11"/>
  <c r="F135" i="11" s="1"/>
  <c r="H135" i="11" s="1"/>
  <c r="K135" i="11"/>
  <c r="E136" i="11"/>
  <c r="F136" i="11" s="1"/>
  <c r="H136" i="11" s="1"/>
  <c r="K136" i="11"/>
  <c r="E137" i="11"/>
  <c r="J137" i="11" s="1"/>
  <c r="F137" i="11"/>
  <c r="H137" i="11" s="1"/>
  <c r="K137" i="11"/>
  <c r="E138" i="11"/>
  <c r="F138" i="11"/>
  <c r="H138" i="11" s="1"/>
  <c r="J138" i="11"/>
  <c r="K138" i="11"/>
  <c r="E139" i="11"/>
  <c r="J139" i="11" s="1"/>
  <c r="K139" i="11"/>
  <c r="E140" i="11"/>
  <c r="F140" i="11" s="1"/>
  <c r="H140" i="11" s="1"/>
  <c r="J140" i="11"/>
  <c r="K140" i="11"/>
  <c r="E141" i="11"/>
  <c r="F141" i="11" s="1"/>
  <c r="H141" i="11" s="1"/>
  <c r="K141" i="11"/>
  <c r="E142" i="11"/>
  <c r="F142" i="11" s="1"/>
  <c r="H142" i="11" s="1"/>
  <c r="J142" i="11"/>
  <c r="K142" i="11"/>
  <c r="E143" i="11"/>
  <c r="F143" i="11" s="1"/>
  <c r="H143" i="11" s="1"/>
  <c r="K143" i="11"/>
  <c r="E144" i="11"/>
  <c r="J144" i="11" s="1"/>
  <c r="K144" i="11"/>
  <c r="E145" i="11"/>
  <c r="F145" i="11" s="1"/>
  <c r="H145" i="11" s="1"/>
  <c r="K145" i="11"/>
  <c r="E146" i="11"/>
  <c r="F146" i="11"/>
  <c r="H146" i="11"/>
  <c r="J146" i="11"/>
  <c r="K146" i="11"/>
  <c r="E147" i="11"/>
  <c r="F147" i="11" s="1"/>
  <c r="H147" i="11" s="1"/>
  <c r="K147" i="11"/>
  <c r="E148" i="11"/>
  <c r="F148" i="11"/>
  <c r="H148" i="11" s="1"/>
  <c r="J148" i="11"/>
  <c r="K148" i="11"/>
  <c r="E149" i="11"/>
  <c r="J149" i="11" s="1"/>
  <c r="K149" i="11"/>
  <c r="E150" i="11"/>
  <c r="F150" i="11"/>
  <c r="H150" i="11" s="1"/>
  <c r="J150" i="11"/>
  <c r="K150" i="11"/>
  <c r="E151" i="11"/>
  <c r="J151" i="11" s="1"/>
  <c r="F151" i="11"/>
  <c r="H151" i="11" s="1"/>
  <c r="K151" i="11"/>
  <c r="E152" i="11"/>
  <c r="J152" i="11" s="1"/>
  <c r="F152" i="11"/>
  <c r="H152" i="11" s="1"/>
  <c r="K152" i="11"/>
  <c r="E153" i="11"/>
  <c r="F153" i="11" s="1"/>
  <c r="H153" i="11" s="1"/>
  <c r="K153" i="11"/>
  <c r="E154" i="11"/>
  <c r="J154" i="11" s="1"/>
  <c r="F154" i="11"/>
  <c r="H154" i="11" s="1"/>
  <c r="K154" i="11"/>
  <c r="E155" i="11"/>
  <c r="F155" i="11" s="1"/>
  <c r="H155" i="11" s="1"/>
  <c r="K155" i="11"/>
  <c r="E156" i="11"/>
  <c r="J156" i="11" s="1"/>
  <c r="K156" i="11"/>
  <c r="E157" i="11"/>
  <c r="F157" i="11" s="1"/>
  <c r="H157" i="11" s="1"/>
  <c r="K157" i="11"/>
  <c r="E158" i="11"/>
  <c r="F158" i="11"/>
  <c r="H158" i="11" s="1"/>
  <c r="J158" i="11"/>
  <c r="K158" i="11"/>
  <c r="E159" i="11"/>
  <c r="F159" i="11" s="1"/>
  <c r="H159" i="11" s="1"/>
  <c r="K159" i="11"/>
  <c r="E160" i="11"/>
  <c r="J160" i="11" s="1"/>
  <c r="F160" i="11"/>
  <c r="H160" i="11" s="1"/>
  <c r="K160" i="11"/>
  <c r="E161" i="11"/>
  <c r="J161" i="11" s="1"/>
  <c r="K161" i="11"/>
  <c r="E162" i="11"/>
  <c r="F162" i="11" s="1"/>
  <c r="H162" i="11" s="1"/>
  <c r="K162" i="11"/>
  <c r="E163" i="11"/>
  <c r="J163" i="11" s="1"/>
  <c r="F163" i="11"/>
  <c r="H163" i="11" s="1"/>
  <c r="K163" i="11"/>
  <c r="E164" i="11"/>
  <c r="J164" i="11" s="1"/>
  <c r="F164" i="11"/>
  <c r="H164" i="11" s="1"/>
  <c r="K164" i="11"/>
  <c r="E165" i="11"/>
  <c r="F165" i="11" s="1"/>
  <c r="H165" i="11" s="1"/>
  <c r="J165" i="11"/>
  <c r="K165" i="11"/>
  <c r="E166" i="11"/>
  <c r="J166" i="11" s="1"/>
  <c r="F166" i="11"/>
  <c r="H166" i="11" s="1"/>
  <c r="K166" i="11"/>
  <c r="E167" i="11"/>
  <c r="F167" i="11" s="1"/>
  <c r="H167" i="11" s="1"/>
  <c r="K167" i="11"/>
  <c r="E168" i="11"/>
  <c r="J168" i="11" s="1"/>
  <c r="K168" i="11"/>
  <c r="E169" i="11"/>
  <c r="F169" i="11" s="1"/>
  <c r="H169" i="11" s="1"/>
  <c r="K169" i="11"/>
  <c r="E170" i="11"/>
  <c r="F170" i="11" s="1"/>
  <c r="H170" i="11" s="1"/>
  <c r="J170" i="11"/>
  <c r="K170" i="11"/>
  <c r="E171" i="11"/>
  <c r="F171" i="11" s="1"/>
  <c r="H171" i="11" s="1"/>
  <c r="K171" i="11"/>
  <c r="E172" i="11"/>
  <c r="J172" i="11" s="1"/>
  <c r="F172" i="11"/>
  <c r="H172" i="11" s="1"/>
  <c r="K172" i="11"/>
  <c r="E173" i="11"/>
  <c r="J173" i="11" s="1"/>
  <c r="K173" i="11"/>
  <c r="E174" i="11"/>
  <c r="F174" i="11" s="1"/>
  <c r="H174" i="11" s="1"/>
  <c r="J174" i="11"/>
  <c r="K174" i="11"/>
  <c r="E175" i="11"/>
  <c r="J175" i="11" s="1"/>
  <c r="F175" i="11"/>
  <c r="H175" i="11" s="1"/>
  <c r="K175" i="11"/>
  <c r="E176" i="11"/>
  <c r="F176" i="11" s="1"/>
  <c r="H176" i="11" s="1"/>
  <c r="K176" i="11"/>
  <c r="E177" i="11"/>
  <c r="F177" i="11" s="1"/>
  <c r="H177" i="11" s="1"/>
  <c r="J177" i="11"/>
  <c r="K177" i="11"/>
  <c r="E178" i="11"/>
  <c r="F178" i="11" s="1"/>
  <c r="H178" i="11" s="1"/>
  <c r="J178" i="11"/>
  <c r="K178" i="11"/>
  <c r="E179" i="11"/>
  <c r="F179" i="11" s="1"/>
  <c r="H179" i="11" s="1"/>
  <c r="K179" i="11"/>
  <c r="E180" i="11"/>
  <c r="J180" i="11" s="1"/>
  <c r="K180" i="11"/>
  <c r="E181" i="11"/>
  <c r="F181" i="11" s="1"/>
  <c r="H181" i="11" s="1"/>
  <c r="K181" i="11"/>
  <c r="E182" i="11"/>
  <c r="F182" i="11" s="1"/>
  <c r="H182" i="11" s="1"/>
  <c r="K182" i="11"/>
  <c r="E183" i="11"/>
  <c r="F183" i="11" s="1"/>
  <c r="H183" i="11" s="1"/>
  <c r="K183" i="11"/>
  <c r="E184" i="11"/>
  <c r="F184" i="11" s="1"/>
  <c r="H184" i="11" s="1"/>
  <c r="K184" i="11"/>
  <c r="E185" i="11"/>
  <c r="J185" i="11" s="1"/>
  <c r="K185" i="11"/>
  <c r="E186" i="11"/>
  <c r="J186" i="11" s="1"/>
  <c r="F186" i="11"/>
  <c r="H186" i="11" s="1"/>
  <c r="K186" i="11"/>
  <c r="E187" i="11"/>
  <c r="J187" i="11" s="1"/>
  <c r="K187" i="11"/>
  <c r="E188" i="11"/>
  <c r="F188" i="11" s="1"/>
  <c r="H188" i="11" s="1"/>
  <c r="J188" i="11"/>
  <c r="K188" i="11"/>
  <c r="E189" i="11"/>
  <c r="F189" i="11" s="1"/>
  <c r="H189" i="11" s="1"/>
  <c r="K189" i="11"/>
  <c r="E190" i="11"/>
  <c r="F190" i="11"/>
  <c r="H190" i="11" s="1"/>
  <c r="J190" i="11"/>
  <c r="K190" i="11"/>
  <c r="E191" i="11"/>
  <c r="F191" i="11" s="1"/>
  <c r="H191" i="11" s="1"/>
  <c r="K191" i="11"/>
  <c r="E192" i="11"/>
  <c r="J192" i="11" s="1"/>
  <c r="K192" i="11"/>
  <c r="E193" i="11"/>
  <c r="F193" i="11" s="1"/>
  <c r="H193" i="11" s="1"/>
  <c r="K193" i="11"/>
  <c r="E194" i="11"/>
  <c r="F194" i="11"/>
  <c r="H194" i="11" s="1"/>
  <c r="J194" i="11"/>
  <c r="K194" i="11"/>
  <c r="E195" i="11"/>
  <c r="F195" i="11" s="1"/>
  <c r="H195" i="11" s="1"/>
  <c r="K195" i="11"/>
  <c r="E196" i="11"/>
  <c r="F196" i="11" s="1"/>
  <c r="H196" i="11" s="1"/>
  <c r="K196" i="11"/>
  <c r="E197" i="11"/>
  <c r="J197" i="11" s="1"/>
  <c r="K197" i="11"/>
  <c r="E198" i="11"/>
  <c r="F198" i="11" s="1"/>
  <c r="H198" i="11" s="1"/>
  <c r="J198" i="11"/>
  <c r="K198" i="11"/>
  <c r="E199" i="11"/>
  <c r="J199" i="11" s="1"/>
  <c r="F199" i="11"/>
  <c r="H199" i="11" s="1"/>
  <c r="K199" i="11"/>
  <c r="E200" i="11"/>
  <c r="F200" i="11"/>
  <c r="H200" i="11" s="1"/>
  <c r="J200" i="11"/>
  <c r="K200" i="11"/>
  <c r="E201" i="11"/>
  <c r="F201" i="11" s="1"/>
  <c r="H201" i="11" s="1"/>
  <c r="J201" i="11"/>
  <c r="K201" i="11"/>
  <c r="E202" i="11"/>
  <c r="J202" i="11" s="1"/>
  <c r="F202" i="11"/>
  <c r="H202" i="11" s="1"/>
  <c r="K202" i="11"/>
  <c r="E203" i="11"/>
  <c r="F203" i="11" s="1"/>
  <c r="H203" i="11" s="1"/>
  <c r="K203" i="11"/>
  <c r="E204" i="11"/>
  <c r="J204" i="11" s="1"/>
  <c r="K204" i="11"/>
  <c r="E205" i="11"/>
  <c r="F205" i="11" s="1"/>
  <c r="H205" i="11" s="1"/>
  <c r="K205" i="11"/>
  <c r="E206" i="11"/>
  <c r="F206" i="11" s="1"/>
  <c r="H206" i="11" s="1"/>
  <c r="J206" i="11"/>
  <c r="K206" i="11"/>
  <c r="E207" i="11"/>
  <c r="F207" i="11" s="1"/>
  <c r="H207" i="11" s="1"/>
  <c r="K207" i="11"/>
  <c r="E208" i="11"/>
  <c r="F208" i="11"/>
  <c r="H208" i="11" s="1"/>
  <c r="J208" i="11"/>
  <c r="K208" i="11"/>
  <c r="E209" i="11"/>
  <c r="J209" i="11" s="1"/>
  <c r="K209" i="11"/>
  <c r="E210" i="11"/>
  <c r="F210" i="11"/>
  <c r="H210" i="11" s="1"/>
  <c r="J210" i="11"/>
  <c r="K210" i="11"/>
  <c r="E211" i="11"/>
  <c r="J211" i="11" s="1"/>
  <c r="K211" i="11"/>
  <c r="E212" i="11"/>
  <c r="F212" i="11" s="1"/>
  <c r="H212" i="11" s="1"/>
  <c r="K212" i="11"/>
  <c r="E213" i="11"/>
  <c r="F213" i="11" s="1"/>
  <c r="H213" i="11" s="1"/>
  <c r="K213" i="11"/>
  <c r="E214" i="11"/>
  <c r="F214" i="11" s="1"/>
  <c r="H214" i="11" s="1"/>
  <c r="J214" i="11"/>
  <c r="K214" i="11"/>
  <c r="E215" i="11"/>
  <c r="F215" i="11" s="1"/>
  <c r="H215" i="11" s="1"/>
  <c r="K215" i="11"/>
  <c r="E216" i="11"/>
  <c r="J216" i="11" s="1"/>
  <c r="K216" i="11"/>
  <c r="E217" i="11"/>
  <c r="F217" i="11" s="1"/>
  <c r="H217" i="11" s="1"/>
  <c r="K217" i="11"/>
  <c r="E218" i="11"/>
  <c r="F218" i="11"/>
  <c r="H218" i="11"/>
  <c r="J218" i="11"/>
  <c r="K218" i="11"/>
  <c r="E219" i="11"/>
  <c r="F219" i="11" s="1"/>
  <c r="H219" i="11" s="1"/>
  <c r="K219" i="11"/>
  <c r="E220" i="11"/>
  <c r="F220" i="11" s="1"/>
  <c r="H220" i="11" s="1"/>
  <c r="J220" i="11"/>
  <c r="K220" i="11"/>
  <c r="E221" i="11"/>
  <c r="J221" i="11" s="1"/>
  <c r="K221" i="11"/>
  <c r="E222" i="11"/>
  <c r="J222" i="11" s="1"/>
  <c r="F222" i="11"/>
  <c r="H222" i="11" s="1"/>
  <c r="K222" i="11"/>
  <c r="E223" i="11"/>
  <c r="J223" i="11" s="1"/>
  <c r="K223" i="11"/>
  <c r="E224" i="11"/>
  <c r="F224" i="11"/>
  <c r="H224" i="11" s="1"/>
  <c r="J224" i="11"/>
  <c r="K224" i="11"/>
  <c r="E225" i="11"/>
  <c r="F225" i="11" s="1"/>
  <c r="H225" i="11" s="1"/>
  <c r="J225" i="11"/>
  <c r="K225" i="11"/>
  <c r="E226" i="11"/>
  <c r="F226" i="11"/>
  <c r="H226" i="11" s="1"/>
  <c r="J226" i="11"/>
  <c r="K226" i="11"/>
  <c r="E227" i="11"/>
  <c r="F227" i="11" s="1"/>
  <c r="H227" i="11" s="1"/>
  <c r="K227" i="11"/>
  <c r="E228" i="11"/>
  <c r="J228" i="11" s="1"/>
  <c r="K228" i="11"/>
  <c r="E229" i="11"/>
  <c r="F229" i="11" s="1"/>
  <c r="H229" i="11" s="1"/>
  <c r="K229" i="11"/>
  <c r="E230" i="11"/>
  <c r="F230" i="11"/>
  <c r="H230" i="11" s="1"/>
  <c r="J230" i="11"/>
  <c r="K230" i="11"/>
  <c r="E231" i="11"/>
  <c r="F231" i="11" s="1"/>
  <c r="H231" i="11" s="1"/>
  <c r="K231" i="11"/>
  <c r="E232" i="11"/>
  <c r="F232" i="11"/>
  <c r="H232" i="11" s="1"/>
  <c r="J232" i="11"/>
  <c r="K232" i="11"/>
  <c r="E233" i="11"/>
  <c r="J233" i="11" s="1"/>
  <c r="K233" i="11"/>
  <c r="E234" i="11"/>
  <c r="F234" i="11" s="1"/>
  <c r="H234" i="11" s="1"/>
  <c r="J234" i="11"/>
  <c r="K234" i="11"/>
  <c r="E235" i="11"/>
  <c r="J235" i="11" s="1"/>
  <c r="F235" i="11"/>
  <c r="H235" i="11" s="1"/>
  <c r="K235" i="11"/>
  <c r="E236" i="11"/>
  <c r="F236" i="11" s="1"/>
  <c r="H236" i="11" s="1"/>
  <c r="J236" i="11"/>
  <c r="K236" i="11"/>
  <c r="E237" i="11"/>
  <c r="F237" i="11" s="1"/>
  <c r="H237" i="11" s="1"/>
  <c r="J237" i="11"/>
  <c r="K237" i="11"/>
  <c r="E238" i="11"/>
  <c r="F238" i="11" s="1"/>
  <c r="H238" i="11" s="1"/>
  <c r="K238" i="11"/>
  <c r="E239" i="11"/>
  <c r="F239" i="11" s="1"/>
  <c r="H239" i="11" s="1"/>
  <c r="K239" i="11"/>
  <c r="E240" i="11"/>
  <c r="J240" i="11" s="1"/>
  <c r="K240" i="11"/>
  <c r="E241" i="11"/>
  <c r="F241" i="11" s="1"/>
  <c r="H241" i="11" s="1"/>
  <c r="K241" i="11"/>
  <c r="E242" i="11"/>
  <c r="J242" i="11" s="1"/>
  <c r="K242" i="11"/>
  <c r="E243" i="11"/>
  <c r="F243" i="11" s="1"/>
  <c r="H243" i="11" s="1"/>
  <c r="K243" i="11"/>
  <c r="E244" i="11"/>
  <c r="F244" i="11" s="1"/>
  <c r="H244" i="11" s="1"/>
  <c r="J244" i="11"/>
  <c r="K244" i="11"/>
  <c r="E245" i="11"/>
  <c r="J245" i="11" s="1"/>
  <c r="K245" i="11"/>
  <c r="E246" i="11"/>
  <c r="F246" i="11"/>
  <c r="H246" i="11" s="1"/>
  <c r="J246" i="11"/>
  <c r="K246" i="11"/>
  <c r="E247" i="11"/>
  <c r="J247" i="11" s="1"/>
  <c r="K247" i="11"/>
  <c r="E248" i="11"/>
  <c r="F248" i="11"/>
  <c r="H248" i="11" s="1"/>
  <c r="J248" i="11"/>
  <c r="K248" i="11"/>
  <c r="E249" i="11"/>
  <c r="F249" i="11" s="1"/>
  <c r="H249" i="11" s="1"/>
  <c r="K249" i="11"/>
  <c r="E250" i="11"/>
  <c r="F250" i="11" s="1"/>
  <c r="H250" i="11" s="1"/>
  <c r="J250" i="11"/>
  <c r="K250" i="11"/>
  <c r="E251" i="11"/>
  <c r="F251" i="11" s="1"/>
  <c r="H251" i="11" s="1"/>
  <c r="K251" i="11"/>
  <c r="E252" i="11"/>
  <c r="F252" i="11" s="1"/>
  <c r="H252" i="11" s="1"/>
  <c r="K252" i="11"/>
  <c r="E253" i="11"/>
  <c r="F253" i="11" s="1"/>
  <c r="H253" i="11" s="1"/>
  <c r="K253" i="11"/>
  <c r="E254" i="11"/>
  <c r="F254" i="11"/>
  <c r="H254" i="11" s="1"/>
  <c r="J254" i="11"/>
  <c r="K254" i="11"/>
  <c r="E255" i="11"/>
  <c r="F255" i="11" s="1"/>
  <c r="H255" i="11" s="1"/>
  <c r="K255" i="11"/>
  <c r="E256" i="11"/>
  <c r="F256" i="11"/>
  <c r="H256" i="11" s="1"/>
  <c r="J256" i="11"/>
  <c r="K256" i="11"/>
  <c r="E257" i="11"/>
  <c r="J257" i="11" s="1"/>
  <c r="K257" i="11"/>
  <c r="E258" i="11"/>
  <c r="F258" i="11" s="1"/>
  <c r="H258" i="11" s="1"/>
  <c r="K258" i="11"/>
  <c r="E259" i="11"/>
  <c r="J259" i="11" s="1"/>
  <c r="K259" i="11"/>
  <c r="E260" i="11"/>
  <c r="F260" i="11" s="1"/>
  <c r="H260" i="11" s="1"/>
  <c r="J260" i="11"/>
  <c r="K260" i="11"/>
  <c r="E261" i="11"/>
  <c r="F261" i="11" s="1"/>
  <c r="H261" i="11" s="1"/>
  <c r="J261" i="11"/>
  <c r="K261" i="11"/>
  <c r="E262" i="11"/>
  <c r="F262" i="11"/>
  <c r="H262" i="11" s="1"/>
  <c r="J262" i="11"/>
  <c r="K262" i="11"/>
  <c r="E263" i="11"/>
  <c r="F263" i="11" s="1"/>
  <c r="H263" i="11" s="1"/>
  <c r="K263" i="11"/>
  <c r="E264" i="11"/>
  <c r="F264" i="11" s="1"/>
  <c r="H264" i="11" s="1"/>
  <c r="K264" i="11"/>
  <c r="E265" i="11"/>
  <c r="F265" i="11" s="1"/>
  <c r="H265" i="11" s="1"/>
  <c r="K265" i="11"/>
  <c r="E266" i="11"/>
  <c r="F266" i="11" s="1"/>
  <c r="H266" i="11" s="1"/>
  <c r="K266" i="11"/>
  <c r="E267" i="11"/>
  <c r="F267" i="11" s="1"/>
  <c r="H267" i="11" s="1"/>
  <c r="K267" i="11"/>
  <c r="E268" i="11"/>
  <c r="F268" i="11" s="1"/>
  <c r="H268" i="11" s="1"/>
  <c r="J268" i="11"/>
  <c r="K268" i="11"/>
  <c r="E269" i="11"/>
  <c r="J269" i="11" s="1"/>
  <c r="K269" i="11"/>
  <c r="E270" i="11"/>
  <c r="F270" i="11" s="1"/>
  <c r="H270" i="11" s="1"/>
  <c r="J270" i="11"/>
  <c r="K270" i="11"/>
  <c r="E271" i="11"/>
  <c r="J271" i="11" s="1"/>
  <c r="K271" i="11"/>
  <c r="E272" i="11"/>
  <c r="F272" i="11"/>
  <c r="H272" i="11" s="1"/>
  <c r="J272" i="11"/>
  <c r="K272" i="11"/>
  <c r="E273" i="11"/>
  <c r="F273" i="11" s="1"/>
  <c r="H273" i="11" s="1"/>
  <c r="K273" i="11"/>
  <c r="E274" i="11"/>
  <c r="F274" i="11"/>
  <c r="H274" i="11" s="1"/>
  <c r="J274" i="11"/>
  <c r="K274" i="11"/>
  <c r="E275" i="11"/>
  <c r="F275" i="11" s="1"/>
  <c r="H275" i="11" s="1"/>
  <c r="K275" i="11"/>
  <c r="E276" i="11"/>
  <c r="J276" i="11" s="1"/>
  <c r="K276" i="11"/>
  <c r="E277" i="11"/>
  <c r="F277" i="11" s="1"/>
  <c r="H277" i="11" s="1"/>
  <c r="K277" i="11"/>
  <c r="E278" i="11"/>
  <c r="F278" i="11" s="1"/>
  <c r="H278" i="11" s="1"/>
  <c r="J278" i="11"/>
  <c r="K278" i="11"/>
  <c r="E279" i="11"/>
  <c r="F279" i="11" s="1"/>
  <c r="H279" i="11" s="1"/>
  <c r="K279" i="11"/>
  <c r="E280" i="11"/>
  <c r="F280" i="11"/>
  <c r="H280" i="11" s="1"/>
  <c r="J280" i="11"/>
  <c r="K280" i="11"/>
  <c r="E281" i="11"/>
  <c r="J281" i="11" s="1"/>
  <c r="K281" i="11"/>
  <c r="E282" i="11"/>
  <c r="F282" i="11"/>
  <c r="H282" i="11" s="1"/>
  <c r="J282" i="11"/>
  <c r="K282" i="11"/>
  <c r="E283" i="11"/>
  <c r="J283" i="11" s="1"/>
  <c r="F283" i="11"/>
  <c r="H283" i="11" s="1"/>
  <c r="K283" i="11"/>
  <c r="E284" i="11"/>
  <c r="J284" i="11" s="1"/>
  <c r="F284" i="11"/>
  <c r="H284" i="11" s="1"/>
  <c r="K284" i="11"/>
  <c r="E285" i="11"/>
  <c r="F285" i="11" s="1"/>
  <c r="H285" i="11" s="1"/>
  <c r="K285" i="11"/>
  <c r="E286" i="11"/>
  <c r="F286" i="11" s="1"/>
  <c r="H286" i="11" s="1"/>
  <c r="K286" i="11"/>
  <c r="E287" i="11"/>
  <c r="F287" i="11" s="1"/>
  <c r="H287" i="11" s="1"/>
  <c r="K287" i="11"/>
  <c r="E288" i="11"/>
  <c r="F288" i="11" s="1"/>
  <c r="H288" i="11" s="1"/>
  <c r="K288" i="11"/>
  <c r="E289" i="11"/>
  <c r="F289" i="11" s="1"/>
  <c r="H289" i="11" s="1"/>
  <c r="K289" i="11"/>
  <c r="E290" i="11"/>
  <c r="F290" i="11"/>
  <c r="H290" i="11"/>
  <c r="J290" i="11"/>
  <c r="K290" i="11"/>
  <c r="E291" i="11"/>
  <c r="F291" i="11" s="1"/>
  <c r="H291" i="11" s="1"/>
  <c r="K291" i="11"/>
  <c r="E292" i="11"/>
  <c r="J292" i="11" s="1"/>
  <c r="F292" i="11"/>
  <c r="H292" i="11" s="1"/>
  <c r="K292" i="11"/>
  <c r="E293" i="11"/>
  <c r="J293" i="11" s="1"/>
  <c r="K293" i="11"/>
  <c r="E294" i="11"/>
  <c r="F294" i="11"/>
  <c r="H294" i="11" s="1"/>
  <c r="J294" i="11"/>
  <c r="K294" i="11"/>
  <c r="E295" i="11"/>
  <c r="J295" i="11" s="1"/>
  <c r="K295" i="11"/>
  <c r="E296" i="11"/>
  <c r="F296" i="11" s="1"/>
  <c r="H296" i="11" s="1"/>
  <c r="J296" i="11"/>
  <c r="K296" i="11"/>
  <c r="E297" i="11"/>
  <c r="F297" i="11" s="1"/>
  <c r="H297" i="11" s="1"/>
  <c r="J297" i="11"/>
  <c r="K297" i="11"/>
  <c r="C298" i="11"/>
  <c r="D298" i="11"/>
  <c r="G298" i="11"/>
  <c r="G299" i="11" s="1"/>
  <c r="I298" i="11"/>
  <c r="C299" i="11"/>
  <c r="D299" i="11"/>
  <c r="I299" i="11"/>
  <c r="Y24" i="10"/>
  <c r="Y23" i="10"/>
  <c r="Z23" i="10" s="1"/>
  <c r="X23" i="10"/>
  <c r="J94" i="11" l="1"/>
  <c r="J46" i="11"/>
  <c r="J249" i="11"/>
  <c r="F242" i="11"/>
  <c r="H242" i="11" s="1"/>
  <c r="F187" i="11"/>
  <c r="H187" i="11" s="1"/>
  <c r="F161" i="11"/>
  <c r="H161" i="11" s="1"/>
  <c r="J153" i="11"/>
  <c r="F113" i="11"/>
  <c r="H113" i="11" s="1"/>
  <c r="J105" i="11"/>
  <c r="F65" i="11"/>
  <c r="H65" i="11" s="1"/>
  <c r="J57" i="11"/>
  <c r="F17" i="11"/>
  <c r="H17" i="11" s="1"/>
  <c r="F6" i="11"/>
  <c r="H6" i="11" s="1"/>
  <c r="F295" i="11"/>
  <c r="H295" i="11" s="1"/>
  <c r="J213" i="11"/>
  <c r="J182" i="11"/>
  <c r="F149" i="11"/>
  <c r="H149" i="11" s="1"/>
  <c r="J141" i="11"/>
  <c r="J134" i="11"/>
  <c r="F101" i="11"/>
  <c r="H101" i="11" s="1"/>
  <c r="J93" i="11"/>
  <c r="J86" i="11"/>
  <c r="F53" i="11"/>
  <c r="H53" i="11" s="1"/>
  <c r="J45" i="11"/>
  <c r="J38" i="11"/>
  <c r="J286" i="11"/>
  <c r="F271" i="11"/>
  <c r="H271" i="11" s="1"/>
  <c r="J189" i="11"/>
  <c r="F259" i="11"/>
  <c r="H259" i="11" s="1"/>
  <c r="J212" i="11"/>
  <c r="F247" i="11"/>
  <c r="H247" i="11" s="1"/>
  <c r="J162" i="11"/>
  <c r="F103" i="11"/>
  <c r="H103" i="11" s="1"/>
  <c r="F55" i="11"/>
  <c r="H55" i="11" s="1"/>
  <c r="J4" i="11"/>
  <c r="J266" i="11"/>
  <c r="J196" i="11"/>
  <c r="J106" i="11"/>
  <c r="J58" i="11"/>
  <c r="J10" i="11"/>
  <c r="J285" i="11"/>
  <c r="J258" i="11"/>
  <c r="J238" i="11"/>
  <c r="F223" i="11"/>
  <c r="H223" i="11" s="1"/>
  <c r="J184" i="11"/>
  <c r="J176" i="11"/>
  <c r="F173" i="11"/>
  <c r="H173" i="11" s="1"/>
  <c r="J136" i="11"/>
  <c r="J128" i="11"/>
  <c r="F125" i="11"/>
  <c r="H125" i="11" s="1"/>
  <c r="J117" i="11"/>
  <c r="J88" i="11"/>
  <c r="J80" i="11"/>
  <c r="F77" i="11"/>
  <c r="H77" i="11" s="1"/>
  <c r="J69" i="11"/>
  <c r="J40" i="11"/>
  <c r="J32" i="11"/>
  <c r="F29" i="11"/>
  <c r="H29" i="11" s="1"/>
  <c r="J21" i="11"/>
  <c r="J273" i="11"/>
  <c r="F211" i="11"/>
  <c r="H211" i="11" s="1"/>
  <c r="F139" i="11"/>
  <c r="H139" i="11" s="1"/>
  <c r="F91" i="11"/>
  <c r="H91" i="11" s="1"/>
  <c r="F43" i="11"/>
  <c r="H43" i="11" s="1"/>
  <c r="E298" i="11"/>
  <c r="F298" i="11"/>
  <c r="H298" i="11" s="1"/>
  <c r="J298" i="11"/>
  <c r="J288" i="11"/>
  <c r="J264" i="11"/>
  <c r="J252" i="11"/>
  <c r="F293" i="11"/>
  <c r="H293" i="11" s="1"/>
  <c r="F281" i="11"/>
  <c r="H281" i="11" s="1"/>
  <c r="F269" i="11"/>
  <c r="H269" i="11" s="1"/>
  <c r="F257" i="11"/>
  <c r="H257" i="11" s="1"/>
  <c r="F245" i="11"/>
  <c r="H245" i="11" s="1"/>
  <c r="F233" i="11"/>
  <c r="H233" i="11" s="1"/>
  <c r="F221" i="11"/>
  <c r="H221" i="11" s="1"/>
  <c r="F209" i="11"/>
  <c r="H209" i="11" s="1"/>
  <c r="F197" i="11"/>
  <c r="H197" i="11" s="1"/>
  <c r="F185" i="11"/>
  <c r="H185" i="11" s="1"/>
  <c r="J7" i="11"/>
  <c r="E299" i="11"/>
  <c r="J299" i="11" s="1"/>
  <c r="F276" i="11"/>
  <c r="H276" i="11" s="1"/>
  <c r="F240" i="11"/>
  <c r="H240" i="11" s="1"/>
  <c r="F228" i="11"/>
  <c r="H228" i="11" s="1"/>
  <c r="F216" i="11"/>
  <c r="H216" i="11" s="1"/>
  <c r="F204" i="11"/>
  <c r="H204" i="11" s="1"/>
  <c r="F192" i="11"/>
  <c r="H192" i="11" s="1"/>
  <c r="F180" i="11"/>
  <c r="H180" i="11" s="1"/>
  <c r="F168" i="11"/>
  <c r="H168" i="11" s="1"/>
  <c r="F156" i="11"/>
  <c r="H156" i="11" s="1"/>
  <c r="F144" i="11"/>
  <c r="H144" i="11" s="1"/>
  <c r="F132" i="11"/>
  <c r="H132" i="11" s="1"/>
  <c r="F120" i="11"/>
  <c r="H120" i="11" s="1"/>
  <c r="F108" i="11"/>
  <c r="H108" i="11" s="1"/>
  <c r="F96" i="11"/>
  <c r="H96" i="11" s="1"/>
  <c r="F84" i="11"/>
  <c r="H84" i="11" s="1"/>
  <c r="F72" i="11"/>
  <c r="H72" i="11" s="1"/>
  <c r="F60" i="11"/>
  <c r="H60" i="11" s="1"/>
  <c r="F48" i="11"/>
  <c r="H48" i="11" s="1"/>
  <c r="F36" i="11"/>
  <c r="H36" i="11" s="1"/>
  <c r="F24" i="11"/>
  <c r="H24" i="11" s="1"/>
  <c r="F12" i="11"/>
  <c r="H12" i="11" s="1"/>
  <c r="K298" i="11"/>
  <c r="J287" i="11"/>
  <c r="J275" i="11"/>
  <c r="J263" i="11"/>
  <c r="J251" i="11"/>
  <c r="J239" i="11"/>
  <c r="J227" i="11"/>
  <c r="J215" i="11"/>
  <c r="J203" i="11"/>
  <c r="J191" i="11"/>
  <c r="J179" i="11"/>
  <c r="J167" i="11"/>
  <c r="J155" i="11"/>
  <c r="J143" i="11"/>
  <c r="J131" i="11"/>
  <c r="J119" i="11"/>
  <c r="J107" i="11"/>
  <c r="J95" i="11"/>
  <c r="J83" i="11"/>
  <c r="J71" i="11"/>
  <c r="J59" i="11"/>
  <c r="J47" i="11"/>
  <c r="J35" i="11"/>
  <c r="J23" i="11"/>
  <c r="J11" i="11"/>
  <c r="J289" i="11"/>
  <c r="J277" i="11"/>
  <c r="J265" i="11"/>
  <c r="J253" i="11"/>
  <c r="J241" i="11"/>
  <c r="J229" i="11"/>
  <c r="J217" i="11"/>
  <c r="J205" i="11"/>
  <c r="J193" i="11"/>
  <c r="J181" i="11"/>
  <c r="J169" i="11"/>
  <c r="J157" i="11"/>
  <c r="J145" i="11"/>
  <c r="J133" i="11"/>
  <c r="J121" i="11"/>
  <c r="J109" i="11"/>
  <c r="J97" i="11"/>
  <c r="J85" i="11"/>
  <c r="J73" i="11"/>
  <c r="J61" i="11"/>
  <c r="J49" i="11"/>
  <c r="J37" i="11"/>
  <c r="J25" i="11"/>
  <c r="J13" i="11"/>
  <c r="K299" i="11"/>
  <c r="J291" i="11"/>
  <c r="J279" i="11"/>
  <c r="J267" i="11"/>
  <c r="J255" i="11"/>
  <c r="J243" i="11"/>
  <c r="J231" i="11"/>
  <c r="J219" i="11"/>
  <c r="J207" i="11"/>
  <c r="J195" i="11"/>
  <c r="J183" i="11"/>
  <c r="J171" i="11"/>
  <c r="J159" i="11"/>
  <c r="J147" i="11"/>
  <c r="J135" i="11"/>
  <c r="J123" i="11"/>
  <c r="J111" i="11"/>
  <c r="J99" i="11"/>
  <c r="J87" i="11"/>
  <c r="J75" i="11"/>
  <c r="J63" i="11"/>
  <c r="J51" i="11"/>
  <c r="J39" i="11"/>
  <c r="J27" i="11"/>
  <c r="J15" i="11"/>
  <c r="J3" i="11"/>
  <c r="E380" i="10"/>
  <c r="F380" i="10"/>
  <c r="E363" i="10"/>
  <c r="F363" i="10"/>
  <c r="D363" i="10"/>
  <c r="E348" i="10"/>
  <c r="F348" i="10"/>
  <c r="D348" i="10"/>
  <c r="E339" i="10"/>
  <c r="F339" i="10"/>
  <c r="D339" i="10"/>
  <c r="E330" i="10"/>
  <c r="F330" i="10"/>
  <c r="D330" i="10"/>
  <c r="E327" i="10"/>
  <c r="F327" i="10"/>
  <c r="D327" i="10"/>
  <c r="E317" i="10"/>
  <c r="F317" i="10"/>
  <c r="D317" i="10"/>
  <c r="E303" i="10"/>
  <c r="F303" i="10"/>
  <c r="D303" i="10"/>
  <c r="AC24" i="10"/>
  <c r="E287" i="10"/>
  <c r="F287" i="10"/>
  <c r="D287" i="10"/>
  <c r="E271" i="10"/>
  <c r="F271" i="10"/>
  <c r="D271" i="10"/>
  <c r="E265" i="10"/>
  <c r="F265" i="10"/>
  <c r="D265" i="10"/>
  <c r="E256" i="10"/>
  <c r="F256" i="10"/>
  <c r="D256" i="10"/>
  <c r="E250" i="10"/>
  <c r="F250" i="10"/>
  <c r="D250" i="10"/>
  <c r="E233" i="10"/>
  <c r="F233" i="10"/>
  <c r="D233" i="10"/>
  <c r="E228" i="10"/>
  <c r="F228" i="10"/>
  <c r="D228" i="10"/>
  <c r="E220" i="10"/>
  <c r="F220" i="10"/>
  <c r="D220" i="10"/>
  <c r="E210" i="10"/>
  <c r="F210" i="10"/>
  <c r="D210" i="10"/>
  <c r="E201" i="10"/>
  <c r="F201" i="10"/>
  <c r="D201" i="10"/>
  <c r="E191" i="10"/>
  <c r="F191" i="10"/>
  <c r="D191" i="10"/>
  <c r="E176" i="10"/>
  <c r="F176" i="10"/>
  <c r="E164" i="10"/>
  <c r="F164" i="10"/>
  <c r="E156" i="10"/>
  <c r="F156" i="10"/>
  <c r="E149" i="10"/>
  <c r="F149" i="10"/>
  <c r="E128" i="10"/>
  <c r="F128" i="10"/>
  <c r="E121" i="10"/>
  <c r="F121" i="10"/>
  <c r="F23" i="10"/>
  <c r="F10" i="10"/>
  <c r="F11" i="10"/>
  <c r="F12" i="10"/>
  <c r="F13" i="10"/>
  <c r="F16" i="10"/>
  <c r="F17" i="10"/>
  <c r="F20" i="10"/>
  <c r="F21" i="10"/>
  <c r="F22" i="10"/>
  <c r="F24" i="10"/>
  <c r="F25" i="10"/>
  <c r="F28" i="10"/>
  <c r="F29" i="10"/>
  <c r="F30" i="10"/>
  <c r="F31" i="10"/>
  <c r="F32" i="10"/>
  <c r="F33" i="10"/>
  <c r="F34" i="10"/>
  <c r="F37" i="10"/>
  <c r="F38" i="10"/>
  <c r="F39" i="10"/>
  <c r="F40" i="10"/>
  <c r="F41" i="10"/>
  <c r="F44" i="10"/>
  <c r="F45" i="10"/>
  <c r="F46" i="10"/>
  <c r="F47" i="10"/>
  <c r="F48" i="10"/>
  <c r="F49" i="10"/>
  <c r="F50" i="10"/>
  <c r="F51" i="10"/>
  <c r="F52" i="10"/>
  <c r="F55" i="10"/>
  <c r="F56" i="10"/>
  <c r="F59" i="10"/>
  <c r="F60" i="10"/>
  <c r="F61" i="10"/>
  <c r="F62" i="10"/>
  <c r="F63" i="10"/>
  <c r="F64" i="10"/>
  <c r="F67" i="10"/>
  <c r="F68" i="10"/>
  <c r="F69" i="10"/>
  <c r="F70" i="10"/>
  <c r="F71" i="10"/>
  <c r="F72" i="10"/>
  <c r="F75" i="10"/>
  <c r="F76" i="10"/>
  <c r="F80" i="10" s="1"/>
  <c r="F77" i="10"/>
  <c r="F78" i="10"/>
  <c r="F79" i="10"/>
  <c r="F82" i="10"/>
  <c r="F83" i="10"/>
  <c r="F86" i="10" s="1"/>
  <c r="F84" i="10"/>
  <c r="F85" i="10"/>
  <c r="F88" i="10"/>
  <c r="F89" i="10" s="1"/>
  <c r="F91" i="10"/>
  <c r="F92" i="10"/>
  <c r="F101" i="10" s="1"/>
  <c r="F93" i="10"/>
  <c r="F94" i="10"/>
  <c r="F95" i="10"/>
  <c r="F96" i="10"/>
  <c r="F97" i="10"/>
  <c r="F98" i="10"/>
  <c r="F99" i="10"/>
  <c r="F100" i="10"/>
  <c r="F103" i="10"/>
  <c r="F116" i="10" s="1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8" i="10"/>
  <c r="F119" i="10"/>
  <c r="F120" i="10"/>
  <c r="F123" i="10"/>
  <c r="F124" i="10"/>
  <c r="F125" i="10"/>
  <c r="F126" i="10"/>
  <c r="F127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51" i="10"/>
  <c r="F152" i="10"/>
  <c r="F153" i="10"/>
  <c r="F154" i="10"/>
  <c r="F155" i="10"/>
  <c r="F158" i="10"/>
  <c r="F159" i="10"/>
  <c r="F160" i="10"/>
  <c r="F161" i="10"/>
  <c r="F162" i="10"/>
  <c r="F163" i="10"/>
  <c r="F166" i="10"/>
  <c r="F167" i="10"/>
  <c r="F168" i="10"/>
  <c r="F169" i="10"/>
  <c r="F170" i="10"/>
  <c r="F171" i="10"/>
  <c r="F172" i="10"/>
  <c r="F173" i="10"/>
  <c r="F174" i="10"/>
  <c r="F175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3" i="10"/>
  <c r="F194" i="10"/>
  <c r="F195" i="10"/>
  <c r="F196" i="10"/>
  <c r="F197" i="10"/>
  <c r="F198" i="10"/>
  <c r="F199" i="10"/>
  <c r="F200" i="10"/>
  <c r="F203" i="10"/>
  <c r="F204" i="10"/>
  <c r="F205" i="10"/>
  <c r="F206" i="10"/>
  <c r="F207" i="10"/>
  <c r="F208" i="10"/>
  <c r="F209" i="10"/>
  <c r="F212" i="10"/>
  <c r="F213" i="10"/>
  <c r="F214" i="10"/>
  <c r="F215" i="10"/>
  <c r="F216" i="10"/>
  <c r="F217" i="10"/>
  <c r="F218" i="10"/>
  <c r="F219" i="10"/>
  <c r="F222" i="10"/>
  <c r="F223" i="10"/>
  <c r="F224" i="10"/>
  <c r="F225" i="10"/>
  <c r="F226" i="10"/>
  <c r="F227" i="10"/>
  <c r="F230" i="10"/>
  <c r="F231" i="10"/>
  <c r="F232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2" i="10"/>
  <c r="F253" i="10"/>
  <c r="F254" i="10"/>
  <c r="F255" i="10"/>
  <c r="F258" i="10"/>
  <c r="F259" i="10"/>
  <c r="F260" i="10"/>
  <c r="F261" i="10"/>
  <c r="F262" i="10"/>
  <c r="F263" i="10"/>
  <c r="F264" i="10"/>
  <c r="F267" i="10"/>
  <c r="F268" i="10"/>
  <c r="F269" i="10"/>
  <c r="F270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9" i="10"/>
  <c r="F320" i="10"/>
  <c r="F321" i="10"/>
  <c r="F322" i="10"/>
  <c r="F323" i="10"/>
  <c r="F324" i="10"/>
  <c r="F325" i="10"/>
  <c r="F326" i="10"/>
  <c r="F329" i="10"/>
  <c r="F332" i="10"/>
  <c r="F333" i="10"/>
  <c r="F334" i="10"/>
  <c r="F335" i="10"/>
  <c r="F336" i="10"/>
  <c r="F337" i="10"/>
  <c r="F338" i="10"/>
  <c r="F341" i="10"/>
  <c r="F342" i="10"/>
  <c r="F343" i="10"/>
  <c r="F344" i="10"/>
  <c r="F345" i="10"/>
  <c r="F346" i="10"/>
  <c r="F347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9" i="10"/>
  <c r="E132" i="10"/>
  <c r="E133" i="10"/>
  <c r="E134" i="10"/>
  <c r="E139" i="10"/>
  <c r="E144" i="10"/>
  <c r="E145" i="10"/>
  <c r="E146" i="10"/>
  <c r="E151" i="10"/>
  <c r="E175" i="10"/>
  <c r="E204" i="10"/>
  <c r="E205" i="10"/>
  <c r="E206" i="10"/>
  <c r="E218" i="10"/>
  <c r="E219" i="10"/>
  <c r="E236" i="10"/>
  <c r="E237" i="10"/>
  <c r="E238" i="10"/>
  <c r="E241" i="10"/>
  <c r="E248" i="10"/>
  <c r="E249" i="10"/>
  <c r="E252" i="10"/>
  <c r="E255" i="10"/>
  <c r="E259" i="10"/>
  <c r="E264" i="10"/>
  <c r="E267" i="10"/>
  <c r="E289" i="10"/>
  <c r="E295" i="10"/>
  <c r="E296" i="10"/>
  <c r="E300" i="10"/>
  <c r="E301" i="10"/>
  <c r="E308" i="10"/>
  <c r="E309" i="10"/>
  <c r="E310" i="10"/>
  <c r="E312" i="10"/>
  <c r="E313" i="10"/>
  <c r="E314" i="10"/>
  <c r="E315" i="10"/>
  <c r="E322" i="10"/>
  <c r="E323" i="10"/>
  <c r="E324" i="10"/>
  <c r="E325" i="10"/>
  <c r="E326" i="10"/>
  <c r="E338" i="10"/>
  <c r="E350" i="10"/>
  <c r="E355" i="10"/>
  <c r="E356" i="10"/>
  <c r="E360" i="10"/>
  <c r="E361" i="10"/>
  <c r="E362" i="10"/>
  <c r="E368" i="10"/>
  <c r="E369" i="10"/>
  <c r="E370" i="10"/>
  <c r="E372" i="10"/>
  <c r="E373" i="10"/>
  <c r="E374" i="10"/>
  <c r="E375" i="10"/>
  <c r="E9" i="10"/>
  <c r="L7" i="9"/>
  <c r="E10" i="10" s="1"/>
  <c r="L8" i="9"/>
  <c r="E11" i="10" s="1"/>
  <c r="L9" i="9"/>
  <c r="E12" i="10" s="1"/>
  <c r="L10" i="9"/>
  <c r="E13" i="10" s="1"/>
  <c r="L11" i="9"/>
  <c r="E16" i="10" s="1"/>
  <c r="L12" i="9"/>
  <c r="E17" i="10" s="1"/>
  <c r="L13" i="9"/>
  <c r="E20" i="10" s="1"/>
  <c r="L14" i="9"/>
  <c r="E21" i="10" s="1"/>
  <c r="L15" i="9"/>
  <c r="E22" i="10" s="1"/>
  <c r="L16" i="9"/>
  <c r="E23" i="10" s="1"/>
  <c r="L17" i="9"/>
  <c r="E24" i="10" s="1"/>
  <c r="L18" i="9"/>
  <c r="E25" i="10" s="1"/>
  <c r="L19" i="9"/>
  <c r="E28" i="10" s="1"/>
  <c r="L20" i="9"/>
  <c r="E29" i="10" s="1"/>
  <c r="L21" i="9"/>
  <c r="E30" i="10" s="1"/>
  <c r="L22" i="9"/>
  <c r="E31" i="10" s="1"/>
  <c r="L23" i="9"/>
  <c r="E32" i="10" s="1"/>
  <c r="L24" i="9"/>
  <c r="E33" i="10" s="1"/>
  <c r="L25" i="9"/>
  <c r="E34" i="10" s="1"/>
  <c r="L26" i="9"/>
  <c r="E37" i="10" s="1"/>
  <c r="L27" i="9"/>
  <c r="E38" i="10" s="1"/>
  <c r="L28" i="9"/>
  <c r="E39" i="10" s="1"/>
  <c r="L29" i="9"/>
  <c r="E40" i="10" s="1"/>
  <c r="L30" i="9"/>
  <c r="E41" i="10" s="1"/>
  <c r="L31" i="9"/>
  <c r="E44" i="10" s="1"/>
  <c r="L32" i="9"/>
  <c r="E45" i="10" s="1"/>
  <c r="L33" i="9"/>
  <c r="E46" i="10" s="1"/>
  <c r="L34" i="9"/>
  <c r="E47" i="10" s="1"/>
  <c r="L35" i="9"/>
  <c r="E48" i="10" s="1"/>
  <c r="L36" i="9"/>
  <c r="E49" i="10" s="1"/>
  <c r="L37" i="9"/>
  <c r="E50" i="10" s="1"/>
  <c r="L38" i="9"/>
  <c r="E51" i="10" s="1"/>
  <c r="L39" i="9"/>
  <c r="E52" i="10" s="1"/>
  <c r="L40" i="9"/>
  <c r="E55" i="10" s="1"/>
  <c r="L41" i="9"/>
  <c r="E56" i="10" s="1"/>
  <c r="L42" i="9"/>
  <c r="E59" i="10" s="1"/>
  <c r="L43" i="9"/>
  <c r="E60" i="10" s="1"/>
  <c r="L44" i="9"/>
  <c r="E61" i="10" s="1"/>
  <c r="L45" i="9"/>
  <c r="E62" i="10" s="1"/>
  <c r="L46" i="9"/>
  <c r="E63" i="10" s="1"/>
  <c r="L47" i="9"/>
  <c r="E64" i="10" s="1"/>
  <c r="L48" i="9"/>
  <c r="E67" i="10" s="1"/>
  <c r="L49" i="9"/>
  <c r="E68" i="10" s="1"/>
  <c r="L50" i="9"/>
  <c r="E69" i="10" s="1"/>
  <c r="L51" i="9"/>
  <c r="E70" i="10" s="1"/>
  <c r="L52" i="9"/>
  <c r="E71" i="10" s="1"/>
  <c r="L53" i="9"/>
  <c r="E72" i="10" s="1"/>
  <c r="L54" i="9"/>
  <c r="E75" i="10" s="1"/>
  <c r="L55" i="9"/>
  <c r="E76" i="10" s="1"/>
  <c r="L56" i="9"/>
  <c r="E77" i="10" s="1"/>
  <c r="L57" i="9"/>
  <c r="E78" i="10" s="1"/>
  <c r="L58" i="9"/>
  <c r="E79" i="10" s="1"/>
  <c r="L59" i="9"/>
  <c r="E82" i="10" s="1"/>
  <c r="L60" i="9"/>
  <c r="E83" i="10" s="1"/>
  <c r="L61" i="9"/>
  <c r="E84" i="10" s="1"/>
  <c r="L62" i="9"/>
  <c r="E85" i="10" s="1"/>
  <c r="L63" i="9"/>
  <c r="E88" i="10" s="1"/>
  <c r="E89" i="10" s="1"/>
  <c r="L64" i="9"/>
  <c r="E91" i="10" s="1"/>
  <c r="L65" i="9"/>
  <c r="E92" i="10" s="1"/>
  <c r="L66" i="9"/>
  <c r="E93" i="10" s="1"/>
  <c r="L67" i="9"/>
  <c r="E94" i="10" s="1"/>
  <c r="L68" i="9"/>
  <c r="E95" i="10" s="1"/>
  <c r="L69" i="9"/>
  <c r="E96" i="10" s="1"/>
  <c r="L70" i="9"/>
  <c r="E97" i="10" s="1"/>
  <c r="L71" i="9"/>
  <c r="E98" i="10" s="1"/>
  <c r="L72" i="9"/>
  <c r="E99" i="10" s="1"/>
  <c r="L73" i="9"/>
  <c r="E100" i="10" s="1"/>
  <c r="L74" i="9"/>
  <c r="E103" i="10" s="1"/>
  <c r="L75" i="9"/>
  <c r="E104" i="10" s="1"/>
  <c r="L76" i="9"/>
  <c r="E105" i="10" s="1"/>
  <c r="L77" i="9"/>
  <c r="E106" i="10" s="1"/>
  <c r="L78" i="9"/>
  <c r="E107" i="10" s="1"/>
  <c r="L79" i="9"/>
  <c r="E108" i="10" s="1"/>
  <c r="L80" i="9"/>
  <c r="E109" i="10" s="1"/>
  <c r="L81" i="9"/>
  <c r="E110" i="10" s="1"/>
  <c r="L82" i="9"/>
  <c r="E111" i="10" s="1"/>
  <c r="L83" i="9"/>
  <c r="E112" i="10" s="1"/>
  <c r="L84" i="9"/>
  <c r="E113" i="10" s="1"/>
  <c r="L85" i="9"/>
  <c r="E114" i="10" s="1"/>
  <c r="L86" i="9"/>
  <c r="E115" i="10" s="1"/>
  <c r="L87" i="9"/>
  <c r="E118" i="10" s="1"/>
  <c r="L88" i="9"/>
  <c r="E119" i="10" s="1"/>
  <c r="L89" i="9"/>
  <c r="E120" i="10" s="1"/>
  <c r="L90" i="9"/>
  <c r="E123" i="10" s="1"/>
  <c r="L91" i="9"/>
  <c r="E124" i="10" s="1"/>
  <c r="L92" i="9"/>
  <c r="E125" i="10" s="1"/>
  <c r="L93" i="9"/>
  <c r="E126" i="10" s="1"/>
  <c r="L94" i="9"/>
  <c r="E127" i="10" s="1"/>
  <c r="L95" i="9"/>
  <c r="E130" i="10" s="1"/>
  <c r="L96" i="9"/>
  <c r="E131" i="10" s="1"/>
  <c r="L97" i="9"/>
  <c r="L98" i="9"/>
  <c r="L99" i="9"/>
  <c r="L100" i="9"/>
  <c r="E135" i="10" s="1"/>
  <c r="L101" i="9"/>
  <c r="E136" i="10" s="1"/>
  <c r="L102" i="9"/>
  <c r="E137" i="10" s="1"/>
  <c r="L103" i="9"/>
  <c r="E138" i="10" s="1"/>
  <c r="L104" i="9"/>
  <c r="L105" i="9"/>
  <c r="E140" i="10" s="1"/>
  <c r="L106" i="9"/>
  <c r="E141" i="10" s="1"/>
  <c r="L107" i="9"/>
  <c r="E142" i="10" s="1"/>
  <c r="L108" i="9"/>
  <c r="E143" i="10" s="1"/>
  <c r="L109" i="9"/>
  <c r="L110" i="9"/>
  <c r="L111" i="9"/>
  <c r="L112" i="9"/>
  <c r="E147" i="10" s="1"/>
  <c r="L113" i="9"/>
  <c r="E148" i="10" s="1"/>
  <c r="L114" i="9"/>
  <c r="L115" i="9"/>
  <c r="E152" i="10" s="1"/>
  <c r="L116" i="9"/>
  <c r="E153" i="10" s="1"/>
  <c r="L117" i="9"/>
  <c r="E154" i="10" s="1"/>
  <c r="L118" i="9"/>
  <c r="E155" i="10" s="1"/>
  <c r="L119" i="9"/>
  <c r="E158" i="10" s="1"/>
  <c r="L120" i="9"/>
  <c r="E159" i="10" s="1"/>
  <c r="L121" i="9"/>
  <c r="E160" i="10" s="1"/>
  <c r="L122" i="9"/>
  <c r="E161" i="10" s="1"/>
  <c r="L123" i="9"/>
  <c r="E162" i="10" s="1"/>
  <c r="L124" i="9"/>
  <c r="E163" i="10" s="1"/>
  <c r="L125" i="9"/>
  <c r="E166" i="10" s="1"/>
  <c r="L126" i="9"/>
  <c r="E167" i="10" s="1"/>
  <c r="L127" i="9"/>
  <c r="E168" i="10" s="1"/>
  <c r="L128" i="9"/>
  <c r="E169" i="10" s="1"/>
  <c r="L129" i="9"/>
  <c r="E170" i="10" s="1"/>
  <c r="L130" i="9"/>
  <c r="E171" i="10" s="1"/>
  <c r="L131" i="9"/>
  <c r="E172" i="10" s="1"/>
  <c r="L132" i="9"/>
  <c r="E173" i="10" s="1"/>
  <c r="L133" i="9"/>
  <c r="E174" i="10" s="1"/>
  <c r="L134" i="9"/>
  <c r="L135" i="9"/>
  <c r="E178" i="10" s="1"/>
  <c r="L136" i="9"/>
  <c r="E179" i="10" s="1"/>
  <c r="L137" i="9"/>
  <c r="E180" i="10" s="1"/>
  <c r="L138" i="9"/>
  <c r="E181" i="10" s="1"/>
  <c r="L139" i="9"/>
  <c r="E182" i="10" s="1"/>
  <c r="L140" i="9"/>
  <c r="E183" i="10" s="1"/>
  <c r="L141" i="9"/>
  <c r="E184" i="10" s="1"/>
  <c r="L142" i="9"/>
  <c r="E185" i="10" s="1"/>
  <c r="L143" i="9"/>
  <c r="E186" i="10" s="1"/>
  <c r="L144" i="9"/>
  <c r="E187" i="10" s="1"/>
  <c r="L145" i="9"/>
  <c r="E188" i="10" s="1"/>
  <c r="L146" i="9"/>
  <c r="E189" i="10" s="1"/>
  <c r="L147" i="9"/>
  <c r="E190" i="10" s="1"/>
  <c r="L148" i="9"/>
  <c r="E193" i="10" s="1"/>
  <c r="L149" i="9"/>
  <c r="E194" i="10" s="1"/>
  <c r="L150" i="9"/>
  <c r="E195" i="10" s="1"/>
  <c r="L151" i="9"/>
  <c r="E196" i="10" s="1"/>
  <c r="L152" i="9"/>
  <c r="E197" i="10" s="1"/>
  <c r="L153" i="9"/>
  <c r="E198" i="10" s="1"/>
  <c r="L154" i="9"/>
  <c r="E199" i="10" s="1"/>
  <c r="L155" i="9"/>
  <c r="E200" i="10" s="1"/>
  <c r="L156" i="9"/>
  <c r="E203" i="10" s="1"/>
  <c r="L157" i="9"/>
  <c r="L158" i="9"/>
  <c r="L159" i="9"/>
  <c r="L160" i="9"/>
  <c r="E207" i="10" s="1"/>
  <c r="L161" i="9"/>
  <c r="E208" i="10" s="1"/>
  <c r="L162" i="9"/>
  <c r="E209" i="10" s="1"/>
  <c r="L163" i="9"/>
  <c r="E212" i="10" s="1"/>
  <c r="L164" i="9"/>
  <c r="E213" i="10" s="1"/>
  <c r="L165" i="9"/>
  <c r="E214" i="10" s="1"/>
  <c r="L166" i="9"/>
  <c r="E215" i="10" s="1"/>
  <c r="L167" i="9"/>
  <c r="E216" i="10" s="1"/>
  <c r="L168" i="9"/>
  <c r="E217" i="10" s="1"/>
  <c r="L169" i="9"/>
  <c r="L170" i="9"/>
  <c r="L171" i="9"/>
  <c r="E222" i="10" s="1"/>
  <c r="L172" i="9"/>
  <c r="E223" i="10" s="1"/>
  <c r="L173" i="9"/>
  <c r="E224" i="10" s="1"/>
  <c r="L174" i="9"/>
  <c r="E225" i="10" s="1"/>
  <c r="L175" i="9"/>
  <c r="E226" i="10" s="1"/>
  <c r="L176" i="9"/>
  <c r="E227" i="10" s="1"/>
  <c r="L177" i="9"/>
  <c r="E230" i="10" s="1"/>
  <c r="L178" i="9"/>
  <c r="E231" i="10" s="1"/>
  <c r="L179" i="9"/>
  <c r="E232" i="10" s="1"/>
  <c r="L180" i="9"/>
  <c r="E235" i="10" s="1"/>
  <c r="L181" i="9"/>
  <c r="L182" i="9"/>
  <c r="L183" i="9"/>
  <c r="L184" i="9"/>
  <c r="E239" i="10" s="1"/>
  <c r="L185" i="9"/>
  <c r="E240" i="10" s="1"/>
  <c r="L186" i="9"/>
  <c r="L187" i="9"/>
  <c r="E242" i="10" s="1"/>
  <c r="L188" i="9"/>
  <c r="E243" i="10" s="1"/>
  <c r="L189" i="9"/>
  <c r="E244" i="10" s="1"/>
  <c r="L190" i="9"/>
  <c r="E245" i="10" s="1"/>
  <c r="L191" i="9"/>
  <c r="E246" i="10" s="1"/>
  <c r="L192" i="9"/>
  <c r="E247" i="10" s="1"/>
  <c r="L193" i="9"/>
  <c r="L194" i="9"/>
  <c r="L195" i="9"/>
  <c r="L196" i="9"/>
  <c r="E253" i="10" s="1"/>
  <c r="L197" i="9"/>
  <c r="E254" i="10" s="1"/>
  <c r="L198" i="9"/>
  <c r="L199" i="9"/>
  <c r="E258" i="10" s="1"/>
  <c r="L200" i="9"/>
  <c r="L201" i="9"/>
  <c r="E260" i="10" s="1"/>
  <c r="L202" i="9"/>
  <c r="E261" i="10" s="1"/>
  <c r="L203" i="9"/>
  <c r="E262" i="10" s="1"/>
  <c r="L204" i="9"/>
  <c r="E263" i="10" s="1"/>
  <c r="L205" i="9"/>
  <c r="L206" i="9"/>
  <c r="L207" i="9"/>
  <c r="E268" i="10" s="1"/>
  <c r="L208" i="9"/>
  <c r="E269" i="10" s="1"/>
  <c r="L209" i="9"/>
  <c r="E270" i="10" s="1"/>
  <c r="L210" i="9"/>
  <c r="E273" i="10" s="1"/>
  <c r="L211" i="9"/>
  <c r="E274" i="10" s="1"/>
  <c r="L212" i="9"/>
  <c r="E275" i="10" s="1"/>
  <c r="L213" i="9"/>
  <c r="E276" i="10" s="1"/>
  <c r="L214" i="9"/>
  <c r="E277" i="10" s="1"/>
  <c r="L215" i="9"/>
  <c r="E278" i="10" s="1"/>
  <c r="L216" i="9"/>
  <c r="E279" i="10" s="1"/>
  <c r="L217" i="9"/>
  <c r="E280" i="10" s="1"/>
  <c r="L218" i="9"/>
  <c r="E281" i="10" s="1"/>
  <c r="L219" i="9"/>
  <c r="E282" i="10" s="1"/>
  <c r="L220" i="9"/>
  <c r="E283" i="10" s="1"/>
  <c r="L221" i="9"/>
  <c r="E284" i="10" s="1"/>
  <c r="L222" i="9"/>
  <c r="E285" i="10" s="1"/>
  <c r="L223" i="9"/>
  <c r="E286" i="10" s="1"/>
  <c r="L224" i="9"/>
  <c r="L225" i="9"/>
  <c r="E290" i="10" s="1"/>
  <c r="L226" i="9"/>
  <c r="E291" i="10" s="1"/>
  <c r="L227" i="9"/>
  <c r="E292" i="10" s="1"/>
  <c r="L228" i="9"/>
  <c r="E293" i="10" s="1"/>
  <c r="L229" i="9"/>
  <c r="E294" i="10" s="1"/>
  <c r="L230" i="9"/>
  <c r="L231" i="9"/>
  <c r="L232" i="9"/>
  <c r="E297" i="10" s="1"/>
  <c r="L233" i="9"/>
  <c r="E298" i="10" s="1"/>
  <c r="L234" i="9"/>
  <c r="E299" i="10" s="1"/>
  <c r="L235" i="9"/>
  <c r="L236" i="9"/>
  <c r="L237" i="9"/>
  <c r="E302" i="10" s="1"/>
  <c r="L238" i="9"/>
  <c r="E305" i="10" s="1"/>
  <c r="L239" i="9"/>
  <c r="E306" i="10" s="1"/>
  <c r="L240" i="9"/>
  <c r="E307" i="10" s="1"/>
  <c r="L241" i="9"/>
  <c r="L242" i="9"/>
  <c r="L243" i="9"/>
  <c r="L244" i="9"/>
  <c r="E311" i="10" s="1"/>
  <c r="L245" i="9"/>
  <c r="L246" i="9"/>
  <c r="L247" i="9"/>
  <c r="L248" i="9"/>
  <c r="L249" i="9"/>
  <c r="E316" i="10" s="1"/>
  <c r="L250" i="9"/>
  <c r="E319" i="10" s="1"/>
  <c r="L251" i="9"/>
  <c r="E320" i="10" s="1"/>
  <c r="L252" i="9"/>
  <c r="E321" i="10" s="1"/>
  <c r="L253" i="9"/>
  <c r="L254" i="9"/>
  <c r="L255" i="9"/>
  <c r="L256" i="9"/>
  <c r="L257" i="9"/>
  <c r="L258" i="9"/>
  <c r="E329" i="10" s="1"/>
  <c r="L259" i="9"/>
  <c r="E332" i="10" s="1"/>
  <c r="L260" i="9"/>
  <c r="E333" i="10" s="1"/>
  <c r="L261" i="9"/>
  <c r="E334" i="10" s="1"/>
  <c r="L262" i="9"/>
  <c r="E335" i="10" s="1"/>
  <c r="L263" i="9"/>
  <c r="E336" i="10" s="1"/>
  <c r="L264" i="9"/>
  <c r="E337" i="10" s="1"/>
  <c r="L265" i="9"/>
  <c r="L266" i="9"/>
  <c r="E341" i="10" s="1"/>
  <c r="L267" i="9"/>
  <c r="E342" i="10" s="1"/>
  <c r="L268" i="9"/>
  <c r="E343" i="10" s="1"/>
  <c r="L269" i="9"/>
  <c r="E344" i="10" s="1"/>
  <c r="L270" i="9"/>
  <c r="E345" i="10" s="1"/>
  <c r="L271" i="9"/>
  <c r="E346" i="10" s="1"/>
  <c r="L272" i="9"/>
  <c r="E347" i="10" s="1"/>
  <c r="L273" i="9"/>
  <c r="L274" i="9"/>
  <c r="E351" i="10" s="1"/>
  <c r="L275" i="9"/>
  <c r="E352" i="10" s="1"/>
  <c r="L276" i="9"/>
  <c r="E353" i="10" s="1"/>
  <c r="L277" i="9"/>
  <c r="E354" i="10" s="1"/>
  <c r="L278" i="9"/>
  <c r="L279" i="9"/>
  <c r="L280" i="9"/>
  <c r="E357" i="10" s="1"/>
  <c r="L281" i="9"/>
  <c r="E358" i="10" s="1"/>
  <c r="L282" i="9"/>
  <c r="E359" i="10" s="1"/>
  <c r="L283" i="9"/>
  <c r="L284" i="9"/>
  <c r="L285" i="9"/>
  <c r="L286" i="9"/>
  <c r="E365" i="10" s="1"/>
  <c r="L287" i="9"/>
  <c r="E366" i="10" s="1"/>
  <c r="L288" i="9"/>
  <c r="E367" i="10" s="1"/>
  <c r="L289" i="9"/>
  <c r="L290" i="9"/>
  <c r="L291" i="9"/>
  <c r="L292" i="9"/>
  <c r="E371" i="10" s="1"/>
  <c r="L293" i="9"/>
  <c r="L294" i="9"/>
  <c r="L295" i="9"/>
  <c r="L296" i="9"/>
  <c r="L297" i="9"/>
  <c r="E376" i="10" s="1"/>
  <c r="L298" i="9"/>
  <c r="E377" i="10" s="1"/>
  <c r="L299" i="9"/>
  <c r="E378" i="10" s="1"/>
  <c r="L300" i="9"/>
  <c r="E379" i="10" s="1"/>
  <c r="L6" i="9"/>
  <c r="F299" i="11" l="1"/>
  <c r="H299" i="11" s="1"/>
  <c r="E86" i="10"/>
  <c r="E18" i="10"/>
  <c r="E80" i="10"/>
  <c r="E101" i="10"/>
  <c r="E116" i="10"/>
  <c r="E42" i="10"/>
  <c r="E26" i="10"/>
  <c r="F57" i="10"/>
  <c r="E14" i="10"/>
  <c r="E35" i="10"/>
  <c r="E53" i="10"/>
  <c r="F73" i="10"/>
  <c r="E65" i="10"/>
  <c r="E57" i="10"/>
  <c r="F65" i="10"/>
  <c r="E73" i="10"/>
  <c r="F42" i="10"/>
  <c r="F26" i="10"/>
  <c r="F53" i="10"/>
  <c r="F35" i="10"/>
  <c r="F14" i="10"/>
  <c r="F18" i="10"/>
  <c r="D18" i="10" l="1"/>
  <c r="D89" i="10"/>
  <c r="Y269" i="10"/>
  <c r="AC269" i="10" s="1"/>
  <c r="Y344" i="10"/>
  <c r="AC344" i="10" s="1"/>
  <c r="D14" i="10"/>
  <c r="X14" i="10" s="1"/>
  <c r="Y79" i="10"/>
  <c r="AC79" i="10" s="1"/>
  <c r="Y252" i="10"/>
  <c r="AC252" i="10" s="1"/>
  <c r="Y264" i="10"/>
  <c r="AC264" i="10" s="1"/>
  <c r="Y56" i="10"/>
  <c r="AC56" i="10" s="1"/>
  <c r="Y49" i="10"/>
  <c r="AC49" i="10" s="1"/>
  <c r="D164" i="10" l="1"/>
  <c r="D176" i="10"/>
  <c r="D86" i="10"/>
  <c r="D101" i="10"/>
  <c r="D57" i="10"/>
  <c r="D121" i="10"/>
  <c r="D116" i="10"/>
  <c r="D42" i="10"/>
  <c r="D73" i="10"/>
  <c r="Y73" i="10" s="1"/>
  <c r="AC73" i="10" s="1"/>
  <c r="D149" i="10"/>
  <c r="D53" i="10"/>
  <c r="D35" i="10"/>
  <c r="D156" i="10"/>
  <c r="Y156" i="10" s="1"/>
  <c r="AC156" i="10" s="1"/>
  <c r="D128" i="10"/>
  <c r="D80" i="10"/>
  <c r="Y80" i="10" s="1"/>
  <c r="AC80" i="10" s="1"/>
  <c r="D65" i="10"/>
  <c r="F7" i="10"/>
  <c r="Y148" i="10"/>
  <c r="AC148" i="10" s="1"/>
  <c r="Y316" i="10"/>
  <c r="AC316" i="10" s="1"/>
  <c r="Y237" i="10"/>
  <c r="AC237" i="10" s="1"/>
  <c r="Y94" i="10"/>
  <c r="AC94" i="10" s="1"/>
  <c r="Y242" i="10"/>
  <c r="AC242" i="10" s="1"/>
  <c r="Y47" i="10"/>
  <c r="AC47" i="10" s="1"/>
  <c r="Y9" i="10"/>
  <c r="Y48" i="10"/>
  <c r="AC48" i="10" s="1"/>
  <c r="Y16" i="10"/>
  <c r="AC16" i="10" s="1"/>
  <c r="Y34" i="10"/>
  <c r="AC34" i="10" s="1"/>
  <c r="Y209" i="10"/>
  <c r="AC209" i="10" s="1"/>
  <c r="Y225" i="10"/>
  <c r="AC225" i="10" s="1"/>
  <c r="Y240" i="10"/>
  <c r="AC240" i="10" s="1"/>
  <c r="Y144" i="10"/>
  <c r="AC144" i="10" s="1"/>
  <c r="Y60" i="10"/>
  <c r="AC60" i="10" s="1"/>
  <c r="Y322" i="10"/>
  <c r="AC322" i="10" s="1"/>
  <c r="Y203" i="10"/>
  <c r="AC203" i="10" s="1"/>
  <c r="Y37" i="10"/>
  <c r="AC37" i="10" s="1"/>
  <c r="Y44" i="10"/>
  <c r="AC44" i="10" s="1"/>
  <c r="Y127" i="10"/>
  <c r="AC127" i="10" s="1"/>
  <c r="Y100" i="10"/>
  <c r="AC100" i="10" s="1"/>
  <c r="Y184" i="10"/>
  <c r="AC184" i="10" s="1"/>
  <c r="Y190" i="10"/>
  <c r="AC190" i="10" s="1"/>
  <c r="Y305" i="10"/>
  <c r="AC305" i="10" s="1"/>
  <c r="Y137" i="10"/>
  <c r="AC137" i="10" s="1"/>
  <c r="Y96" i="10"/>
  <c r="AC96" i="10" s="1"/>
  <c r="Y159" i="10"/>
  <c r="AC159" i="10" s="1"/>
  <c r="Y247" i="10"/>
  <c r="AC247" i="10" s="1"/>
  <c r="Y255" i="10"/>
  <c r="AC255" i="10" s="1"/>
  <c r="Y248" i="10"/>
  <c r="AC248" i="10" s="1"/>
  <c r="Y28" i="10"/>
  <c r="AC28" i="10" s="1"/>
  <c r="Y72" i="10"/>
  <c r="AC72" i="10" s="1"/>
  <c r="Y97" i="10"/>
  <c r="AC97" i="10" s="1"/>
  <c r="Y110" i="10"/>
  <c r="AC110" i="10" s="1"/>
  <c r="Y133" i="10"/>
  <c r="AC133" i="10" s="1"/>
  <c r="Y175" i="10"/>
  <c r="AC175" i="10" s="1"/>
  <c r="Y182" i="10"/>
  <c r="AC182" i="10" s="1"/>
  <c r="Y223" i="10"/>
  <c r="AC223" i="10" s="1"/>
  <c r="X379" i="10"/>
  <c r="AB379" i="10" s="1"/>
  <c r="Y114" i="10"/>
  <c r="AC114" i="10" s="1"/>
  <c r="Y162" i="10"/>
  <c r="AC162" i="10" s="1"/>
  <c r="Y187" i="10"/>
  <c r="AC187" i="10" s="1"/>
  <c r="Y200" i="10"/>
  <c r="AC200" i="10" s="1"/>
  <c r="Y227" i="10"/>
  <c r="AC227" i="10" s="1"/>
  <c r="Y245" i="10"/>
  <c r="AC245" i="10" s="1"/>
  <c r="Y249" i="10"/>
  <c r="AC249" i="10" s="1"/>
  <c r="Y361" i="10"/>
  <c r="AC361" i="10" s="1"/>
  <c r="Y25" i="10"/>
  <c r="AC25" i="10" s="1"/>
  <c r="Y45" i="10"/>
  <c r="AC45" i="10" s="1"/>
  <c r="Y11" i="10"/>
  <c r="AC11" i="10" s="1"/>
  <c r="Y52" i="10"/>
  <c r="AC52" i="10" s="1"/>
  <c r="Y83" i="10"/>
  <c r="AC83" i="10" s="1"/>
  <c r="Y92" i="10"/>
  <c r="AC92" i="10" s="1"/>
  <c r="Y188" i="10"/>
  <c r="AC188" i="10" s="1"/>
  <c r="Y136" i="10"/>
  <c r="AC136" i="10" s="1"/>
  <c r="Y21" i="10"/>
  <c r="AC21" i="10" s="1"/>
  <c r="Y93" i="10"/>
  <c r="AC93" i="10" s="1"/>
  <c r="Y118" i="10"/>
  <c r="AC118" i="10" s="1"/>
  <c r="Y189" i="10"/>
  <c r="AC189" i="10" s="1"/>
  <c r="Y233" i="10"/>
  <c r="AC233" i="10" s="1"/>
  <c r="Y207" i="10"/>
  <c r="AC207" i="10" s="1"/>
  <c r="Y204" i="10"/>
  <c r="AC204" i="10" s="1"/>
  <c r="Y308" i="10"/>
  <c r="AC308" i="10" s="1"/>
  <c r="Y377" i="10"/>
  <c r="AC377" i="10" s="1"/>
  <c r="Y325" i="10"/>
  <c r="AC325" i="10" s="1"/>
  <c r="Y111" i="10"/>
  <c r="AC111" i="10" s="1"/>
  <c r="Y167" i="10"/>
  <c r="AC167" i="10" s="1"/>
  <c r="Y180" i="10"/>
  <c r="AC180" i="10" s="1"/>
  <c r="Y41" i="10"/>
  <c r="AC41" i="10" s="1"/>
  <c r="Y55" i="10"/>
  <c r="AC55" i="10" s="1"/>
  <c r="Y63" i="10"/>
  <c r="AC63" i="10" s="1"/>
  <c r="Y78" i="10"/>
  <c r="AC78" i="10" s="1"/>
  <c r="Y85" i="10"/>
  <c r="AC85" i="10" s="1"/>
  <c r="Y160" i="10"/>
  <c r="AC160" i="10" s="1"/>
  <c r="Y205" i="10"/>
  <c r="AC205" i="10" s="1"/>
  <c r="Y232" i="10"/>
  <c r="AC232" i="10" s="1"/>
  <c r="Y243" i="10"/>
  <c r="AC243" i="10" s="1"/>
  <c r="Y254" i="10"/>
  <c r="AC254" i="10" s="1"/>
  <c r="Y332" i="10"/>
  <c r="AC332" i="10" s="1"/>
  <c r="Y30" i="10"/>
  <c r="AC30" i="10" s="1"/>
  <c r="Y141" i="10"/>
  <c r="AC141" i="10" s="1"/>
  <c r="Y145" i="10"/>
  <c r="AC145" i="10" s="1"/>
  <c r="Y218" i="10"/>
  <c r="AC218" i="10" s="1"/>
  <c r="Y373" i="10"/>
  <c r="AC373" i="10" s="1"/>
  <c r="Y113" i="10"/>
  <c r="AC113" i="10" s="1"/>
  <c r="Y199" i="10"/>
  <c r="AC199" i="10" s="1"/>
  <c r="Y13" i="10"/>
  <c r="AC13" i="10" s="1"/>
  <c r="Y51" i="10"/>
  <c r="AC51" i="10" s="1"/>
  <c r="Y98" i="10"/>
  <c r="AC98" i="10" s="1"/>
  <c r="Y219" i="10"/>
  <c r="AC219" i="10" s="1"/>
  <c r="Y375" i="10"/>
  <c r="AC375" i="10" s="1"/>
  <c r="Y29" i="10"/>
  <c r="AC29" i="10" s="1"/>
  <c r="Y17" i="10"/>
  <c r="AC17" i="10" s="1"/>
  <c r="Y18" i="10"/>
  <c r="AC18" i="10" s="1"/>
  <c r="Y31" i="10"/>
  <c r="AC31" i="10" s="1"/>
  <c r="Y69" i="10"/>
  <c r="AC69" i="10" s="1"/>
  <c r="Y105" i="10"/>
  <c r="AC105" i="10" s="1"/>
  <c r="Y196" i="10"/>
  <c r="AC196" i="10" s="1"/>
  <c r="Y244" i="10"/>
  <c r="AC244" i="10" s="1"/>
  <c r="Y270" i="10"/>
  <c r="AC270" i="10" s="1"/>
  <c r="Y335" i="10"/>
  <c r="AC335" i="10" s="1"/>
  <c r="Y376" i="10"/>
  <c r="AC376" i="10" s="1"/>
  <c r="Y71" i="10"/>
  <c r="AC71" i="10" s="1"/>
  <c r="Y107" i="10"/>
  <c r="AC107" i="10" s="1"/>
  <c r="Y10" i="10"/>
  <c r="AC10" i="10" s="1"/>
  <c r="Y32" i="10"/>
  <c r="AC32" i="10" s="1"/>
  <c r="Y38" i="10"/>
  <c r="AC38" i="10" s="1"/>
  <c r="Y62" i="10"/>
  <c r="AC62" i="10" s="1"/>
  <c r="Y75" i="10"/>
  <c r="AC75" i="10" s="1"/>
  <c r="Y109" i="10"/>
  <c r="AC109" i="10" s="1"/>
  <c r="Y146" i="10"/>
  <c r="AC146" i="10" s="1"/>
  <c r="Y163" i="10"/>
  <c r="AC163" i="10" s="1"/>
  <c r="Y173" i="10"/>
  <c r="AC173" i="10" s="1"/>
  <c r="Y186" i="10"/>
  <c r="AC186" i="10" s="1"/>
  <c r="Y258" i="10"/>
  <c r="AC258" i="10" s="1"/>
  <c r="Y350" i="10"/>
  <c r="AC350" i="10" s="1"/>
  <c r="Y367" i="10"/>
  <c r="AC367" i="10" s="1"/>
  <c r="Y372" i="10"/>
  <c r="AC372" i="10" s="1"/>
  <c r="Y39" i="10"/>
  <c r="AC39" i="10" s="1"/>
  <c r="Y120" i="10"/>
  <c r="AC120" i="10" s="1"/>
  <c r="Y154" i="10"/>
  <c r="AC154" i="10" s="1"/>
  <c r="Y217" i="10"/>
  <c r="AC217" i="10" s="1"/>
  <c r="Y77" i="10"/>
  <c r="AC77" i="10" s="1"/>
  <c r="Y246" i="10"/>
  <c r="AC246" i="10" s="1"/>
  <c r="Y88" i="10"/>
  <c r="AC88" i="10" s="1"/>
  <c r="Y195" i="10"/>
  <c r="AC195" i="10" s="1"/>
  <c r="Y50" i="10"/>
  <c r="AC50" i="10" s="1"/>
  <c r="Y214" i="10"/>
  <c r="AC214" i="10" s="1"/>
  <c r="Y61" i="10"/>
  <c r="AC61" i="10" s="1"/>
  <c r="Y68" i="10"/>
  <c r="AC68" i="10" s="1"/>
  <c r="Y124" i="10"/>
  <c r="AC124" i="10" s="1"/>
  <c r="Y130" i="10"/>
  <c r="AC130" i="10" s="1"/>
  <c r="Y172" i="10"/>
  <c r="AC172" i="10" s="1"/>
  <c r="Y231" i="10"/>
  <c r="AC231" i="10" s="1"/>
  <c r="Y341" i="10"/>
  <c r="AC341" i="10" s="1"/>
  <c r="Y353" i="10"/>
  <c r="AC353" i="10" s="1"/>
  <c r="Y358" i="10"/>
  <c r="AC358" i="10" s="1"/>
  <c r="Y366" i="10"/>
  <c r="AC366" i="10" s="1"/>
  <c r="Y370" i="10"/>
  <c r="AC370" i="10" s="1"/>
  <c r="Y379" i="10"/>
  <c r="AC379" i="10" s="1"/>
  <c r="Y119" i="10"/>
  <c r="AC119" i="10" s="1"/>
  <c r="Y193" i="10"/>
  <c r="AC193" i="10" s="1"/>
  <c r="Y33" i="10"/>
  <c r="AC33" i="10" s="1"/>
  <c r="Y40" i="10"/>
  <c r="AC40" i="10" s="1"/>
  <c r="Y57" i="10"/>
  <c r="AC57" i="10" s="1"/>
  <c r="Y65" i="10"/>
  <c r="AC65" i="10" s="1"/>
  <c r="Y91" i="10"/>
  <c r="AC91" i="10" s="1"/>
  <c r="Y138" i="10"/>
  <c r="AC138" i="10" s="1"/>
  <c r="Y46" i="10"/>
  <c r="AC46" i="10" s="1"/>
  <c r="Y125" i="10"/>
  <c r="AC125" i="10" s="1"/>
  <c r="Y151" i="10"/>
  <c r="AC151" i="10" s="1"/>
  <c r="Y166" i="10"/>
  <c r="AC166" i="10" s="1"/>
  <c r="Y12" i="10"/>
  <c r="AC12" i="10" s="1"/>
  <c r="Y20" i="10"/>
  <c r="AC20" i="10" s="1"/>
  <c r="Y108" i="10"/>
  <c r="AC108" i="10" s="1"/>
  <c r="Y70" i="10"/>
  <c r="AC70" i="10" s="1"/>
  <c r="Y99" i="10"/>
  <c r="AC99" i="10" s="1"/>
  <c r="Y104" i="10"/>
  <c r="AC104" i="10" s="1"/>
  <c r="Y106" i="10"/>
  <c r="AC106" i="10" s="1"/>
  <c r="Y139" i="10"/>
  <c r="AC139" i="10" s="1"/>
  <c r="Y123" i="10"/>
  <c r="AC123" i="10" s="1"/>
  <c r="Y142" i="10"/>
  <c r="AC142" i="10" s="1"/>
  <c r="Y155" i="10"/>
  <c r="AC155" i="10" s="1"/>
  <c r="Y239" i="10"/>
  <c r="AC239" i="10" s="1"/>
  <c r="Y128" i="10"/>
  <c r="AC128" i="10" s="1"/>
  <c r="Y134" i="10"/>
  <c r="AC134" i="10" s="1"/>
  <c r="Y64" i="10"/>
  <c r="AC64" i="10" s="1"/>
  <c r="Y67" i="10"/>
  <c r="AC67" i="10" s="1"/>
  <c r="Y82" i="10"/>
  <c r="AC82" i="10" s="1"/>
  <c r="Y84" i="10"/>
  <c r="AC84" i="10" s="1"/>
  <c r="Y89" i="10"/>
  <c r="AC89" i="10" s="1"/>
  <c r="Y115" i="10"/>
  <c r="AC115" i="10" s="1"/>
  <c r="Y126" i="10"/>
  <c r="AC126" i="10" s="1"/>
  <c r="Y59" i="10"/>
  <c r="AC59" i="10" s="1"/>
  <c r="Y103" i="10"/>
  <c r="AC103" i="10" s="1"/>
  <c r="Y174" i="10"/>
  <c r="AC174" i="10" s="1"/>
  <c r="Y132" i="10"/>
  <c r="AC132" i="10" s="1"/>
  <c r="Y135" i="10"/>
  <c r="AC135" i="10" s="1"/>
  <c r="Y179" i="10"/>
  <c r="AC179" i="10" s="1"/>
  <c r="Y140" i="10"/>
  <c r="AC140" i="10" s="1"/>
  <c r="Y152" i="10"/>
  <c r="AC152" i="10" s="1"/>
  <c r="Y168" i="10"/>
  <c r="AC168" i="10" s="1"/>
  <c r="Y181" i="10"/>
  <c r="AC181" i="10" s="1"/>
  <c r="Y112" i="10"/>
  <c r="AC112" i="10" s="1"/>
  <c r="Y147" i="10"/>
  <c r="AC147" i="10" s="1"/>
  <c r="Y158" i="10"/>
  <c r="AC158" i="10" s="1"/>
  <c r="Y153" i="10"/>
  <c r="AC153" i="10" s="1"/>
  <c r="Y161" i="10"/>
  <c r="AC161" i="10" s="1"/>
  <c r="Y213" i="10"/>
  <c r="AC213" i="10" s="1"/>
  <c r="Y76" i="10"/>
  <c r="AC76" i="10" s="1"/>
  <c r="Y95" i="10"/>
  <c r="AC95" i="10" s="1"/>
  <c r="Y143" i="10"/>
  <c r="AC143" i="10" s="1"/>
  <c r="Y198" i="10"/>
  <c r="AC198" i="10" s="1"/>
  <c r="Y226" i="10"/>
  <c r="AC226" i="10" s="1"/>
  <c r="Y222" i="10"/>
  <c r="AC222" i="10" s="1"/>
  <c r="Y170" i="10"/>
  <c r="AC170" i="10" s="1"/>
  <c r="Y183" i="10"/>
  <c r="AC183" i="10" s="1"/>
  <c r="Y194" i="10"/>
  <c r="AC194" i="10" s="1"/>
  <c r="Y241" i="10"/>
  <c r="AC241" i="10" s="1"/>
  <c r="Y178" i="10"/>
  <c r="AC178" i="10" s="1"/>
  <c r="Y208" i="10"/>
  <c r="AC208" i="10" s="1"/>
  <c r="Y212" i="10"/>
  <c r="AC212" i="10" s="1"/>
  <c r="Y236" i="10"/>
  <c r="AC236" i="10" s="1"/>
  <c r="Y169" i="10"/>
  <c r="AC169" i="10" s="1"/>
  <c r="Y171" i="10"/>
  <c r="AC171" i="10" s="1"/>
  <c r="Y185" i="10"/>
  <c r="AC185" i="10" s="1"/>
  <c r="Y206" i="10"/>
  <c r="AC206" i="10" s="1"/>
  <c r="Y216" i="10"/>
  <c r="AC216" i="10" s="1"/>
  <c r="Y253" i="10"/>
  <c r="AC253" i="10" s="1"/>
  <c r="Y362" i="10"/>
  <c r="AC362" i="10" s="1"/>
  <c r="Y260" i="10"/>
  <c r="AC260" i="10" s="1"/>
  <c r="Y282" i="10"/>
  <c r="AC282" i="10" s="1"/>
  <c r="Y299" i="10"/>
  <c r="AC299" i="10" s="1"/>
  <c r="Y224" i="10"/>
  <c r="AC224" i="10" s="1"/>
  <c r="Y238" i="10"/>
  <c r="AC238" i="10" s="1"/>
  <c r="Y235" i="10"/>
  <c r="AC235" i="10" s="1"/>
  <c r="Y267" i="10"/>
  <c r="AC267" i="10" s="1"/>
  <c r="Y131" i="10"/>
  <c r="AC131" i="10" s="1"/>
  <c r="Y197" i="10"/>
  <c r="AC197" i="10" s="1"/>
  <c r="Y215" i="10"/>
  <c r="AC215" i="10" s="1"/>
  <c r="Y307" i="10"/>
  <c r="AC307" i="10" s="1"/>
  <c r="Y337" i="10"/>
  <c r="AC337" i="10" s="1"/>
  <c r="Y274" i="10"/>
  <c r="AC274" i="10" s="1"/>
  <c r="Y290" i="10"/>
  <c r="AC290" i="10" s="1"/>
  <c r="Y319" i="10"/>
  <c r="AC319" i="10" s="1"/>
  <c r="Y326" i="10"/>
  <c r="AC326" i="10" s="1"/>
  <c r="Y343" i="10"/>
  <c r="AC343" i="10" s="1"/>
  <c r="Y283" i="10"/>
  <c r="AC283" i="10" s="1"/>
  <c r="Y355" i="10"/>
  <c r="AC355" i="10" s="1"/>
  <c r="Y275" i="10"/>
  <c r="AC275" i="10" s="1"/>
  <c r="Y312" i="10"/>
  <c r="AC312" i="10" s="1"/>
  <c r="Y278" i="10"/>
  <c r="AC278" i="10" s="1"/>
  <c r="Y360" i="10"/>
  <c r="AC360" i="10" s="1"/>
  <c r="Y291" i="10"/>
  <c r="AC291" i="10" s="1"/>
  <c r="Y309" i="10"/>
  <c r="AC309" i="10" s="1"/>
  <c r="Y284" i="10"/>
  <c r="AC284" i="10" s="1"/>
  <c r="Y295" i="10"/>
  <c r="AC295" i="10" s="1"/>
  <c r="Y301" i="10"/>
  <c r="AC301" i="10" s="1"/>
  <c r="Y324" i="10"/>
  <c r="AC324" i="10" s="1"/>
  <c r="Y230" i="10"/>
  <c r="AC230" i="10" s="1"/>
  <c r="Y345" i="10"/>
  <c r="AC345" i="10" s="1"/>
  <c r="Y273" i="10"/>
  <c r="AC273" i="10" s="1"/>
  <c r="Y292" i="10"/>
  <c r="AC292" i="10" s="1"/>
  <c r="Y330" i="10"/>
  <c r="AC330" i="10" s="1"/>
  <c r="Y262" i="10"/>
  <c r="AC262" i="10" s="1"/>
  <c r="Y280" i="10"/>
  <c r="AC280" i="10" s="1"/>
  <c r="Y297" i="10"/>
  <c r="AC297" i="10" s="1"/>
  <c r="Y314" i="10"/>
  <c r="AC314" i="10" s="1"/>
  <c r="Y333" i="10"/>
  <c r="AC333" i="10" s="1"/>
  <c r="Y351" i="10"/>
  <c r="AC351" i="10" s="1"/>
  <c r="Y368" i="10"/>
  <c r="AC368" i="10" s="1"/>
  <c r="D380" i="10"/>
  <c r="Y374" i="10"/>
  <c r="AC374" i="10" s="1"/>
  <c r="Y259" i="10"/>
  <c r="AC259" i="10" s="1"/>
  <c r="Y277" i="10"/>
  <c r="AC277" i="10" s="1"/>
  <c r="Y294" i="10"/>
  <c r="AC294" i="10" s="1"/>
  <c r="Y311" i="10"/>
  <c r="AC311" i="10" s="1"/>
  <c r="Y329" i="10"/>
  <c r="AC329" i="10" s="1"/>
  <c r="Y347" i="10"/>
  <c r="AC347" i="10" s="1"/>
  <c r="Y365" i="10"/>
  <c r="AC365" i="10" s="1"/>
  <c r="Y378" i="10"/>
  <c r="AC378" i="10" s="1"/>
  <c r="Y286" i="10"/>
  <c r="AC286" i="10" s="1"/>
  <c r="Y321" i="10"/>
  <c r="AC321" i="10" s="1"/>
  <c r="Y357" i="10"/>
  <c r="AC357" i="10" s="1"/>
  <c r="Y289" i="10"/>
  <c r="AC289" i="10" s="1"/>
  <c r="Y306" i="10"/>
  <c r="AC306" i="10" s="1"/>
  <c r="Y323" i="10"/>
  <c r="AC323" i="10" s="1"/>
  <c r="Y342" i="10"/>
  <c r="AC342" i="10" s="1"/>
  <c r="Y359" i="10"/>
  <c r="AC359" i="10" s="1"/>
  <c r="Y261" i="10"/>
  <c r="AC261" i="10" s="1"/>
  <c r="Y263" i="10"/>
  <c r="AC263" i="10" s="1"/>
  <c r="Y279" i="10"/>
  <c r="AC279" i="10" s="1"/>
  <c r="Y281" i="10"/>
  <c r="AC281" i="10" s="1"/>
  <c r="Y296" i="10"/>
  <c r="AC296" i="10" s="1"/>
  <c r="Y298" i="10"/>
  <c r="AC298" i="10" s="1"/>
  <c r="Y313" i="10"/>
  <c r="AC313" i="10" s="1"/>
  <c r="Y315" i="10"/>
  <c r="AC315" i="10" s="1"/>
  <c r="Y334" i="10"/>
  <c r="AC334" i="10" s="1"/>
  <c r="Y352" i="10"/>
  <c r="AC352" i="10" s="1"/>
  <c r="Y369" i="10"/>
  <c r="AC369" i="10" s="1"/>
  <c r="Y276" i="10"/>
  <c r="AC276" i="10" s="1"/>
  <c r="Y293" i="10"/>
  <c r="AC293" i="10" s="1"/>
  <c r="Y310" i="10"/>
  <c r="AC310" i="10" s="1"/>
  <c r="Y346" i="10"/>
  <c r="AC346" i="10" s="1"/>
  <c r="Y363" i="10"/>
  <c r="AC363" i="10" s="1"/>
  <c r="Y268" i="10"/>
  <c r="AC268" i="10" s="1"/>
  <c r="Y285" i="10"/>
  <c r="AC285" i="10" s="1"/>
  <c r="Y300" i="10"/>
  <c r="AC300" i="10" s="1"/>
  <c r="Y302" i="10"/>
  <c r="AC302" i="10" s="1"/>
  <c r="Y320" i="10"/>
  <c r="AC320" i="10" s="1"/>
  <c r="Y336" i="10"/>
  <c r="AC336" i="10" s="1"/>
  <c r="Y338" i="10"/>
  <c r="AC338" i="10" s="1"/>
  <c r="Y354" i="10"/>
  <c r="AC354" i="10" s="1"/>
  <c r="Y356" i="10"/>
  <c r="AC356" i="10" s="1"/>
  <c r="Y371" i="10"/>
  <c r="AC371" i="10" s="1"/>
  <c r="Y380" i="10" l="1"/>
  <c r="AC380" i="10" s="1"/>
  <c r="Z379" i="10"/>
  <c r="AD379" i="10" s="1"/>
  <c r="AC9" i="10"/>
  <c r="Y53" i="10"/>
  <c r="AC53" i="10" s="1"/>
  <c r="Y116" i="10"/>
  <c r="AC116" i="10" s="1"/>
  <c r="Y303" i="10"/>
  <c r="AC303" i="10" s="1"/>
  <c r="Y210" i="10"/>
  <c r="AC210" i="10" s="1"/>
  <c r="Y201" i="10"/>
  <c r="AC201" i="10" s="1"/>
  <c r="Y149" i="10"/>
  <c r="AC149" i="10" s="1"/>
  <c r="Y265" i="10"/>
  <c r="AC265" i="10" s="1"/>
  <c r="Y14" i="10"/>
  <c r="AC14" i="10" s="1"/>
  <c r="Y287" i="10"/>
  <c r="AC287" i="10" s="1"/>
  <c r="Y86" i="10"/>
  <c r="AC86" i="10" s="1"/>
  <c r="Y42" i="10"/>
  <c r="AC42" i="10" s="1"/>
  <c r="Y176" i="10"/>
  <c r="AC176" i="10" s="1"/>
  <c r="Y228" i="10"/>
  <c r="AC228" i="10" s="1"/>
  <c r="Y164" i="10"/>
  <c r="AC164" i="10" s="1"/>
  <c r="Y339" i="10"/>
  <c r="AC339" i="10" s="1"/>
  <c r="Y317" i="10"/>
  <c r="AC317" i="10" s="1"/>
  <c r="Y348" i="10"/>
  <c r="AC348" i="10" s="1"/>
  <c r="Y256" i="10"/>
  <c r="AC256" i="10" s="1"/>
  <c r="Y250" i="10"/>
  <c r="AC250" i="10" s="1"/>
  <c r="Y121" i="10"/>
  <c r="AC121" i="10" s="1"/>
  <c r="Y327" i="10"/>
  <c r="AC327" i="10" s="1"/>
  <c r="X317" i="10"/>
  <c r="AB317" i="10" s="1"/>
  <c r="Y191" i="10"/>
  <c r="AC191" i="10" s="1"/>
  <c r="X250" i="10"/>
  <c r="AB250" i="10" s="1"/>
  <c r="X191" i="10"/>
  <c r="AB191" i="10" s="1"/>
  <c r="X233" i="10"/>
  <c r="AB233" i="10" s="1"/>
  <c r="Y220" i="10"/>
  <c r="AC220" i="10" s="1"/>
  <c r="Y101" i="10"/>
  <c r="AC101" i="10" s="1"/>
  <c r="X210" i="10"/>
  <c r="AB210" i="10" s="1"/>
  <c r="X287" i="10"/>
  <c r="AB287" i="10" s="1"/>
  <c r="X348" i="10"/>
  <c r="AB348" i="10" s="1"/>
  <c r="X265" i="10"/>
  <c r="AB265" i="10" s="1"/>
  <c r="X256" i="10"/>
  <c r="AB256" i="10" s="1"/>
  <c r="X303" i="10"/>
  <c r="AB303" i="10" s="1"/>
  <c r="X330" i="10"/>
  <c r="AB330" i="10" s="1"/>
  <c r="X339" i="10"/>
  <c r="AB339" i="10" s="1"/>
  <c r="X228" i="10"/>
  <c r="AB228" i="10" s="1"/>
  <c r="X201" i="10"/>
  <c r="AB201" i="10" s="1"/>
  <c r="Y271" i="10"/>
  <c r="AC271" i="10" s="1"/>
  <c r="X271" i="10"/>
  <c r="AB271" i="10" s="1"/>
  <c r="X121" i="10"/>
  <c r="AB121" i="10" s="1"/>
  <c r="X220" i="10"/>
  <c r="AB220" i="10" s="1"/>
  <c r="X363" i="10"/>
  <c r="AB363" i="10" s="1"/>
  <c r="X327" i="10"/>
  <c r="AB327" i="10" s="1"/>
  <c r="Y35" i="10"/>
  <c r="AC35" i="10" s="1"/>
  <c r="Z303" i="10" l="1"/>
  <c r="AD303" i="10" s="1"/>
  <c r="Z220" i="10"/>
  <c r="AD220" i="10" s="1"/>
  <c r="Z121" i="10"/>
  <c r="AD121" i="10" s="1"/>
  <c r="Z339" i="10"/>
  <c r="AD339" i="10" s="1"/>
  <c r="Z256" i="10"/>
  <c r="AD256" i="10" s="1"/>
  <c r="Z271" i="10"/>
  <c r="AD271" i="10" s="1"/>
  <c r="Z330" i="10"/>
  <c r="AD330" i="10" s="1"/>
  <c r="Z191" i="10"/>
  <c r="AD191" i="10" s="1"/>
  <c r="Z327" i="10"/>
  <c r="AD327" i="10" s="1"/>
  <c r="Z265" i="10"/>
  <c r="AD265" i="10" s="1"/>
  <c r="Z201" i="10"/>
  <c r="AD201" i="10" s="1"/>
  <c r="Z348" i="10"/>
  <c r="AD348" i="10" s="1"/>
  <c r="Z250" i="10"/>
  <c r="AD250" i="10" s="1"/>
  <c r="Z363" i="10"/>
  <c r="AD363" i="10" s="1"/>
  <c r="Z228" i="10"/>
  <c r="AD228" i="10" s="1"/>
  <c r="Z287" i="10"/>
  <c r="AD287" i="10" s="1"/>
  <c r="Z210" i="10"/>
  <c r="AD210" i="10" s="1"/>
  <c r="Z317" i="10"/>
  <c r="AD317" i="10" s="1"/>
  <c r="Z233" i="10"/>
  <c r="AD233" i="10" s="1"/>
  <c r="X10" i="10" l="1"/>
  <c r="X11" i="10"/>
  <c r="X12" i="10"/>
  <c r="X13" i="10"/>
  <c r="X17" i="10"/>
  <c r="X21" i="10"/>
  <c r="X24" i="10"/>
  <c r="AB24" i="10" s="1"/>
  <c r="X25" i="10"/>
  <c r="X29" i="10"/>
  <c r="X30" i="10"/>
  <c r="X31" i="10"/>
  <c r="X32" i="10"/>
  <c r="X33" i="10"/>
  <c r="X34" i="10"/>
  <c r="X38" i="10"/>
  <c r="X39" i="10"/>
  <c r="X40" i="10"/>
  <c r="X41" i="10"/>
  <c r="X45" i="10"/>
  <c r="X46" i="10"/>
  <c r="X47" i="10"/>
  <c r="X48" i="10"/>
  <c r="X49" i="10"/>
  <c r="X50" i="10"/>
  <c r="X51" i="10"/>
  <c r="X52" i="10"/>
  <c r="X56" i="10"/>
  <c r="X60" i="10"/>
  <c r="X61" i="10"/>
  <c r="X62" i="10"/>
  <c r="X64" i="10"/>
  <c r="X68" i="10"/>
  <c r="X69" i="10"/>
  <c r="X70" i="10"/>
  <c r="X71" i="10"/>
  <c r="X72" i="10"/>
  <c r="X76" i="10"/>
  <c r="X77" i="10"/>
  <c r="X78" i="10"/>
  <c r="X79" i="10"/>
  <c r="X83" i="10"/>
  <c r="X84" i="10"/>
  <c r="X85" i="10"/>
  <c r="X92" i="10"/>
  <c r="X93" i="10"/>
  <c r="X94" i="10"/>
  <c r="X95" i="10"/>
  <c r="X96" i="10"/>
  <c r="X97" i="10"/>
  <c r="X98" i="10"/>
  <c r="X99" i="10"/>
  <c r="X100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8" i="10"/>
  <c r="X119" i="10"/>
  <c r="X120" i="10"/>
  <c r="X124" i="10"/>
  <c r="X125" i="10"/>
  <c r="X126" i="10"/>
  <c r="X127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52" i="10"/>
  <c r="X153" i="10"/>
  <c r="X154" i="10"/>
  <c r="X155" i="10"/>
  <c r="X159" i="10"/>
  <c r="X160" i="10"/>
  <c r="X161" i="10"/>
  <c r="X162" i="10"/>
  <c r="X163" i="10"/>
  <c r="X167" i="10"/>
  <c r="X168" i="10"/>
  <c r="X169" i="10"/>
  <c r="X170" i="10"/>
  <c r="X171" i="10"/>
  <c r="X172" i="10"/>
  <c r="X173" i="10"/>
  <c r="X174" i="10"/>
  <c r="X175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3" i="10"/>
  <c r="X194" i="10"/>
  <c r="X195" i="10"/>
  <c r="X196" i="10"/>
  <c r="X197" i="10"/>
  <c r="X198" i="10"/>
  <c r="X199" i="10"/>
  <c r="X200" i="10"/>
  <c r="X203" i="10"/>
  <c r="X204" i="10"/>
  <c r="X205" i="10"/>
  <c r="X206" i="10"/>
  <c r="X207" i="10"/>
  <c r="X208" i="10"/>
  <c r="X209" i="10"/>
  <c r="X212" i="10"/>
  <c r="X213" i="10"/>
  <c r="X214" i="10"/>
  <c r="X215" i="10"/>
  <c r="X216" i="10"/>
  <c r="X217" i="10"/>
  <c r="X218" i="10"/>
  <c r="X219" i="10"/>
  <c r="X222" i="10"/>
  <c r="X223" i="10"/>
  <c r="X224" i="10"/>
  <c r="X225" i="10"/>
  <c r="X226" i="10"/>
  <c r="X227" i="10"/>
  <c r="X230" i="10"/>
  <c r="X231" i="10"/>
  <c r="X232" i="10"/>
  <c r="X235" i="10"/>
  <c r="X236" i="10"/>
  <c r="X237" i="10"/>
  <c r="X238" i="10"/>
  <c r="X239" i="10"/>
  <c r="X240" i="10"/>
  <c r="X241" i="10"/>
  <c r="X242" i="10"/>
  <c r="X243" i="10"/>
  <c r="X244" i="10"/>
  <c r="X245" i="10"/>
  <c r="X246" i="10"/>
  <c r="X247" i="10"/>
  <c r="X248" i="10"/>
  <c r="X249" i="10"/>
  <c r="X252" i="10"/>
  <c r="X253" i="10"/>
  <c r="X254" i="10"/>
  <c r="X255" i="10"/>
  <c r="X258" i="10"/>
  <c r="X259" i="10"/>
  <c r="X260" i="10"/>
  <c r="X261" i="10"/>
  <c r="X262" i="10"/>
  <c r="X263" i="10"/>
  <c r="X264" i="10"/>
  <c r="X267" i="10"/>
  <c r="X268" i="10"/>
  <c r="X269" i="10"/>
  <c r="X270" i="10"/>
  <c r="X273" i="10"/>
  <c r="X274" i="10"/>
  <c r="X275" i="10"/>
  <c r="X276" i="10"/>
  <c r="X277" i="10"/>
  <c r="X278" i="10"/>
  <c r="X279" i="10"/>
  <c r="X280" i="10"/>
  <c r="X281" i="10"/>
  <c r="X282" i="10"/>
  <c r="X283" i="10"/>
  <c r="X284" i="10"/>
  <c r="X285" i="10"/>
  <c r="X286" i="10"/>
  <c r="X289" i="10"/>
  <c r="X290" i="10"/>
  <c r="X291" i="10"/>
  <c r="X292" i="10"/>
  <c r="X293" i="10"/>
  <c r="X294" i="10"/>
  <c r="X295" i="10"/>
  <c r="X296" i="10"/>
  <c r="X297" i="10"/>
  <c r="X298" i="10"/>
  <c r="X299" i="10"/>
  <c r="X300" i="10"/>
  <c r="X301" i="10"/>
  <c r="X302" i="10"/>
  <c r="X305" i="10"/>
  <c r="X306" i="10"/>
  <c r="X307" i="10"/>
  <c r="X308" i="10"/>
  <c r="X309" i="10"/>
  <c r="X310" i="10"/>
  <c r="X311" i="10"/>
  <c r="X312" i="10"/>
  <c r="X313" i="10"/>
  <c r="X314" i="10"/>
  <c r="X315" i="10"/>
  <c r="X316" i="10"/>
  <c r="X319" i="10"/>
  <c r="X320" i="10"/>
  <c r="X321" i="10"/>
  <c r="X322" i="10"/>
  <c r="X323" i="10"/>
  <c r="X324" i="10"/>
  <c r="X325" i="10"/>
  <c r="X326" i="10"/>
  <c r="X329" i="10"/>
  <c r="X332" i="10"/>
  <c r="X333" i="10"/>
  <c r="X334" i="10"/>
  <c r="X335" i="10"/>
  <c r="X336" i="10"/>
  <c r="X337" i="10"/>
  <c r="X338" i="10"/>
  <c r="X341" i="10"/>
  <c r="X342" i="10"/>
  <c r="X343" i="10"/>
  <c r="X344" i="10"/>
  <c r="X345" i="10"/>
  <c r="X346" i="10"/>
  <c r="X347" i="10"/>
  <c r="X350" i="10"/>
  <c r="X351" i="10"/>
  <c r="X352" i="10"/>
  <c r="X353" i="10"/>
  <c r="X354" i="10"/>
  <c r="X355" i="10"/>
  <c r="X356" i="10"/>
  <c r="X357" i="10"/>
  <c r="X358" i="10"/>
  <c r="X359" i="10"/>
  <c r="X360" i="10"/>
  <c r="X361" i="10"/>
  <c r="X362" i="10"/>
  <c r="X365" i="10"/>
  <c r="X366" i="10"/>
  <c r="X367" i="10"/>
  <c r="X368" i="10"/>
  <c r="X369" i="10"/>
  <c r="X370" i="10"/>
  <c r="X371" i="10"/>
  <c r="X372" i="10"/>
  <c r="X373" i="10"/>
  <c r="X374" i="10"/>
  <c r="X375" i="10"/>
  <c r="X376" i="10"/>
  <c r="X377" i="10"/>
  <c r="X378" i="10"/>
  <c r="AB313" i="10" l="1"/>
  <c r="Z313" i="10"/>
  <c r="AD313" i="10" s="1"/>
  <c r="X156" i="10"/>
  <c r="X151" i="10"/>
  <c r="AB137" i="10"/>
  <c r="Z137" i="10"/>
  <c r="AD137" i="10" s="1"/>
  <c r="X128" i="10"/>
  <c r="X123" i="10"/>
  <c r="AB107" i="10"/>
  <c r="Z107" i="10"/>
  <c r="AD107" i="10" s="1"/>
  <c r="AB93" i="10"/>
  <c r="Z93" i="10"/>
  <c r="AD93" i="10" s="1"/>
  <c r="X80" i="10"/>
  <c r="X75" i="10"/>
  <c r="X65" i="10"/>
  <c r="X59" i="10"/>
  <c r="AB41" i="10"/>
  <c r="Z41" i="10"/>
  <c r="AD41" i="10" s="1"/>
  <c r="AB25" i="10"/>
  <c r="Z25" i="10"/>
  <c r="AD25" i="10" s="1"/>
  <c r="AB372" i="10"/>
  <c r="Z372" i="10"/>
  <c r="AD372" i="10" s="1"/>
  <c r="AB358" i="10"/>
  <c r="Z358" i="10"/>
  <c r="AD358" i="10" s="1"/>
  <c r="AB344" i="10"/>
  <c r="Z344" i="10"/>
  <c r="AD344" i="10" s="1"/>
  <c r="AB326" i="10"/>
  <c r="Z326" i="10"/>
  <c r="AD326" i="10" s="1"/>
  <c r="AB312" i="10"/>
  <c r="Z312" i="10"/>
  <c r="AD312" i="10" s="1"/>
  <c r="AB298" i="10"/>
  <c r="Z298" i="10"/>
  <c r="AD298" i="10" s="1"/>
  <c r="AB284" i="10"/>
  <c r="Z284" i="10"/>
  <c r="AD284" i="10" s="1"/>
  <c r="AB270" i="10"/>
  <c r="Z270" i="10"/>
  <c r="AD270" i="10" s="1"/>
  <c r="AB254" i="10"/>
  <c r="Z254" i="10"/>
  <c r="AD254" i="10" s="1"/>
  <c r="AB240" i="10"/>
  <c r="Z240" i="10"/>
  <c r="AD240" i="10" s="1"/>
  <c r="AB224" i="10"/>
  <c r="Z224" i="10"/>
  <c r="AD224" i="10" s="1"/>
  <c r="AB208" i="10"/>
  <c r="Z208" i="10"/>
  <c r="AD208" i="10" s="1"/>
  <c r="AB194" i="10"/>
  <c r="Z194" i="10"/>
  <c r="AD194" i="10" s="1"/>
  <c r="AB180" i="10"/>
  <c r="Z180" i="10"/>
  <c r="AD180" i="10" s="1"/>
  <c r="X176" i="10"/>
  <c r="X166" i="10"/>
  <c r="AB148" i="10"/>
  <c r="Z148" i="10"/>
  <c r="AD148" i="10" s="1"/>
  <c r="AB136" i="10"/>
  <c r="Z136" i="10"/>
  <c r="AD136" i="10" s="1"/>
  <c r="AB120" i="10"/>
  <c r="Z120" i="10"/>
  <c r="AD120" i="10" s="1"/>
  <c r="AB106" i="10"/>
  <c r="Z106" i="10"/>
  <c r="AD106" i="10" s="1"/>
  <c r="AB92" i="10"/>
  <c r="Z92" i="10"/>
  <c r="AD92" i="10" s="1"/>
  <c r="AB72" i="10"/>
  <c r="Z72" i="10"/>
  <c r="AD72" i="10" s="1"/>
  <c r="AB56" i="10"/>
  <c r="Z56" i="10"/>
  <c r="AD56" i="10" s="1"/>
  <c r="AB40" i="10"/>
  <c r="Z40" i="10"/>
  <c r="AD40" i="10" s="1"/>
  <c r="Z24" i="10"/>
  <c r="AD24" i="10" s="1"/>
  <c r="AB345" i="10"/>
  <c r="Z345" i="10"/>
  <c r="AD345" i="10" s="1"/>
  <c r="AB209" i="10"/>
  <c r="Z209" i="10"/>
  <c r="AD209" i="10" s="1"/>
  <c r="AB269" i="10"/>
  <c r="Z269" i="10"/>
  <c r="AD269" i="10" s="1"/>
  <c r="AB207" i="10"/>
  <c r="Z207" i="10"/>
  <c r="AD207" i="10" s="1"/>
  <c r="AB119" i="10"/>
  <c r="Z119" i="10"/>
  <c r="AD119" i="10" s="1"/>
  <c r="AB296" i="10"/>
  <c r="Z296" i="10"/>
  <c r="AD296" i="10" s="1"/>
  <c r="AB206" i="10"/>
  <c r="Z206" i="10"/>
  <c r="AD206" i="10" s="1"/>
  <c r="AB118" i="10"/>
  <c r="Z118" i="10"/>
  <c r="AD118" i="10" s="1"/>
  <c r="AB52" i="10"/>
  <c r="Z52" i="10"/>
  <c r="AD52" i="10" s="1"/>
  <c r="AB38" i="10"/>
  <c r="Z38" i="10"/>
  <c r="AD38" i="10" s="1"/>
  <c r="AB369" i="10"/>
  <c r="Z369" i="10"/>
  <c r="AD369" i="10" s="1"/>
  <c r="AB355" i="10"/>
  <c r="Z355" i="10"/>
  <c r="AD355" i="10" s="1"/>
  <c r="AB341" i="10"/>
  <c r="Z341" i="10"/>
  <c r="AD341" i="10" s="1"/>
  <c r="AB323" i="10"/>
  <c r="Z323" i="10"/>
  <c r="AD323" i="10" s="1"/>
  <c r="AB309" i="10"/>
  <c r="Z309" i="10"/>
  <c r="AD309" i="10" s="1"/>
  <c r="AB295" i="10"/>
  <c r="Z295" i="10"/>
  <c r="AD295" i="10" s="1"/>
  <c r="AB281" i="10"/>
  <c r="Z281" i="10"/>
  <c r="AD281" i="10" s="1"/>
  <c r="AB267" i="10"/>
  <c r="Z267" i="10"/>
  <c r="AD267" i="10" s="1"/>
  <c r="AB249" i="10"/>
  <c r="Z249" i="10"/>
  <c r="AD249" i="10" s="1"/>
  <c r="AB237" i="10"/>
  <c r="Z237" i="10"/>
  <c r="AD237" i="10" s="1"/>
  <c r="AB219" i="10"/>
  <c r="Z219" i="10"/>
  <c r="AD219" i="10" s="1"/>
  <c r="AB205" i="10"/>
  <c r="Z205" i="10"/>
  <c r="AD205" i="10" s="1"/>
  <c r="AB189" i="10"/>
  <c r="Z189" i="10"/>
  <c r="AD189" i="10" s="1"/>
  <c r="AB175" i="10"/>
  <c r="Z175" i="10"/>
  <c r="AD175" i="10" s="1"/>
  <c r="AB161" i="10"/>
  <c r="Z161" i="10"/>
  <c r="AD161" i="10" s="1"/>
  <c r="AB145" i="10"/>
  <c r="Z145" i="10"/>
  <c r="AD145" i="10" s="1"/>
  <c r="AB133" i="10"/>
  <c r="Z133" i="10"/>
  <c r="AD133" i="10" s="1"/>
  <c r="AB115" i="10"/>
  <c r="Z115" i="10"/>
  <c r="AD115" i="10" s="1"/>
  <c r="X116" i="10"/>
  <c r="X103" i="10"/>
  <c r="AB85" i="10"/>
  <c r="Z85" i="10"/>
  <c r="AD85" i="10" s="1"/>
  <c r="AB69" i="10"/>
  <c r="Z69" i="10"/>
  <c r="AD69" i="10" s="1"/>
  <c r="AB51" i="10"/>
  <c r="Z51" i="10"/>
  <c r="AD51" i="10" s="1"/>
  <c r="X42" i="10"/>
  <c r="X37" i="10"/>
  <c r="AB21" i="10"/>
  <c r="Z21" i="10"/>
  <c r="AD21" i="10" s="1"/>
  <c r="AB285" i="10"/>
  <c r="Z285" i="10"/>
  <c r="AD285" i="10" s="1"/>
  <c r="AB371" i="10"/>
  <c r="Z371" i="10"/>
  <c r="AD371" i="10" s="1"/>
  <c r="AB311" i="10"/>
  <c r="Z311" i="10"/>
  <c r="AD311" i="10" s="1"/>
  <c r="AB179" i="10"/>
  <c r="Z179" i="10"/>
  <c r="AD179" i="10" s="1"/>
  <c r="AB356" i="10"/>
  <c r="Z356" i="10"/>
  <c r="AD356" i="10" s="1"/>
  <c r="AB162" i="10"/>
  <c r="Z162" i="10"/>
  <c r="AD162" i="10" s="1"/>
  <c r="X89" i="10"/>
  <c r="X88" i="10"/>
  <c r="AB368" i="10"/>
  <c r="Z368" i="10"/>
  <c r="AD368" i="10" s="1"/>
  <c r="AB354" i="10"/>
  <c r="Z354" i="10"/>
  <c r="AD354" i="10" s="1"/>
  <c r="AB338" i="10"/>
  <c r="Z338" i="10"/>
  <c r="AD338" i="10" s="1"/>
  <c r="AB322" i="10"/>
  <c r="Z322" i="10"/>
  <c r="AD322" i="10" s="1"/>
  <c r="AB308" i="10"/>
  <c r="Z308" i="10"/>
  <c r="AD308" i="10" s="1"/>
  <c r="AB294" i="10"/>
  <c r="Z294" i="10"/>
  <c r="AD294" i="10" s="1"/>
  <c r="AB280" i="10"/>
  <c r="Z280" i="10"/>
  <c r="AD280" i="10" s="1"/>
  <c r="AB264" i="10"/>
  <c r="Z264" i="10"/>
  <c r="AD264" i="10" s="1"/>
  <c r="AB248" i="10"/>
  <c r="Z248" i="10"/>
  <c r="AD248" i="10" s="1"/>
  <c r="AB236" i="10"/>
  <c r="Z236" i="10"/>
  <c r="AD236" i="10" s="1"/>
  <c r="AB218" i="10"/>
  <c r="Z218" i="10"/>
  <c r="AD218" i="10" s="1"/>
  <c r="AB204" i="10"/>
  <c r="Z204" i="10"/>
  <c r="AD204" i="10" s="1"/>
  <c r="AB188" i="10"/>
  <c r="Z188" i="10"/>
  <c r="AD188" i="10" s="1"/>
  <c r="AB174" i="10"/>
  <c r="Z174" i="10"/>
  <c r="AD174" i="10" s="1"/>
  <c r="AB160" i="10"/>
  <c r="Z160" i="10"/>
  <c r="AD160" i="10" s="1"/>
  <c r="AB144" i="10"/>
  <c r="Z144" i="10"/>
  <c r="AD144" i="10" s="1"/>
  <c r="AB132" i="10"/>
  <c r="Z132" i="10"/>
  <c r="AD132" i="10" s="1"/>
  <c r="AB114" i="10"/>
  <c r="Z114" i="10"/>
  <c r="AD114" i="10" s="1"/>
  <c r="AB100" i="10"/>
  <c r="Z100" i="10"/>
  <c r="AD100" i="10" s="1"/>
  <c r="AB84" i="10"/>
  <c r="Z84" i="10"/>
  <c r="AD84" i="10" s="1"/>
  <c r="AB68" i="10"/>
  <c r="Z68" i="10"/>
  <c r="AD68" i="10" s="1"/>
  <c r="AB50" i="10"/>
  <c r="Z50" i="10"/>
  <c r="AD50" i="10" s="1"/>
  <c r="AB34" i="10"/>
  <c r="Z34" i="10"/>
  <c r="AD34" i="10" s="1"/>
  <c r="AB359" i="10"/>
  <c r="Z359" i="10"/>
  <c r="AD359" i="10" s="1"/>
  <c r="AB225" i="10"/>
  <c r="Z225" i="10"/>
  <c r="AD225" i="10" s="1"/>
  <c r="AB357" i="10"/>
  <c r="Z357" i="10"/>
  <c r="AD357" i="10" s="1"/>
  <c r="AB239" i="10"/>
  <c r="Z239" i="10"/>
  <c r="AD239" i="10" s="1"/>
  <c r="AB135" i="10"/>
  <c r="Z135" i="10"/>
  <c r="AD135" i="10" s="1"/>
  <c r="X57" i="10"/>
  <c r="X55" i="10"/>
  <c r="AB310" i="10"/>
  <c r="Z310" i="10"/>
  <c r="AD310" i="10" s="1"/>
  <c r="AB222" i="10"/>
  <c r="Z222" i="10"/>
  <c r="AD222" i="10" s="1"/>
  <c r="AB134" i="10"/>
  <c r="Z134" i="10"/>
  <c r="AD134" i="10" s="1"/>
  <c r="AB337" i="10"/>
  <c r="Z337" i="10"/>
  <c r="AD337" i="10" s="1"/>
  <c r="AB247" i="10"/>
  <c r="Z247" i="10"/>
  <c r="AD247" i="10" s="1"/>
  <c r="AB187" i="10"/>
  <c r="Z187" i="10"/>
  <c r="AD187" i="10" s="1"/>
  <c r="AB173" i="10"/>
  <c r="Z173" i="10"/>
  <c r="AD173" i="10" s="1"/>
  <c r="AB159" i="10"/>
  <c r="Z159" i="10"/>
  <c r="AD159" i="10" s="1"/>
  <c r="AB143" i="10"/>
  <c r="Z143" i="10"/>
  <c r="AD143" i="10" s="1"/>
  <c r="AB131" i="10"/>
  <c r="Z131" i="10"/>
  <c r="AD131" i="10" s="1"/>
  <c r="AB113" i="10"/>
  <c r="Z113" i="10"/>
  <c r="AD113" i="10" s="1"/>
  <c r="AB99" i="10"/>
  <c r="Z99" i="10"/>
  <c r="AD99" i="10" s="1"/>
  <c r="AB83" i="10"/>
  <c r="Z83" i="10"/>
  <c r="AD83" i="10" s="1"/>
  <c r="X73" i="10"/>
  <c r="X67" i="10"/>
  <c r="AB49" i="10"/>
  <c r="Z49" i="10"/>
  <c r="AD49" i="10" s="1"/>
  <c r="AB33" i="10"/>
  <c r="Z33" i="10"/>
  <c r="AD33" i="10" s="1"/>
  <c r="AB17" i="10"/>
  <c r="Z17" i="10"/>
  <c r="AD17" i="10" s="1"/>
  <c r="AB299" i="10"/>
  <c r="Z299" i="10"/>
  <c r="AD299" i="10" s="1"/>
  <c r="AB195" i="10"/>
  <c r="Z195" i="10"/>
  <c r="AD195" i="10" s="1"/>
  <c r="AB325" i="10"/>
  <c r="Z325" i="10"/>
  <c r="AD325" i="10" s="1"/>
  <c r="AB193" i="10"/>
  <c r="Z193" i="10"/>
  <c r="AD193" i="10" s="1"/>
  <c r="X101" i="10"/>
  <c r="X91" i="10"/>
  <c r="AB342" i="10"/>
  <c r="Z342" i="10"/>
  <c r="AD342" i="10" s="1"/>
  <c r="AB238" i="10"/>
  <c r="Z238" i="10"/>
  <c r="AD238" i="10" s="1"/>
  <c r="AB146" i="10"/>
  <c r="Z146" i="10"/>
  <c r="AD146" i="10" s="1"/>
  <c r="AB321" i="10"/>
  <c r="Z321" i="10"/>
  <c r="AD321" i="10" s="1"/>
  <c r="AB235" i="10"/>
  <c r="Z235" i="10"/>
  <c r="AD235" i="10" s="1"/>
  <c r="AB378" i="10"/>
  <c r="Z378" i="10"/>
  <c r="AD378" i="10" s="1"/>
  <c r="AB366" i="10"/>
  <c r="Z366" i="10"/>
  <c r="AD366" i="10" s="1"/>
  <c r="AB352" i="10"/>
  <c r="Z352" i="10"/>
  <c r="AD352" i="10" s="1"/>
  <c r="AB336" i="10"/>
  <c r="Z336" i="10"/>
  <c r="AD336" i="10" s="1"/>
  <c r="AB320" i="10"/>
  <c r="Z320" i="10"/>
  <c r="AD320" i="10" s="1"/>
  <c r="AB306" i="10"/>
  <c r="Z306" i="10"/>
  <c r="AD306" i="10" s="1"/>
  <c r="AB292" i="10"/>
  <c r="Z292" i="10"/>
  <c r="AD292" i="10" s="1"/>
  <c r="AB278" i="10"/>
  <c r="Z278" i="10"/>
  <c r="AD278" i="10" s="1"/>
  <c r="AB262" i="10"/>
  <c r="Z262" i="10"/>
  <c r="AD262" i="10" s="1"/>
  <c r="AB246" i="10"/>
  <c r="Z246" i="10"/>
  <c r="AD246" i="10" s="1"/>
  <c r="AB232" i="10"/>
  <c r="Z232" i="10"/>
  <c r="AD232" i="10" s="1"/>
  <c r="AB216" i="10"/>
  <c r="Z216" i="10"/>
  <c r="AD216" i="10" s="1"/>
  <c r="AB200" i="10"/>
  <c r="Z200" i="10"/>
  <c r="AD200" i="10" s="1"/>
  <c r="AB186" i="10"/>
  <c r="Z186" i="10"/>
  <c r="AD186" i="10" s="1"/>
  <c r="AB172" i="10"/>
  <c r="Z172" i="10"/>
  <c r="AD172" i="10" s="1"/>
  <c r="X164" i="10"/>
  <c r="X158" i="10"/>
  <c r="AB142" i="10"/>
  <c r="Z142" i="10"/>
  <c r="AD142" i="10" s="1"/>
  <c r="X149" i="10"/>
  <c r="X130" i="10"/>
  <c r="AB112" i="10"/>
  <c r="Z112" i="10"/>
  <c r="AD112" i="10" s="1"/>
  <c r="AB98" i="10"/>
  <c r="Z98" i="10"/>
  <c r="AD98" i="10" s="1"/>
  <c r="X86" i="10"/>
  <c r="X82" i="10"/>
  <c r="AB64" i="10"/>
  <c r="Z64" i="10"/>
  <c r="AD64" i="10" s="1"/>
  <c r="AB48" i="10"/>
  <c r="Z48" i="10"/>
  <c r="AD48" i="10" s="1"/>
  <c r="AB32" i="10"/>
  <c r="Z32" i="10"/>
  <c r="AD32" i="10" s="1"/>
  <c r="X18" i="10"/>
  <c r="X16" i="10"/>
  <c r="AB373" i="10"/>
  <c r="Z373" i="10"/>
  <c r="AD373" i="10" s="1"/>
  <c r="AB255" i="10"/>
  <c r="Z255" i="10"/>
  <c r="AD255" i="10" s="1"/>
  <c r="AB181" i="10"/>
  <c r="Z181" i="10"/>
  <c r="AD181" i="10" s="1"/>
  <c r="AB297" i="10"/>
  <c r="Z297" i="10"/>
  <c r="AD297" i="10" s="1"/>
  <c r="AB147" i="10"/>
  <c r="Z147" i="10"/>
  <c r="AD147" i="10" s="1"/>
  <c r="AB71" i="10"/>
  <c r="Z71" i="10"/>
  <c r="AD71" i="10" s="1"/>
  <c r="AB268" i="10"/>
  <c r="Z268" i="10"/>
  <c r="AD268" i="10" s="1"/>
  <c r="AB190" i="10"/>
  <c r="Z190" i="10"/>
  <c r="AD190" i="10" s="1"/>
  <c r="AB353" i="10"/>
  <c r="Z353" i="10"/>
  <c r="AD353" i="10" s="1"/>
  <c r="AB263" i="10"/>
  <c r="Z263" i="10"/>
  <c r="AD263" i="10" s="1"/>
  <c r="AB203" i="10"/>
  <c r="Z203" i="10"/>
  <c r="AD203" i="10" s="1"/>
  <c r="AB377" i="10"/>
  <c r="Z377" i="10"/>
  <c r="AD377" i="10" s="1"/>
  <c r="AB365" i="10"/>
  <c r="Z365" i="10"/>
  <c r="AD365" i="10" s="1"/>
  <c r="AB351" i="10"/>
  <c r="Z351" i="10"/>
  <c r="AD351" i="10" s="1"/>
  <c r="AB335" i="10"/>
  <c r="Z335" i="10"/>
  <c r="AD335" i="10" s="1"/>
  <c r="AB319" i="10"/>
  <c r="Z319" i="10"/>
  <c r="AD319" i="10" s="1"/>
  <c r="AB305" i="10"/>
  <c r="Z305" i="10"/>
  <c r="AD305" i="10" s="1"/>
  <c r="AB291" i="10"/>
  <c r="Z291" i="10"/>
  <c r="AD291" i="10" s="1"/>
  <c r="AB277" i="10"/>
  <c r="Z277" i="10"/>
  <c r="AD277" i="10" s="1"/>
  <c r="AB261" i="10"/>
  <c r="Z261" i="10"/>
  <c r="AD261" i="10" s="1"/>
  <c r="AB245" i="10"/>
  <c r="Z245" i="10"/>
  <c r="AD245" i="10" s="1"/>
  <c r="AB231" i="10"/>
  <c r="Z231" i="10"/>
  <c r="AD231" i="10" s="1"/>
  <c r="AB215" i="10"/>
  <c r="Z215" i="10"/>
  <c r="AD215" i="10" s="1"/>
  <c r="AB199" i="10"/>
  <c r="Z199" i="10"/>
  <c r="AD199" i="10" s="1"/>
  <c r="AB185" i="10"/>
  <c r="Z185" i="10"/>
  <c r="AD185" i="10" s="1"/>
  <c r="AB171" i="10"/>
  <c r="Z171" i="10"/>
  <c r="AD171" i="10" s="1"/>
  <c r="AB155" i="10"/>
  <c r="Z155" i="10"/>
  <c r="AD155" i="10" s="1"/>
  <c r="AB141" i="10"/>
  <c r="Z141" i="10"/>
  <c r="AD141" i="10" s="1"/>
  <c r="AB127" i="10"/>
  <c r="Z127" i="10"/>
  <c r="AD127" i="10" s="1"/>
  <c r="AB111" i="10"/>
  <c r="Z111" i="10"/>
  <c r="AD111" i="10" s="1"/>
  <c r="AB97" i="10"/>
  <c r="Z97" i="10"/>
  <c r="AD97" i="10" s="1"/>
  <c r="AB79" i="10"/>
  <c r="Z79" i="10"/>
  <c r="AD79" i="10" s="1"/>
  <c r="AB63" i="10"/>
  <c r="Z63" i="10"/>
  <c r="AD63" i="10" s="1"/>
  <c r="AB47" i="10"/>
  <c r="Z47" i="10"/>
  <c r="AD47" i="10" s="1"/>
  <c r="AB31" i="10"/>
  <c r="Z31" i="10"/>
  <c r="AD31" i="10" s="1"/>
  <c r="AB13" i="10"/>
  <c r="Z13" i="10"/>
  <c r="AD13" i="10" s="1"/>
  <c r="AB241" i="10"/>
  <c r="Z241" i="10"/>
  <c r="AD241" i="10" s="1"/>
  <c r="AB223" i="10"/>
  <c r="Z223" i="10"/>
  <c r="AD223" i="10" s="1"/>
  <c r="AB105" i="10"/>
  <c r="Z105" i="10"/>
  <c r="AD105" i="10" s="1"/>
  <c r="AB39" i="10"/>
  <c r="Z39" i="10"/>
  <c r="AD39" i="10" s="1"/>
  <c r="AB282" i="10"/>
  <c r="Z282" i="10"/>
  <c r="AD282" i="10" s="1"/>
  <c r="AB70" i="10"/>
  <c r="Z70" i="10"/>
  <c r="AD70" i="10" s="1"/>
  <c r="AB293" i="10"/>
  <c r="Z293" i="10"/>
  <c r="AD293" i="10" s="1"/>
  <c r="AB217" i="10"/>
  <c r="Z217" i="10"/>
  <c r="AD217" i="10" s="1"/>
  <c r="AB362" i="10"/>
  <c r="Z362" i="10"/>
  <c r="AD362" i="10" s="1"/>
  <c r="AB350" i="10"/>
  <c r="Z350" i="10"/>
  <c r="AD350" i="10" s="1"/>
  <c r="AB334" i="10"/>
  <c r="Z334" i="10"/>
  <c r="AD334" i="10" s="1"/>
  <c r="AB316" i="10"/>
  <c r="Z316" i="10"/>
  <c r="AD316" i="10" s="1"/>
  <c r="AB302" i="10"/>
  <c r="Z302" i="10"/>
  <c r="AD302" i="10" s="1"/>
  <c r="AB290" i="10"/>
  <c r="Z290" i="10"/>
  <c r="AD290" i="10" s="1"/>
  <c r="AB276" i="10"/>
  <c r="Z276" i="10"/>
  <c r="AD276" i="10" s="1"/>
  <c r="AB260" i="10"/>
  <c r="Z260" i="10"/>
  <c r="AD260" i="10" s="1"/>
  <c r="AB244" i="10"/>
  <c r="Z244" i="10"/>
  <c r="AD244" i="10" s="1"/>
  <c r="AB230" i="10"/>
  <c r="Z230" i="10"/>
  <c r="AD230" i="10" s="1"/>
  <c r="AB214" i="10"/>
  <c r="Z214" i="10"/>
  <c r="AD214" i="10" s="1"/>
  <c r="AB198" i="10"/>
  <c r="Z198" i="10"/>
  <c r="AD198" i="10" s="1"/>
  <c r="AB184" i="10"/>
  <c r="Z184" i="10"/>
  <c r="AD184" i="10" s="1"/>
  <c r="AB170" i="10"/>
  <c r="Z170" i="10"/>
  <c r="AD170" i="10" s="1"/>
  <c r="AB154" i="10"/>
  <c r="Z154" i="10"/>
  <c r="AD154" i="10" s="1"/>
  <c r="AB140" i="10"/>
  <c r="Z140" i="10"/>
  <c r="AD140" i="10" s="1"/>
  <c r="AB126" i="10"/>
  <c r="Z126" i="10"/>
  <c r="AD126" i="10" s="1"/>
  <c r="AB110" i="10"/>
  <c r="Z110" i="10"/>
  <c r="AD110" i="10" s="1"/>
  <c r="AB96" i="10"/>
  <c r="Z96" i="10"/>
  <c r="AD96" i="10" s="1"/>
  <c r="AB78" i="10"/>
  <c r="Z78" i="10"/>
  <c r="AD78" i="10" s="1"/>
  <c r="AB62" i="10"/>
  <c r="Z62" i="10"/>
  <c r="AD62" i="10" s="1"/>
  <c r="AB46" i="10"/>
  <c r="Z46" i="10"/>
  <c r="AD46" i="10" s="1"/>
  <c r="AB30" i="10"/>
  <c r="Z30" i="10"/>
  <c r="AD30" i="10" s="1"/>
  <c r="AB12" i="10"/>
  <c r="Z12" i="10"/>
  <c r="AD12" i="10" s="1"/>
  <c r="AB329" i="10"/>
  <c r="Z329" i="10"/>
  <c r="AD329" i="10" s="1"/>
  <c r="AB167" i="10"/>
  <c r="Z167" i="10"/>
  <c r="AD167" i="10" s="1"/>
  <c r="AB283" i="10"/>
  <c r="Z283" i="10"/>
  <c r="AD283" i="10" s="1"/>
  <c r="AB163" i="10"/>
  <c r="Z163" i="10"/>
  <c r="AD163" i="10" s="1"/>
  <c r="AB324" i="10"/>
  <c r="Z324" i="10"/>
  <c r="AD324" i="10" s="1"/>
  <c r="AB178" i="10"/>
  <c r="Z178" i="10"/>
  <c r="AD178" i="10" s="1"/>
  <c r="AB367" i="10"/>
  <c r="Z367" i="10"/>
  <c r="AD367" i="10" s="1"/>
  <c r="AB279" i="10"/>
  <c r="Z279" i="10"/>
  <c r="AD279" i="10" s="1"/>
  <c r="AB376" i="10"/>
  <c r="Z376" i="10"/>
  <c r="AD376" i="10" s="1"/>
  <c r="AB375" i="10"/>
  <c r="Z375" i="10"/>
  <c r="AD375" i="10" s="1"/>
  <c r="AB361" i="10"/>
  <c r="Z361" i="10"/>
  <c r="AD361" i="10" s="1"/>
  <c r="AB347" i="10"/>
  <c r="Z347" i="10"/>
  <c r="AD347" i="10" s="1"/>
  <c r="AB333" i="10"/>
  <c r="Z333" i="10"/>
  <c r="AD333" i="10" s="1"/>
  <c r="AB315" i="10"/>
  <c r="Z315" i="10"/>
  <c r="AD315" i="10" s="1"/>
  <c r="AB301" i="10"/>
  <c r="Z301" i="10"/>
  <c r="AD301" i="10" s="1"/>
  <c r="AB289" i="10"/>
  <c r="Z289" i="10"/>
  <c r="AD289" i="10" s="1"/>
  <c r="AB275" i="10"/>
  <c r="Z275" i="10"/>
  <c r="AD275" i="10" s="1"/>
  <c r="AB259" i="10"/>
  <c r="Z259" i="10"/>
  <c r="AD259" i="10" s="1"/>
  <c r="AB243" i="10"/>
  <c r="Z243" i="10"/>
  <c r="AD243" i="10" s="1"/>
  <c r="AB227" i="10"/>
  <c r="Z227" i="10"/>
  <c r="AD227" i="10" s="1"/>
  <c r="AB213" i="10"/>
  <c r="Z213" i="10"/>
  <c r="AD213" i="10" s="1"/>
  <c r="AB197" i="10"/>
  <c r="Z197" i="10"/>
  <c r="AD197" i="10" s="1"/>
  <c r="AB183" i="10"/>
  <c r="Z183" i="10"/>
  <c r="AD183" i="10" s="1"/>
  <c r="AB169" i="10"/>
  <c r="Z169" i="10"/>
  <c r="AD169" i="10" s="1"/>
  <c r="AB153" i="10"/>
  <c r="Z153" i="10"/>
  <c r="AD153" i="10" s="1"/>
  <c r="AB139" i="10"/>
  <c r="Z139" i="10"/>
  <c r="AD139" i="10" s="1"/>
  <c r="AB125" i="10"/>
  <c r="Z125" i="10"/>
  <c r="AD125" i="10" s="1"/>
  <c r="AB109" i="10"/>
  <c r="Z109" i="10"/>
  <c r="AD109" i="10" s="1"/>
  <c r="AB95" i="10"/>
  <c r="Z95" i="10"/>
  <c r="AD95" i="10" s="1"/>
  <c r="AB77" i="10"/>
  <c r="Z77" i="10"/>
  <c r="AD77" i="10" s="1"/>
  <c r="AB61" i="10"/>
  <c r="Z61" i="10"/>
  <c r="AD61" i="10" s="1"/>
  <c r="AB45" i="10"/>
  <c r="Z45" i="10"/>
  <c r="AD45" i="10" s="1"/>
  <c r="AB29" i="10"/>
  <c r="Z29" i="10"/>
  <c r="AD29" i="10" s="1"/>
  <c r="AB11" i="10"/>
  <c r="Z11" i="10"/>
  <c r="AD11" i="10" s="1"/>
  <c r="AB273" i="10"/>
  <c r="Z273" i="10"/>
  <c r="AD273" i="10" s="1"/>
  <c r="AB343" i="10"/>
  <c r="Z343" i="10"/>
  <c r="AD343" i="10" s="1"/>
  <c r="AB253" i="10"/>
  <c r="Z253" i="10"/>
  <c r="AD253" i="10" s="1"/>
  <c r="AB370" i="10"/>
  <c r="Z370" i="10"/>
  <c r="AD370" i="10" s="1"/>
  <c r="AB252" i="10"/>
  <c r="Z252" i="10"/>
  <c r="AD252" i="10" s="1"/>
  <c r="AB104" i="10"/>
  <c r="Z104" i="10"/>
  <c r="AD104" i="10" s="1"/>
  <c r="AB307" i="10"/>
  <c r="Z307" i="10"/>
  <c r="AD307" i="10" s="1"/>
  <c r="AB374" i="10"/>
  <c r="Z374" i="10"/>
  <c r="AD374" i="10" s="1"/>
  <c r="AB360" i="10"/>
  <c r="Z360" i="10"/>
  <c r="AD360" i="10" s="1"/>
  <c r="AB346" i="10"/>
  <c r="Z346" i="10"/>
  <c r="AD346" i="10" s="1"/>
  <c r="AB332" i="10"/>
  <c r="Z332" i="10"/>
  <c r="AD332" i="10" s="1"/>
  <c r="AB314" i="10"/>
  <c r="Z314" i="10"/>
  <c r="AD314" i="10" s="1"/>
  <c r="AB300" i="10"/>
  <c r="Z300" i="10"/>
  <c r="AD300" i="10" s="1"/>
  <c r="AB286" i="10"/>
  <c r="Z286" i="10"/>
  <c r="AD286" i="10" s="1"/>
  <c r="AB274" i="10"/>
  <c r="Z274" i="10"/>
  <c r="AD274" i="10" s="1"/>
  <c r="AB258" i="10"/>
  <c r="Z258" i="10"/>
  <c r="AD258" i="10" s="1"/>
  <c r="AB242" i="10"/>
  <c r="Z242" i="10"/>
  <c r="AD242" i="10" s="1"/>
  <c r="AB226" i="10"/>
  <c r="Z226" i="10"/>
  <c r="AD226" i="10" s="1"/>
  <c r="AB212" i="10"/>
  <c r="Z212" i="10"/>
  <c r="AD212" i="10" s="1"/>
  <c r="AB196" i="10"/>
  <c r="Z196" i="10"/>
  <c r="AD196" i="10" s="1"/>
  <c r="AB182" i="10"/>
  <c r="Z182" i="10"/>
  <c r="AD182" i="10" s="1"/>
  <c r="AB168" i="10"/>
  <c r="Z168" i="10"/>
  <c r="AD168" i="10" s="1"/>
  <c r="AB152" i="10"/>
  <c r="Z152" i="10"/>
  <c r="AD152" i="10" s="1"/>
  <c r="AB138" i="10"/>
  <c r="Z138" i="10"/>
  <c r="AD138" i="10" s="1"/>
  <c r="AB124" i="10"/>
  <c r="Z124" i="10"/>
  <c r="AD124" i="10" s="1"/>
  <c r="AB108" i="10"/>
  <c r="Z108" i="10"/>
  <c r="AD108" i="10" s="1"/>
  <c r="AB94" i="10"/>
  <c r="Z94" i="10"/>
  <c r="AD94" i="10" s="1"/>
  <c r="AB76" i="10"/>
  <c r="Z76" i="10"/>
  <c r="AD76" i="10" s="1"/>
  <c r="AB60" i="10"/>
  <c r="Z60" i="10"/>
  <c r="AD60" i="10" s="1"/>
  <c r="X53" i="10"/>
  <c r="X44" i="10"/>
  <c r="X35" i="10"/>
  <c r="X28" i="10"/>
  <c r="AB10" i="10"/>
  <c r="Z10" i="10"/>
  <c r="AD10" i="10" s="1"/>
  <c r="E7" i="10" l="1"/>
  <c r="AB73" i="10"/>
  <c r="Z73" i="10"/>
  <c r="AD73" i="10" s="1"/>
  <c r="AB158" i="10"/>
  <c r="Z158" i="10"/>
  <c r="AD158" i="10" s="1"/>
  <c r="AB35" i="10"/>
  <c r="Z35" i="10"/>
  <c r="AD35" i="10" s="1"/>
  <c r="AB86" i="10"/>
  <c r="Z86" i="10"/>
  <c r="AD86" i="10" s="1"/>
  <c r="AB57" i="10"/>
  <c r="Z57" i="10"/>
  <c r="AD57" i="10" s="1"/>
  <c r="AB9" i="10"/>
  <c r="Z9" i="10"/>
  <c r="AD9" i="10" s="1"/>
  <c r="AB123" i="10"/>
  <c r="Z123" i="10"/>
  <c r="AD123" i="10" s="1"/>
  <c r="AB164" i="10"/>
  <c r="Z164" i="10"/>
  <c r="AD164" i="10" s="1"/>
  <c r="AB44" i="10"/>
  <c r="Z44" i="10"/>
  <c r="AD44" i="10" s="1"/>
  <c r="AB14" i="10"/>
  <c r="Z14" i="10"/>
  <c r="AD14" i="10" s="1"/>
  <c r="AB128" i="10"/>
  <c r="Z128" i="10"/>
  <c r="AD128" i="10" s="1"/>
  <c r="AB53" i="10"/>
  <c r="Z53" i="10"/>
  <c r="AD53" i="10" s="1"/>
  <c r="AB88" i="10"/>
  <c r="Z88" i="10"/>
  <c r="AD88" i="10" s="1"/>
  <c r="AB103" i="10"/>
  <c r="Z103" i="10"/>
  <c r="AD103" i="10" s="1"/>
  <c r="AB28" i="10"/>
  <c r="Z28" i="10"/>
  <c r="AD28" i="10" s="1"/>
  <c r="AB16" i="10"/>
  <c r="Z16" i="10"/>
  <c r="AD16" i="10" s="1"/>
  <c r="AB91" i="10"/>
  <c r="Z91" i="10"/>
  <c r="AD91" i="10" s="1"/>
  <c r="AB89" i="10"/>
  <c r="Z89" i="10"/>
  <c r="AD89" i="10" s="1"/>
  <c r="AB116" i="10"/>
  <c r="Z116" i="10"/>
  <c r="AD116" i="10" s="1"/>
  <c r="AB55" i="10"/>
  <c r="Z55" i="10"/>
  <c r="AD55" i="10" s="1"/>
  <c r="AB18" i="10"/>
  <c r="Z18" i="10"/>
  <c r="AD18" i="10" s="1"/>
  <c r="AB101" i="10"/>
  <c r="Z101" i="10"/>
  <c r="AD101" i="10" s="1"/>
  <c r="AB59" i="10"/>
  <c r="Z59" i="10"/>
  <c r="AD59" i="10" s="1"/>
  <c r="AB151" i="10"/>
  <c r="Z151" i="10"/>
  <c r="AD151" i="10" s="1"/>
  <c r="AB130" i="10"/>
  <c r="Z130" i="10"/>
  <c r="AD130" i="10" s="1"/>
  <c r="AB65" i="10"/>
  <c r="Z65" i="10"/>
  <c r="AD65" i="10" s="1"/>
  <c r="AB156" i="10"/>
  <c r="Z156" i="10"/>
  <c r="AD156" i="10" s="1"/>
  <c r="AB82" i="10"/>
  <c r="Z82" i="10"/>
  <c r="AD82" i="10" s="1"/>
  <c r="AB149" i="10"/>
  <c r="Z149" i="10"/>
  <c r="AD149" i="10" s="1"/>
  <c r="AB37" i="10"/>
  <c r="Z37" i="10"/>
  <c r="AD37" i="10" s="1"/>
  <c r="AB166" i="10"/>
  <c r="Z166" i="10"/>
  <c r="AD166" i="10" s="1"/>
  <c r="AB75" i="10"/>
  <c r="Z75" i="10"/>
  <c r="AD75" i="10" s="1"/>
  <c r="AB20" i="10"/>
  <c r="Z20" i="10"/>
  <c r="AD20" i="10" s="1"/>
  <c r="AB67" i="10"/>
  <c r="Z67" i="10"/>
  <c r="AD67" i="10" s="1"/>
  <c r="AB42" i="10"/>
  <c r="Z42" i="10"/>
  <c r="AD42" i="10" s="1"/>
  <c r="AB176" i="10"/>
  <c r="Z176" i="10"/>
  <c r="AD176" i="10" s="1"/>
  <c r="AB80" i="10"/>
  <c r="Z80" i="10"/>
  <c r="AD80" i="10" s="1"/>
  <c r="D26" i="10"/>
  <c r="X22" i="10"/>
  <c r="Y22" i="10"/>
  <c r="AC22" i="10" s="1"/>
  <c r="D7" i="10"/>
  <c r="Y7" i="10" s="1"/>
  <c r="AC7" i="10" s="1"/>
  <c r="AB7" i="10" l="1"/>
  <c r="AB22" i="10"/>
  <c r="Z22" i="10"/>
  <c r="AD22" i="10" s="1"/>
  <c r="X26" i="10"/>
  <c r="Y26" i="10"/>
  <c r="AC26" i="10" s="1"/>
  <c r="AD7" i="10" l="1"/>
  <c r="AB26" i="10"/>
  <c r="Z26" i="10"/>
  <c r="AD26" i="10" s="1"/>
  <c r="X380" i="10"/>
  <c r="Z380" i="10" s="1"/>
  <c r="AD380" i="10" s="1"/>
  <c r="AB380" i="10" l="1"/>
</calcChain>
</file>

<file path=xl/sharedStrings.xml><?xml version="1.0" encoding="utf-8"?>
<sst xmlns="http://schemas.openxmlformats.org/spreadsheetml/2006/main" count="2529" uniqueCount="1018">
  <si>
    <t>22105</t>
  </si>
  <si>
    <t>Odessa</t>
  </si>
  <si>
    <t>17414</t>
  </si>
  <si>
    <t>Lake Washington</t>
  </si>
  <si>
    <t>18100</t>
  </si>
  <si>
    <t>Bremerton</t>
  </si>
  <si>
    <t>19400</t>
  </si>
  <si>
    <t>Thorp</t>
  </si>
  <si>
    <t>03050</t>
  </si>
  <si>
    <t>Paterson</t>
  </si>
  <si>
    <t>04019</t>
  </si>
  <si>
    <t>Manson</t>
  </si>
  <si>
    <t>06037</t>
  </si>
  <si>
    <t>Vancouver</t>
  </si>
  <si>
    <t>06098</t>
  </si>
  <si>
    <t>Hockinson</t>
  </si>
  <si>
    <t>06114</t>
  </si>
  <si>
    <t>Evergreen</t>
  </si>
  <si>
    <t>09209</t>
  </si>
  <si>
    <t>Waterville</t>
  </si>
  <si>
    <t>13146</t>
  </si>
  <si>
    <t>Warden</t>
  </si>
  <si>
    <t>15206</t>
  </si>
  <si>
    <t>South Whidbey</t>
  </si>
  <si>
    <t>16050</t>
  </si>
  <si>
    <t>Port Townsend</t>
  </si>
  <si>
    <t>17001</t>
  </si>
  <si>
    <t>Seattle</t>
  </si>
  <si>
    <t>17404</t>
  </si>
  <si>
    <t>Skykomish</t>
  </si>
  <si>
    <t>18303</t>
  </si>
  <si>
    <t>Bainbridge</t>
  </si>
  <si>
    <t>19028</t>
  </si>
  <si>
    <t>Easton</t>
  </si>
  <si>
    <t>19404</t>
  </si>
  <si>
    <t>Cle Elum-Roslyn</t>
  </si>
  <si>
    <t>23042</t>
  </si>
  <si>
    <t>Southside</t>
  </si>
  <si>
    <t>23402</t>
  </si>
  <si>
    <t>Pioneer</t>
  </si>
  <si>
    <t>23404</t>
  </si>
  <si>
    <t>Hood Canal</t>
  </si>
  <si>
    <t>24122</t>
  </si>
  <si>
    <t>Pateros</t>
  </si>
  <si>
    <t>25101</t>
  </si>
  <si>
    <t>Ocean Beach</t>
  </si>
  <si>
    <t>29320</t>
  </si>
  <si>
    <t>Mount Vernon</t>
  </si>
  <si>
    <t>31330</t>
  </si>
  <si>
    <t>Darrington</t>
  </si>
  <si>
    <t>32360</t>
  </si>
  <si>
    <t>Cheney</t>
  </si>
  <si>
    <t>33036</t>
  </si>
  <si>
    <t>Chewelah</t>
  </si>
  <si>
    <t>33212</t>
  </si>
  <si>
    <t>Kettle Falls</t>
  </si>
  <si>
    <t>39202</t>
  </si>
  <si>
    <t>Toppenish</t>
  </si>
  <si>
    <t>CCDDD</t>
  </si>
  <si>
    <t>Kittitas</t>
  </si>
  <si>
    <t>Okanogan</t>
  </si>
  <si>
    <t>Snohomish</t>
  </si>
  <si>
    <t>Spokane</t>
  </si>
  <si>
    <t>Yakima</t>
  </si>
  <si>
    <t>State Total</t>
  </si>
  <si>
    <t>District</t>
  </si>
  <si>
    <t>01147</t>
  </si>
  <si>
    <t>01109</t>
  </si>
  <si>
    <t>01122</t>
  </si>
  <si>
    <t>01158</t>
  </si>
  <si>
    <t>01160</t>
  </si>
  <si>
    <t>02250</t>
  </si>
  <si>
    <t>02420</t>
  </si>
  <si>
    <t>03017</t>
  </si>
  <si>
    <t>03052</t>
  </si>
  <si>
    <t>03053</t>
  </si>
  <si>
    <t>03116</t>
  </si>
  <si>
    <t>03400</t>
  </si>
  <si>
    <t>04129</t>
  </si>
  <si>
    <t>04228</t>
  </si>
  <si>
    <t>04246</t>
  </si>
  <si>
    <t>04127</t>
  </si>
  <si>
    <t>04222</t>
  </si>
  <si>
    <t>05313</t>
  </si>
  <si>
    <t>05121</t>
  </si>
  <si>
    <t>05323</t>
  </si>
  <si>
    <t>05402</t>
  </si>
  <si>
    <t>05401</t>
  </si>
  <si>
    <t>06112</t>
  </si>
  <si>
    <t>06117</t>
  </si>
  <si>
    <t>06119</t>
  </si>
  <si>
    <t>06101</t>
  </si>
  <si>
    <t>06122</t>
  </si>
  <si>
    <t>06103</t>
  </si>
  <si>
    <t>Columbia</t>
  </si>
  <si>
    <t>07002</t>
  </si>
  <si>
    <t>08130</t>
  </si>
  <si>
    <t>08404</t>
  </si>
  <si>
    <t>08122</t>
  </si>
  <si>
    <t>08401</t>
  </si>
  <si>
    <t>08402</t>
  </si>
  <si>
    <t>08458</t>
  </si>
  <si>
    <t>09075</t>
  </si>
  <si>
    <t>09207</t>
  </si>
  <si>
    <t>09206</t>
  </si>
  <si>
    <t>09013</t>
  </si>
  <si>
    <t>09102</t>
  </si>
  <si>
    <t>10003</t>
  </si>
  <si>
    <t>10050</t>
  </si>
  <si>
    <t>10309</t>
  </si>
  <si>
    <t>10065</t>
  </si>
  <si>
    <t>10070</t>
  </si>
  <si>
    <t>11001</t>
  </si>
  <si>
    <t>11051</t>
  </si>
  <si>
    <t>11056</t>
  </si>
  <si>
    <t>Garfield</t>
  </si>
  <si>
    <t>12110</t>
  </si>
  <si>
    <t>13156</t>
  </si>
  <si>
    <t>13073</t>
  </si>
  <si>
    <t>13151</t>
  </si>
  <si>
    <t>13160</t>
  </si>
  <si>
    <t>13161</t>
  </si>
  <si>
    <t>13167</t>
  </si>
  <si>
    <t>13144</t>
  </si>
  <si>
    <t>13165</t>
  </si>
  <si>
    <t>13301</t>
  </si>
  <si>
    <t>14066</t>
  </si>
  <si>
    <t>14172</t>
  </si>
  <si>
    <t>14005</t>
  </si>
  <si>
    <t>14028</t>
  </si>
  <si>
    <t>14064</t>
  </si>
  <si>
    <t>14065</t>
  </si>
  <si>
    <t>14068</t>
  </si>
  <si>
    <t>14077</t>
  </si>
  <si>
    <t>14097</t>
  </si>
  <si>
    <t>14099</t>
  </si>
  <si>
    <t>14104</t>
  </si>
  <si>
    <t>14117</t>
  </si>
  <si>
    <t>14400</t>
  </si>
  <si>
    <t>15201</t>
  </si>
  <si>
    <t>15204</t>
  </si>
  <si>
    <t>16048</t>
  </si>
  <si>
    <t>16049</t>
  </si>
  <si>
    <t>16020</t>
  </si>
  <si>
    <t>16046</t>
  </si>
  <si>
    <t>17406</t>
  </si>
  <si>
    <t>17408</t>
  </si>
  <si>
    <t>17210</t>
  </si>
  <si>
    <t>17216</t>
  </si>
  <si>
    <t>17400</t>
  </si>
  <si>
    <t>17401</t>
  </si>
  <si>
    <t>17402</t>
  </si>
  <si>
    <t>17405</t>
  </si>
  <si>
    <t>17407</t>
  </si>
  <si>
    <t>17409</t>
  </si>
  <si>
    <t>17410</t>
  </si>
  <si>
    <t>17411</t>
  </si>
  <si>
    <t>17412</t>
  </si>
  <si>
    <t>17415</t>
  </si>
  <si>
    <t>17417</t>
  </si>
  <si>
    <t>17403</t>
  </si>
  <si>
    <t>18402</t>
  </si>
  <si>
    <t>18400</t>
  </si>
  <si>
    <t>18401</t>
  </si>
  <si>
    <t>19007</t>
  </si>
  <si>
    <t>19401</t>
  </si>
  <si>
    <t>19403</t>
  </si>
  <si>
    <t>Klickitat</t>
  </si>
  <si>
    <t>20405</t>
  </si>
  <si>
    <t>20094</t>
  </si>
  <si>
    <t>20203</t>
  </si>
  <si>
    <t>20215</t>
  </si>
  <si>
    <t>20401</t>
  </si>
  <si>
    <t>20403</t>
  </si>
  <si>
    <t>20404</t>
  </si>
  <si>
    <t>20400</t>
  </si>
  <si>
    <t>20402</t>
  </si>
  <si>
    <t>20406</t>
  </si>
  <si>
    <t>21214</t>
  </si>
  <si>
    <t>21302</t>
  </si>
  <si>
    <t>21303</t>
  </si>
  <si>
    <t>21226</t>
  </si>
  <si>
    <t>21232</t>
  </si>
  <si>
    <t>21301</t>
  </si>
  <si>
    <t>21401</t>
  </si>
  <si>
    <t>21014</t>
  </si>
  <si>
    <t>21036</t>
  </si>
  <si>
    <t>21206</t>
  </si>
  <si>
    <t>21234</t>
  </si>
  <si>
    <t>21237</t>
  </si>
  <si>
    <t>21300</t>
  </si>
  <si>
    <t>22207</t>
  </si>
  <si>
    <t>22017</t>
  </si>
  <si>
    <t>22009</t>
  </si>
  <si>
    <t>22073</t>
  </si>
  <si>
    <t>22200</t>
  </si>
  <si>
    <t>22008</t>
  </si>
  <si>
    <t>22204</t>
  </si>
  <si>
    <t>23403</t>
  </si>
  <si>
    <t>23054</t>
  </si>
  <si>
    <t>23309</t>
  </si>
  <si>
    <t>23311</t>
  </si>
  <si>
    <t>24014</t>
  </si>
  <si>
    <t>24350</t>
  </si>
  <si>
    <t>24019</t>
  </si>
  <si>
    <t>24404</t>
  </si>
  <si>
    <t>24410</t>
  </si>
  <si>
    <t>24111</t>
  </si>
  <si>
    <t>24105</t>
  </si>
  <si>
    <t>25116</t>
  </si>
  <si>
    <t>25118</t>
  </si>
  <si>
    <t>25160</t>
  </si>
  <si>
    <t>25155</t>
  </si>
  <si>
    <t>26056</t>
  </si>
  <si>
    <t>26059</t>
  </si>
  <si>
    <t>26070</t>
  </si>
  <si>
    <t>27019</t>
  </si>
  <si>
    <t>27400</t>
  </si>
  <si>
    <t>27401</t>
  </si>
  <si>
    <t>27001</t>
  </si>
  <si>
    <t>27003</t>
  </si>
  <si>
    <t>27010</t>
  </si>
  <si>
    <t>27083</t>
  </si>
  <si>
    <t>27320</t>
  </si>
  <si>
    <t>27343</t>
  </si>
  <si>
    <t>27344</t>
  </si>
  <si>
    <t>27402</t>
  </si>
  <si>
    <t>27403</t>
  </si>
  <si>
    <t>27404</t>
  </si>
  <si>
    <t>27416</t>
  </si>
  <si>
    <t>27417</t>
  </si>
  <si>
    <t>San Juan</t>
  </si>
  <si>
    <t>28137</t>
  </si>
  <si>
    <t>28149</t>
  </si>
  <si>
    <t>28144</t>
  </si>
  <si>
    <t>29100</t>
  </si>
  <si>
    <t>29101</t>
  </si>
  <si>
    <t>29103</t>
  </si>
  <si>
    <t>29317</t>
  </si>
  <si>
    <t>29011</t>
  </si>
  <si>
    <t>29311</t>
  </si>
  <si>
    <t>Skamania</t>
  </si>
  <si>
    <t>30002</t>
  </si>
  <si>
    <t>30303</t>
  </si>
  <si>
    <t>30029</t>
  </si>
  <si>
    <t>31016</t>
  </si>
  <si>
    <t>31306</t>
  </si>
  <si>
    <t>31401</t>
  </si>
  <si>
    <t>31002</t>
  </si>
  <si>
    <t>31004</t>
  </si>
  <si>
    <t>31006</t>
  </si>
  <si>
    <t>31015</t>
  </si>
  <si>
    <t>31025</t>
  </si>
  <si>
    <t>31063</t>
  </si>
  <si>
    <t>31103</t>
  </si>
  <si>
    <t>31201</t>
  </si>
  <si>
    <t>31311</t>
  </si>
  <si>
    <t>31332</t>
  </si>
  <si>
    <t>32356</t>
  </si>
  <si>
    <t>32414</t>
  </si>
  <si>
    <t>32361</t>
  </si>
  <si>
    <t>32358</t>
  </si>
  <si>
    <t>32312</t>
  </si>
  <si>
    <t>32362</t>
  </si>
  <si>
    <t>32354</t>
  </si>
  <si>
    <t>32326</t>
  </si>
  <si>
    <t>32325</t>
  </si>
  <si>
    <t>32123</t>
  </si>
  <si>
    <t>32416</t>
  </si>
  <si>
    <t>32081</t>
  </si>
  <si>
    <t>32363</t>
  </si>
  <si>
    <t>33206</t>
  </si>
  <si>
    <t>33115</t>
  </si>
  <si>
    <t>33205</t>
  </si>
  <si>
    <t>33183</t>
  </si>
  <si>
    <t>33207</t>
  </si>
  <si>
    <t>33211</t>
  </si>
  <si>
    <t>33030</t>
  </si>
  <si>
    <t>33202</t>
  </si>
  <si>
    <t>33070</t>
  </si>
  <si>
    <t>33049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</si>
  <si>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</si>
  <si>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</si>
  <si>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</si>
  <si>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</si>
  <si>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</si>
  <si>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</si>
  <si>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</si>
  <si>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</si>
  <si>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Wahkiakum</t>
  </si>
  <si>
    <t>35200</t>
  </si>
  <si>
    <t>Walla Walla</t>
  </si>
  <si>
    <t>36140</t>
  </si>
  <si>
    <t>36101</t>
  </si>
  <si>
    <t>36250</t>
  </si>
  <si>
    <t>36400</t>
  </si>
  <si>
    <t>36401</t>
  </si>
  <si>
    <t>36402</t>
  </si>
  <si>
    <t>36300</t>
  </si>
  <si>
    <t>37501</t>
  </si>
  <si>
    <t>37502</t>
  </si>
  <si>
    <t>37503</t>
  </si>
  <si>
    <t>37504</t>
  </si>
  <si>
    <t>37505</t>
  </si>
  <si>
    <t>37506</t>
  </si>
  <si>
    <t>37507</t>
  </si>
  <si>
    <t>38267</t>
  </si>
  <si>
    <t>38126</t>
  </si>
  <si>
    <t>38265</t>
  </si>
  <si>
    <t>38300</t>
  </si>
  <si>
    <t>38301</t>
  </si>
  <si>
    <t>38302</t>
  </si>
  <si>
    <t>38304</t>
  </si>
  <si>
    <t>38308</t>
  </si>
  <si>
    <t>38320</t>
  </si>
  <si>
    <t>38322</t>
  </si>
  <si>
    <t>38264</t>
  </si>
  <si>
    <t>38306</t>
  </si>
  <si>
    <t>38324</t>
  </si>
  <si>
    <t>39003</t>
  </si>
  <si>
    <t>39007</t>
  </si>
  <si>
    <t>39120</t>
  </si>
  <si>
    <t>39201</t>
  </si>
  <si>
    <t>39002</t>
  </si>
  <si>
    <t>39090</t>
  </si>
  <si>
    <t>39200</t>
  </si>
  <si>
    <t>39204</t>
  </si>
  <si>
    <t>39205</t>
  </si>
  <si>
    <t>39207</t>
  </si>
  <si>
    <t>39208</t>
  </si>
  <si>
    <t>39209</t>
  </si>
  <si>
    <t>39119</t>
  </si>
  <si>
    <t>39203</t>
  </si>
  <si>
    <t>Othello</t>
  </si>
  <si>
    <t>Washtucna</t>
  </si>
  <si>
    <t>Benge</t>
  </si>
  <si>
    <t>Lind</t>
  </si>
  <si>
    <t>Ritzville</t>
  </si>
  <si>
    <t>Clarkston</t>
  </si>
  <si>
    <t>Asotin-Anatone</t>
  </si>
  <si>
    <t>Kennewick</t>
  </si>
  <si>
    <t>Finley</t>
  </si>
  <si>
    <t>Prosser</t>
  </si>
  <si>
    <t>Richland</t>
  </si>
  <si>
    <t>Lake Chelan</t>
  </si>
  <si>
    <t>Cascade</t>
  </si>
  <si>
    <t>Wenatchee</t>
  </si>
  <si>
    <t>Entiat</t>
  </si>
  <si>
    <t>Cashmere</t>
  </si>
  <si>
    <t>Crescent</t>
  </si>
  <si>
    <t>Port Angeles</t>
  </si>
  <si>
    <t>Sequim</t>
  </si>
  <si>
    <t>Quillayute Valley</t>
  </si>
  <si>
    <t>Cape Flattery</t>
  </si>
  <si>
    <t>Washougal</t>
  </si>
  <si>
    <t>Camas</t>
  </si>
  <si>
    <t>Battle Ground</t>
  </si>
  <si>
    <t>Ridgefield</t>
  </si>
  <si>
    <t>Green Mountain</t>
  </si>
  <si>
    <t>Dayton</t>
  </si>
  <si>
    <t>Toutle Lake</t>
  </si>
  <si>
    <t>Woodland</t>
  </si>
  <si>
    <t>Longview</t>
  </si>
  <si>
    <t>Castle Rock</t>
  </si>
  <si>
    <t>Kalama</t>
  </si>
  <si>
    <t>Kelso</t>
  </si>
  <si>
    <t>Bridgeport</t>
  </si>
  <si>
    <t>Mansfield</t>
  </si>
  <si>
    <t>Eastmont</t>
  </si>
  <si>
    <t>Orondo</t>
  </si>
  <si>
    <t>Palisades</t>
  </si>
  <si>
    <t>Keller</t>
  </si>
  <si>
    <t>Curlew</t>
  </si>
  <si>
    <t>Republic</t>
  </si>
  <si>
    <t>Orient</t>
  </si>
  <si>
    <t>Inchelium</t>
  </si>
  <si>
    <t>Pasco</t>
  </si>
  <si>
    <t>North Franklin</t>
  </si>
  <si>
    <t>Kahlotus</t>
  </si>
  <si>
    <t>Pomeroy</t>
  </si>
  <si>
    <t>Soap Lake</t>
  </si>
  <si>
    <t>Wahluke</t>
  </si>
  <si>
    <t>Royal</t>
  </si>
  <si>
    <t>Moses Lake</t>
  </si>
  <si>
    <t>Wilson Creek</t>
  </si>
  <si>
    <t>Quincy</t>
  </si>
  <si>
    <t>Ephrata</t>
  </si>
  <si>
    <t>Grand Coulee Dam</t>
  </si>
  <si>
    <t>Montesano</t>
  </si>
  <si>
    <t>Ocosta</t>
  </si>
  <si>
    <t>Aberdeen</t>
  </si>
  <si>
    <t>Hoquiam</t>
  </si>
  <si>
    <t>North Beach</t>
  </si>
  <si>
    <t>Elma</t>
  </si>
  <si>
    <t>Taholah</t>
  </si>
  <si>
    <t>Quinault</t>
  </si>
  <si>
    <t>Cosmopolis</t>
  </si>
  <si>
    <t>Satsop</t>
  </si>
  <si>
    <t>Wishkah Valley</t>
  </si>
  <si>
    <t>Oakville</t>
  </si>
  <si>
    <t>Oak Harbor</t>
  </si>
  <si>
    <t>Coupeville</t>
  </si>
  <si>
    <t>Quilcene</t>
  </si>
  <si>
    <t>Chimacum</t>
  </si>
  <si>
    <t>Queets-Clearwater</t>
  </si>
  <si>
    <t>Brinnon</t>
  </si>
  <si>
    <t>Tukwila</t>
  </si>
  <si>
    <t>Auburn</t>
  </si>
  <si>
    <t>Federal Way</t>
  </si>
  <si>
    <t>Enumclaw</t>
  </si>
  <si>
    <t>Mercer Island</t>
  </si>
  <si>
    <t>Highline</t>
  </si>
  <si>
    <t>Vashon Island</t>
  </si>
  <si>
    <t>Bellevue</t>
  </si>
  <si>
    <t>Riverview</t>
  </si>
  <si>
    <t>Tahoma</t>
  </si>
  <si>
    <t>Snoqualmie Valley</t>
  </si>
  <si>
    <t>Issaquah</t>
  </si>
  <si>
    <t>Shoreline</t>
  </si>
  <si>
    <t>Kent</t>
  </si>
  <si>
    <t>Northshore</t>
  </si>
  <si>
    <t>Renton</t>
  </si>
  <si>
    <t>South Kitsap</t>
  </si>
  <si>
    <t>North Kitsap</t>
  </si>
  <si>
    <t>Central Kitsap</t>
  </si>
  <si>
    <t>Damman</t>
  </si>
  <si>
    <t>Ellensburg</t>
  </si>
  <si>
    <t>White Salmon</t>
  </si>
  <si>
    <t>Wishram</t>
  </si>
  <si>
    <t>Bickleton</t>
  </si>
  <si>
    <t>Centerville</t>
  </si>
  <si>
    <t>Glenwood</t>
  </si>
  <si>
    <t>Roosevelt</t>
  </si>
  <si>
    <t>Goldendale</t>
  </si>
  <si>
    <t>Trout Lake</t>
  </si>
  <si>
    <t>Lyle</t>
  </si>
  <si>
    <t>Morton</t>
  </si>
  <si>
    <t>Chehalis</t>
  </si>
  <si>
    <t>White Pass</t>
  </si>
  <si>
    <t>Adna</t>
  </si>
  <si>
    <t>Winlock</t>
  </si>
  <si>
    <t>Pe Ell</t>
  </si>
  <si>
    <t>Centralia</t>
  </si>
  <si>
    <t>Napavine</t>
  </si>
  <si>
    <t>Evaline</t>
  </si>
  <si>
    <t>Mossyrock</t>
  </si>
  <si>
    <t>Boistfort</t>
  </si>
  <si>
    <t>Toledo</t>
  </si>
  <si>
    <t>Onalaska</t>
  </si>
  <si>
    <t>Davenport</t>
  </si>
  <si>
    <t>Almira</t>
  </si>
  <si>
    <t>Reardan</t>
  </si>
  <si>
    <t>Creston</t>
  </si>
  <si>
    <t>Wilbur</t>
  </si>
  <si>
    <t>Sprague</t>
  </si>
  <si>
    <t>Harrington</t>
  </si>
  <si>
    <t>North Mason</t>
  </si>
  <si>
    <t>Grapeview</t>
  </si>
  <si>
    <t>Shelton</t>
  </si>
  <si>
    <t>Nespelem</t>
  </si>
  <si>
    <t>Methow Valley</t>
  </si>
  <si>
    <t>Omak</t>
  </si>
  <si>
    <t>Tonasket</t>
  </si>
  <si>
    <t>Oroville</t>
  </si>
  <si>
    <t>Brewster</t>
  </si>
  <si>
    <t>Raymond</t>
  </si>
  <si>
    <t>South Bend</t>
  </si>
  <si>
    <t>Willapa Valley</t>
  </si>
  <si>
    <t>Newport</t>
  </si>
  <si>
    <t>Cusick</t>
  </si>
  <si>
    <t>Selkirk</t>
  </si>
  <si>
    <t>Carbonado</t>
  </si>
  <si>
    <t>Clover Park</t>
  </si>
  <si>
    <t>Peninsula</t>
  </si>
  <si>
    <t>Steilacoom Hist.</t>
  </si>
  <si>
    <t>Puyallup</t>
  </si>
  <si>
    <t>Tacoma</t>
  </si>
  <si>
    <t>University Place</t>
  </si>
  <si>
    <t>Sumner</t>
  </si>
  <si>
    <t>Dieringer</t>
  </si>
  <si>
    <t>Orting</t>
  </si>
  <si>
    <t>Franklin Pierce</t>
  </si>
  <si>
    <t>Bethel</t>
  </si>
  <si>
    <t>Eatonville</t>
  </si>
  <si>
    <t>White River</t>
  </si>
  <si>
    <t>Fife</t>
  </si>
  <si>
    <t>Orcas</t>
  </si>
  <si>
    <t>Lopez</t>
  </si>
  <si>
    <t>Anacortes</t>
  </si>
  <si>
    <t>Conway</t>
  </si>
  <si>
    <t>Concrete</t>
  </si>
  <si>
    <t>La Conner</t>
  </si>
  <si>
    <t>Stevenson-Carson</t>
  </si>
  <si>
    <t>Mount Pleasant</t>
  </si>
  <si>
    <t>Arlington</t>
  </si>
  <si>
    <t>Lakewood</t>
  </si>
  <si>
    <t>Everett</t>
  </si>
  <si>
    <t>Lake Stevens</t>
  </si>
  <si>
    <t>Mukilteo</t>
  </si>
  <si>
    <t>Edmonds</t>
  </si>
  <si>
    <t>Marysville</t>
  </si>
  <si>
    <t>Index</t>
  </si>
  <si>
    <t>Monroe</t>
  </si>
  <si>
    <t>Sultan</t>
  </si>
  <si>
    <t>Granite Falls</t>
  </si>
  <si>
    <t>Central Valley</t>
  </si>
  <si>
    <t>Deer Park</t>
  </si>
  <si>
    <t>Freeman</t>
  </si>
  <si>
    <t>Great Northern</t>
  </si>
  <si>
    <t>Liberty</t>
  </si>
  <si>
    <t>Mead</t>
  </si>
  <si>
    <t>Medical Lake</t>
  </si>
  <si>
    <t>Nine Mile Falls</t>
  </si>
  <si>
    <t>Orchard Prairie</t>
  </si>
  <si>
    <t>Riverside</t>
  </si>
  <si>
    <t>Colville</t>
  </si>
  <si>
    <t>Loon Lake</t>
  </si>
  <si>
    <t>Mary Walker</t>
  </si>
  <si>
    <t>Northport</t>
  </si>
  <si>
    <t>Onion Creek</t>
  </si>
  <si>
    <t>Summit Valley</t>
  </si>
  <si>
    <t>Valley</t>
  </si>
  <si>
    <t>Wellpinit</t>
  </si>
  <si>
    <t>Yelm</t>
  </si>
  <si>
    <t>North Thurston</t>
  </si>
  <si>
    <t>Tumwater</t>
  </si>
  <si>
    <t>Olympia</t>
  </si>
  <si>
    <t>Rainier</t>
  </si>
  <si>
    <t>Griffin</t>
  </si>
  <si>
    <t>Rochester</t>
  </si>
  <si>
    <t>Tenino</t>
  </si>
  <si>
    <t>Dixie</t>
  </si>
  <si>
    <t>College Place</t>
  </si>
  <si>
    <t>Waitsburg</t>
  </si>
  <si>
    <t>Prescott</t>
  </si>
  <si>
    <t>Touchet</t>
  </si>
  <si>
    <t>Bellingham</t>
  </si>
  <si>
    <t>Ferndale</t>
  </si>
  <si>
    <t>Blaine</t>
  </si>
  <si>
    <t>Lynden</t>
  </si>
  <si>
    <t>Meridian</t>
  </si>
  <si>
    <t>Nooksack Valley</t>
  </si>
  <si>
    <t>Mount Baker</t>
  </si>
  <si>
    <t>Pullman</t>
  </si>
  <si>
    <t>Tekoa</t>
  </si>
  <si>
    <t>Colfax</t>
  </si>
  <si>
    <t>Palouse</t>
  </si>
  <si>
    <t>Steptoe</t>
  </si>
  <si>
    <t>Endicott</t>
  </si>
  <si>
    <t>Rosalia</t>
  </si>
  <si>
    <t>Lamont</t>
  </si>
  <si>
    <t>Colton</t>
  </si>
  <si>
    <t>Oakesdale</t>
  </si>
  <si>
    <t>Naches Valley</t>
  </si>
  <si>
    <t>Mabton</t>
  </si>
  <si>
    <t>Sunnyside</t>
  </si>
  <si>
    <t>Union Gap</t>
  </si>
  <si>
    <t>Grandview</t>
  </si>
  <si>
    <t>Granger</t>
  </si>
  <si>
    <t>Zillah</t>
  </si>
  <si>
    <t>Wapato</t>
  </si>
  <si>
    <t>Mount Adams</t>
  </si>
  <si>
    <t>Selah</t>
  </si>
  <si>
    <t>Highland</t>
  </si>
  <si>
    <t>East Valley</t>
  </si>
  <si>
    <t>West Valley</t>
  </si>
  <si>
    <t>Kiona-Benton</t>
  </si>
  <si>
    <t>La Center</t>
  </si>
  <si>
    <t>Coulee-Hartline</t>
  </si>
  <si>
    <t>McCleary</t>
  </si>
  <si>
    <t>Mary M. Knight</t>
  </si>
  <si>
    <t>Naselle-Grays River</t>
  </si>
  <si>
    <t>Burlington-Edison</t>
  </si>
  <si>
    <t>Sedro-Woolley</t>
  </si>
  <si>
    <t>Stanwood-Camano</t>
  </si>
  <si>
    <t>Lacrosse</t>
  </si>
  <si>
    <t>St. John</t>
  </si>
  <si>
    <t>00000</t>
  </si>
  <si>
    <t>04069</t>
  </si>
  <si>
    <t>Stehekin</t>
  </si>
  <si>
    <t>07035</t>
  </si>
  <si>
    <t>Starbuck</t>
  </si>
  <si>
    <t>11054</t>
  </si>
  <si>
    <t>Star</t>
  </si>
  <si>
    <t>25200</t>
  </si>
  <si>
    <t>North River</t>
  </si>
  <si>
    <t>28010</t>
  </si>
  <si>
    <t>Shaw</t>
  </si>
  <si>
    <t>30031</t>
  </si>
  <si>
    <t>Mill A</t>
  </si>
  <si>
    <t>Property Valuation W/O Timber</t>
  </si>
  <si>
    <t>Greater of 1/2 TAV¹ or 80% Timber</t>
  </si>
  <si>
    <t>Levy Valuation With Timber</t>
  </si>
  <si>
    <t>Levy Rate $/1000</t>
  </si>
  <si>
    <t>Certified Levy Amount</t>
  </si>
  <si>
    <t>Levy Valuation Per Student</t>
  </si>
  <si>
    <t>Certified Levy Per Student</t>
  </si>
  <si>
    <t>00001</t>
  </si>
  <si>
    <t>Districts with Levies</t>
  </si>
  <si>
    <t>Excess Levy Ammount</t>
  </si>
  <si>
    <t>Net Excess</t>
  </si>
  <si>
    <t>Spring</t>
  </si>
  <si>
    <t>Fall</t>
  </si>
  <si>
    <t>Three Year Average</t>
  </si>
  <si>
    <t>Enrichment Levy</t>
  </si>
  <si>
    <t>Tax</t>
  </si>
  <si>
    <t>Total</t>
  </si>
  <si>
    <t>Collection</t>
  </si>
  <si>
    <t>%</t>
  </si>
  <si>
    <t>99999</t>
  </si>
  <si>
    <t>01999</t>
  </si>
  <si>
    <t>Adams County Total</t>
  </si>
  <si>
    <t>02999</t>
  </si>
  <si>
    <t>Asotin County Total</t>
  </si>
  <si>
    <t>Kiona Benton</t>
  </si>
  <si>
    <t>03999</t>
  </si>
  <si>
    <t>Benton County Total</t>
  </si>
  <si>
    <t>04999</t>
  </si>
  <si>
    <t>Chelan County Total</t>
  </si>
  <si>
    <t>05999</t>
  </si>
  <si>
    <t>Clallam County Total</t>
  </si>
  <si>
    <t>Lacenter</t>
  </si>
  <si>
    <t>Evergreen (Clark)</t>
  </si>
  <si>
    <t>06999</t>
  </si>
  <si>
    <t>Clark County Total</t>
  </si>
  <si>
    <t>07999</t>
  </si>
  <si>
    <t>Columbia County Total</t>
  </si>
  <si>
    <t>08999</t>
  </si>
  <si>
    <t>Cowlitz County Total</t>
  </si>
  <si>
    <t>09999</t>
  </si>
  <si>
    <t>Douglas County Total</t>
  </si>
  <si>
    <t>10999</t>
  </si>
  <si>
    <t>Ferry County Total</t>
  </si>
  <si>
    <t>11999</t>
  </si>
  <si>
    <t>Franklin County Total</t>
  </si>
  <si>
    <t>12999</t>
  </si>
  <si>
    <t>Garfield County Total</t>
  </si>
  <si>
    <t>Coulee/Hartline</t>
  </si>
  <si>
    <t>13999</t>
  </si>
  <si>
    <t>Grant County Total</t>
  </si>
  <si>
    <t>Mc Cleary</t>
  </si>
  <si>
    <t>14999</t>
  </si>
  <si>
    <t>Grays Harbor County Total</t>
  </si>
  <si>
    <t>15999</t>
  </si>
  <si>
    <t>Island County Total</t>
  </si>
  <si>
    <t>16999</t>
  </si>
  <si>
    <t>Jefferson County Total</t>
  </si>
  <si>
    <t>17999</t>
  </si>
  <si>
    <t>King County Total</t>
  </si>
  <si>
    <t>18999</t>
  </si>
  <si>
    <t>Kitsap County Total</t>
  </si>
  <si>
    <t>19999</t>
  </si>
  <si>
    <t>Kittitas County Total</t>
  </si>
  <si>
    <t>20999</t>
  </si>
  <si>
    <t>Klickitat County Total</t>
  </si>
  <si>
    <t>21999</t>
  </si>
  <si>
    <t>Lewis County Total</t>
  </si>
  <si>
    <t>22000</t>
  </si>
  <si>
    <t>22999</t>
  </si>
  <si>
    <t>Lincoln County Total</t>
  </si>
  <si>
    <t>Mary M Knight</t>
  </si>
  <si>
    <t>23999</t>
  </si>
  <si>
    <t>Mason County Total</t>
  </si>
  <si>
    <t>24999</t>
  </si>
  <si>
    <t>Okanogan County Total</t>
  </si>
  <si>
    <t>Naselle Grays Riv</t>
  </si>
  <si>
    <t>25999</t>
  </si>
  <si>
    <t>Pacific County Total</t>
  </si>
  <si>
    <t>26999</t>
  </si>
  <si>
    <t>Pend Oreille County Total</t>
  </si>
  <si>
    <t>27999</t>
  </si>
  <si>
    <t>Pierce County Total</t>
  </si>
  <si>
    <t>28999</t>
  </si>
  <si>
    <t>San Juan County Total</t>
  </si>
  <si>
    <t>Burlington Edison</t>
  </si>
  <si>
    <t>Sedro Woolley</t>
  </si>
  <si>
    <t>Mt Vernon</t>
  </si>
  <si>
    <t>29999</t>
  </si>
  <si>
    <t>Skagit County Total</t>
  </si>
  <si>
    <t>30999</t>
  </si>
  <si>
    <t>Skamania County Total</t>
  </si>
  <si>
    <t>Stanwood</t>
  </si>
  <si>
    <t>31999</t>
  </si>
  <si>
    <t>Snohomish County Total</t>
  </si>
  <si>
    <t>East Valley (Spok</t>
  </si>
  <si>
    <t>West Valley (Spok</t>
  </si>
  <si>
    <t>32999</t>
  </si>
  <si>
    <t>Spokane County Total</t>
  </si>
  <si>
    <t>Evergreen (Stev)</t>
  </si>
  <si>
    <t>Columbia (Stev)</t>
  </si>
  <si>
    <t>33999</t>
  </si>
  <si>
    <t>Stevens County Total</t>
  </si>
  <si>
    <t>34999</t>
  </si>
  <si>
    <t>Thurston County Total</t>
  </si>
  <si>
    <t>35999</t>
  </si>
  <si>
    <t>Wahkiakum County Total</t>
  </si>
  <si>
    <t>Columbia (Walla)</t>
  </si>
  <si>
    <t>36999</t>
  </si>
  <si>
    <t>Walla Walla County Total</t>
  </si>
  <si>
    <t>37999</t>
  </si>
  <si>
    <t>Whatcom County Total</t>
  </si>
  <si>
    <t>Lacrosse Joint</t>
  </si>
  <si>
    <t>St John</t>
  </si>
  <si>
    <t>38999</t>
  </si>
  <si>
    <t>Whitman County Total</t>
  </si>
  <si>
    <t>East Valley (Yak)</t>
  </si>
  <si>
    <t>West Valley (Yak)</t>
  </si>
  <si>
    <t>39999</t>
  </si>
  <si>
    <t>Yakima County Total</t>
  </si>
  <si>
    <t>2023 Tax Collection Data</t>
  </si>
  <si>
    <t/>
  </si>
  <si>
    <t>Mount Adams School District</t>
  </si>
  <si>
    <t>West Valley School District (Yakima)</t>
  </si>
  <si>
    <t>Wapato School District</t>
  </si>
  <si>
    <t>Zillah School District</t>
  </si>
  <si>
    <t>Granger School District</t>
  </si>
  <si>
    <t>Highland School District</t>
  </si>
  <si>
    <t>Toppenish School District</t>
  </si>
  <si>
    <t>Sunnyside School District</t>
  </si>
  <si>
    <t>Grandview School District</t>
  </si>
  <si>
    <t>Mabton School District</t>
  </si>
  <si>
    <t>Selah School District</t>
  </si>
  <si>
    <t>East Valley School District (Yakima)</t>
  </si>
  <si>
    <t>Yakima School District</t>
  </si>
  <si>
    <t>Naches Valley School District</t>
  </si>
  <si>
    <t>Union Gap School District</t>
  </si>
  <si>
    <t>Oakesdale School District</t>
  </si>
  <si>
    <t>St. John School District</t>
  </si>
  <si>
    <t>Rosalia School District</t>
  </si>
  <si>
    <t>Endicott School District</t>
  </si>
  <si>
    <t>Colton School District</t>
  </si>
  <si>
    <t>Steptoe School District</t>
  </si>
  <si>
    <t>Garfield School District</t>
  </si>
  <si>
    <t>Palouse School District</t>
  </si>
  <si>
    <t>Colfax School District</t>
  </si>
  <si>
    <t>Pullman School District</t>
  </si>
  <si>
    <t>Tekoa School District</t>
  </si>
  <si>
    <t>Lamont School District</t>
  </si>
  <si>
    <t>LaCrosse School District</t>
  </si>
  <si>
    <t>Mount Baker School District</t>
  </si>
  <si>
    <t>Nooksack Valley School District</t>
  </si>
  <si>
    <t>Meridian School District</t>
  </si>
  <si>
    <t>Lynden School District</t>
  </si>
  <si>
    <t>Blaine School District</t>
  </si>
  <si>
    <t>Ferndale School District</t>
  </si>
  <si>
    <t>Bellingham School District</t>
  </si>
  <si>
    <t>Prescott School District</t>
  </si>
  <si>
    <t>Waitsburg School District</t>
  </si>
  <si>
    <t>Columbia (Walla Walla) School District</t>
  </si>
  <si>
    <t>Touchet School District</t>
  </si>
  <si>
    <t>College Place School District</t>
  </si>
  <si>
    <t>Walla Walla Public Schools</t>
  </si>
  <si>
    <t>Dixie School District</t>
  </si>
  <si>
    <t>Wahkiakum School District</t>
  </si>
  <si>
    <t>Tenino School District</t>
  </si>
  <si>
    <t>Rochester School District</t>
  </si>
  <si>
    <t>Griffin School District</t>
  </si>
  <si>
    <t>Rainier School District</t>
  </si>
  <si>
    <t>Olympia School District</t>
  </si>
  <si>
    <t>Tumwater School District</t>
  </si>
  <si>
    <t>North Thurston Public Schools</t>
  </si>
  <si>
    <t>Yelm School District</t>
  </si>
  <si>
    <t>Kettle Falls School District</t>
  </si>
  <si>
    <t>Northport School District</t>
  </si>
  <si>
    <t>Mary Walker School District</t>
  </si>
  <si>
    <t>Columbia (Stevens) School District</t>
  </si>
  <si>
    <t>Evergreen School District (Stevens)</t>
  </si>
  <si>
    <t>Summit Valley School District</t>
  </si>
  <si>
    <t>Loon Lake School District</t>
  </si>
  <si>
    <t>Colville School District</t>
  </si>
  <si>
    <t>Valley School District</t>
  </si>
  <si>
    <t>Wellpinit School District</t>
  </si>
  <si>
    <t>Chewelah School District</t>
  </si>
  <si>
    <t>Onion Creek School District</t>
  </si>
  <si>
    <t>Riverside School District</t>
  </si>
  <si>
    <t>Deer Park School District</t>
  </si>
  <si>
    <t>West Valley School District (Spokane)</t>
  </si>
  <si>
    <t>Liberty School District</t>
  </si>
  <si>
    <t>East Valley School District (Spokane)</t>
  </si>
  <si>
    <t>Cheney School District</t>
  </si>
  <si>
    <t>Freeman School District</t>
  </si>
  <si>
    <t>Central Valley School District</t>
  </si>
  <si>
    <t>Mead School District</t>
  </si>
  <si>
    <t>Medical Lake School District</t>
  </si>
  <si>
    <t>Nine Mile Falls School District</t>
  </si>
  <si>
    <t>Great Northern School District</t>
  </si>
  <si>
    <t>Orchard Prairie School District</t>
  </si>
  <si>
    <t>Spokane School District</t>
  </si>
  <si>
    <t>Stanwood-Camano School District</t>
  </si>
  <si>
    <t>Granite Falls School District</t>
  </si>
  <si>
    <t>Darrington School District</t>
  </si>
  <si>
    <t>Sultan School District</t>
  </si>
  <si>
    <t>Lakewood School District</t>
  </si>
  <si>
    <t>Snohomish School District</t>
  </si>
  <si>
    <t>Monroe School District</t>
  </si>
  <si>
    <t>Index School District</t>
  </si>
  <si>
    <t>Marysville School District</t>
  </si>
  <si>
    <t>Arlington School District</t>
  </si>
  <si>
    <t>Edmonds School District</t>
  </si>
  <si>
    <t>Mukilteo School District</t>
  </si>
  <si>
    <t>Lake Stevens School District</t>
  </si>
  <si>
    <t>Everett School District</t>
  </si>
  <si>
    <t>Stevenson-Carson School District</t>
  </si>
  <si>
    <t>Mill A School District</t>
  </si>
  <si>
    <t>Mount Pleasant School District</t>
  </si>
  <si>
    <t>Skamania School District</t>
  </si>
  <si>
    <t>Mount Vernon School District</t>
  </si>
  <si>
    <t>Conway School District</t>
  </si>
  <si>
    <t>La Conner School District</t>
  </si>
  <si>
    <t>Anacortes School District</t>
  </si>
  <si>
    <t>Sedro-Woolley School District</t>
  </si>
  <si>
    <t>Burlington-Edison School District</t>
  </si>
  <si>
    <t>Concrete School District</t>
  </si>
  <si>
    <t>San Juan Island School District</t>
  </si>
  <si>
    <t>Lopez School District</t>
  </si>
  <si>
    <t>Orcas Island School District</t>
  </si>
  <si>
    <t>Shaw Island School District</t>
  </si>
  <si>
    <t>Fife School District</t>
  </si>
  <si>
    <t>White River School District</t>
  </si>
  <si>
    <t>Eatonville School District</t>
  </si>
  <si>
    <t>Bethel School District</t>
  </si>
  <si>
    <t>Franklin Pierce School District</t>
  </si>
  <si>
    <t>Peninsula School District</t>
  </si>
  <si>
    <t>Clover Park School District</t>
  </si>
  <si>
    <t>Orting School District</t>
  </si>
  <si>
    <t>Dieringer School District</t>
  </si>
  <si>
    <t>Sumner-Bonney Lake School District</t>
  </si>
  <si>
    <t>University Place School District</t>
  </si>
  <si>
    <t>Carbonado School District</t>
  </si>
  <si>
    <t>Tacoma School District</t>
  </si>
  <si>
    <t>Puyallup School District</t>
  </si>
  <si>
    <t>Steilacoom Hist. School District</t>
  </si>
  <si>
    <t>Selkirk School District</t>
  </si>
  <si>
    <t>Cusick School District</t>
  </si>
  <si>
    <t>Newport School District</t>
  </si>
  <si>
    <t>North River School District</t>
  </si>
  <si>
    <t>Willapa Valley School District</t>
  </si>
  <si>
    <t>Naselle-Grays River Valley School District</t>
  </si>
  <si>
    <t>South Bend School District</t>
  </si>
  <si>
    <t>Raymond School District</t>
  </si>
  <si>
    <t>Ocean Beach School District</t>
  </si>
  <si>
    <t>Oroville School District</t>
  </si>
  <si>
    <t>Tonasket School District</t>
  </si>
  <si>
    <t>Methow Valley School District</t>
  </si>
  <si>
    <t>Pateros School District</t>
  </si>
  <si>
    <t>Brewster School District</t>
  </si>
  <si>
    <t>Okanogan School District</t>
  </si>
  <si>
    <t>Omak School District</t>
  </si>
  <si>
    <t xml:space="preserve">Nespelem School District  </t>
  </si>
  <si>
    <t>Hood Canal School District</t>
  </si>
  <si>
    <t>North Mason School District</t>
  </si>
  <si>
    <t>Pioneer School District</t>
  </si>
  <si>
    <t>Mary M Knight School District</t>
  </si>
  <si>
    <t>Shelton School District</t>
  </si>
  <si>
    <t>Grapeview School District</t>
  </si>
  <si>
    <t>Southside School District</t>
  </si>
  <si>
    <t>Davenport School District</t>
  </si>
  <si>
    <t>Harrington School District</t>
  </si>
  <si>
    <t>Wilbur School District</t>
  </si>
  <si>
    <t>Odessa School District</t>
  </si>
  <si>
    <t>Creston School District</t>
  </si>
  <si>
    <t>Almira School District</t>
  </si>
  <si>
    <t>Reardan-Edwall School District</t>
  </si>
  <si>
    <t>Sprague School District</t>
  </si>
  <si>
    <t>Centralia School District</t>
  </si>
  <si>
    <t>White Pass School District</t>
  </si>
  <si>
    <t>Chehalis School District</t>
  </si>
  <si>
    <t>Pe Ell School District</t>
  </si>
  <si>
    <t>Onalaska School District</t>
  </si>
  <si>
    <t>Toledo School District</t>
  </si>
  <si>
    <t>Boistfort School District</t>
  </si>
  <si>
    <t>Winlock School District</t>
  </si>
  <si>
    <t>Adna School District</t>
  </si>
  <si>
    <t>Morton School District</t>
  </si>
  <si>
    <t>Mossyrock School District</t>
  </si>
  <si>
    <t>Evaline School District</t>
  </si>
  <si>
    <t>Napavine School District</t>
  </si>
  <si>
    <t>Lyle School District</t>
  </si>
  <si>
    <t>White Salmon Valley School District</t>
  </si>
  <si>
    <t>Goldendale School District</t>
  </si>
  <si>
    <t>Roosevelt School District</t>
  </si>
  <si>
    <t>Klickitat School District</t>
  </si>
  <si>
    <t>Glenwood School District</t>
  </si>
  <si>
    <t>Trout Lake School District</t>
  </si>
  <si>
    <t>Centerville School District</t>
  </si>
  <si>
    <t>Bickleton School District</t>
  </si>
  <si>
    <t>Wishram School District</t>
  </si>
  <si>
    <t>Cle Elum-Roslyn School District</t>
  </si>
  <si>
    <t>Kittitas School District</t>
  </si>
  <si>
    <t>Ellensburg School District</t>
  </si>
  <si>
    <t>Thorp School District</t>
  </si>
  <si>
    <t>Easton School District</t>
  </si>
  <si>
    <t>Damman School District</t>
  </si>
  <si>
    <t>South Kitsap School District</t>
  </si>
  <si>
    <t>Central Kitsap School District</t>
  </si>
  <si>
    <t>North Kitsap School District</t>
  </si>
  <si>
    <t>Bainbridge Island School District</t>
  </si>
  <si>
    <t>Bremerton School District</t>
  </si>
  <si>
    <t>Northshore School District</t>
  </si>
  <si>
    <t>Kent School District</t>
  </si>
  <si>
    <t>Lake Washington School District</t>
  </si>
  <si>
    <t>Shoreline School District</t>
  </si>
  <si>
    <t>Issaquah School District</t>
  </si>
  <si>
    <t>Snoqualmie Valley School District</t>
  </si>
  <si>
    <t>Tahoma School District</t>
  </si>
  <si>
    <t>Auburn School District</t>
  </si>
  <si>
    <t>Riverview School District</t>
  </si>
  <si>
    <t>Tukwila School District</t>
  </si>
  <si>
    <t>Bellevue School District</t>
  </si>
  <si>
    <t>Skykomish School District</t>
  </si>
  <si>
    <t>Renton School District</t>
  </si>
  <si>
    <t>Vashon Island School District</t>
  </si>
  <si>
    <t>Highline School District</t>
  </si>
  <si>
    <t>Mercer Island School District</t>
  </si>
  <si>
    <t>Enumclaw School District</t>
  </si>
  <si>
    <t>Federal Way School District</t>
  </si>
  <si>
    <t>Seattle Public Schools</t>
  </si>
  <si>
    <t>Port Townsend School District</t>
  </si>
  <si>
    <t>Chimacum School District</t>
  </si>
  <si>
    <t>Quilcene School District</t>
  </si>
  <si>
    <t>Brinnon School District</t>
  </si>
  <si>
    <t>Queets-Clearwater School District</t>
  </si>
  <si>
    <t>South Whidbey School District</t>
  </si>
  <si>
    <t>Coupeville School District</t>
  </si>
  <si>
    <t>Oak Harbor School District</t>
  </si>
  <si>
    <t>Oakville School District</t>
  </si>
  <si>
    <t>Ocosta School District</t>
  </si>
  <si>
    <t>Wishkah Valley School District</t>
  </si>
  <si>
    <t>Satsop School District</t>
  </si>
  <si>
    <t>Cosmopolis School District</t>
  </si>
  <si>
    <t>Lake Quinault School District</t>
  </si>
  <si>
    <t>Taholah School District</t>
  </si>
  <si>
    <t>Elma School District</t>
  </si>
  <si>
    <t>Montesano School District</t>
  </si>
  <si>
    <t>McCleary School District</t>
  </si>
  <si>
    <t>North Beach School District</t>
  </si>
  <si>
    <t>Hoquiam School District</t>
  </si>
  <si>
    <t>Aberdeen School District</t>
  </si>
  <si>
    <t>Grand Coulee Dam School District</t>
  </si>
  <si>
    <t>Wilson Creek School District</t>
  </si>
  <si>
    <t>Ephrata School District</t>
  </si>
  <si>
    <t>Moses Lake School District</t>
  </si>
  <si>
    <t>Royal School District</t>
  </si>
  <si>
    <t>Soap Lake School District</t>
  </si>
  <si>
    <t>Coulee-Hartline School District</t>
  </si>
  <si>
    <t>Warden School District</t>
  </si>
  <si>
    <t>Quincy School District</t>
  </si>
  <si>
    <t>Wahluke School District</t>
  </si>
  <si>
    <t>Pomeroy School District</t>
  </si>
  <si>
    <t>Kahlotus School District</t>
  </si>
  <si>
    <t>Star School District No. 054</t>
  </si>
  <si>
    <t>North Franklin School District</t>
  </si>
  <si>
    <t>Pasco School District</t>
  </si>
  <si>
    <t>Republic School District</t>
  </si>
  <si>
    <t>Inchelium School District</t>
  </si>
  <si>
    <t>Orient School District</t>
  </si>
  <si>
    <t>Curlew School District</t>
  </si>
  <si>
    <t>Keller School District</t>
  </si>
  <si>
    <t>Waterville School District</t>
  </si>
  <si>
    <t>Mansfield School District</t>
  </si>
  <si>
    <t>Eastmont School District</t>
  </si>
  <si>
    <t>Palisades School District</t>
  </si>
  <si>
    <t>Bridgeport School District</t>
  </si>
  <si>
    <t>Orondo School District</t>
  </si>
  <si>
    <t>Kelso School District</t>
  </si>
  <si>
    <t>Woodland School District</t>
  </si>
  <si>
    <t>Kalama School District</t>
  </si>
  <si>
    <t>Castle Rock School District</t>
  </si>
  <si>
    <t>Toutle Lake School District</t>
  </si>
  <si>
    <t>Longview School District</t>
  </si>
  <si>
    <t>Starbuck School District</t>
  </si>
  <si>
    <t>Dayton School District</t>
  </si>
  <si>
    <t>Ridgefield School District</t>
  </si>
  <si>
    <t>Battle Ground School District</t>
  </si>
  <si>
    <t>Camas School District</t>
  </si>
  <si>
    <t>Evergreen School District (Clark)</t>
  </si>
  <si>
    <t>Washougal School District</t>
  </si>
  <si>
    <t>Green Mountain School District</t>
  </si>
  <si>
    <t>La Center School District</t>
  </si>
  <si>
    <t>Hockinson School District</t>
  </si>
  <si>
    <t>Vancouver School District</t>
  </si>
  <si>
    <t>Quillayute Valley School District</t>
  </si>
  <si>
    <t>Cape Flattery School District</t>
  </si>
  <si>
    <t>Sequim School District</t>
  </si>
  <si>
    <t>Crescent School District</t>
  </si>
  <si>
    <t>Port Angeles School District</t>
  </si>
  <si>
    <t>Wenatchee School District</t>
  </si>
  <si>
    <t>Cascade School District</t>
  </si>
  <si>
    <t>CASHMERE SCHOOL DISTRICT</t>
  </si>
  <si>
    <t>Lake Chelan School District</t>
  </si>
  <si>
    <t>Entiat School District</t>
  </si>
  <si>
    <t>Stehekin School District</t>
  </si>
  <si>
    <t>Manson School District</t>
  </si>
  <si>
    <t>Richland School District</t>
  </si>
  <si>
    <t>Prosser School District</t>
  </si>
  <si>
    <t>Finley School District</t>
  </si>
  <si>
    <t>Kiona-Benton City School District</t>
  </si>
  <si>
    <t>Paterson School District</t>
  </si>
  <si>
    <t>Kennewick School District</t>
  </si>
  <si>
    <t>Asotin-Anatone School District</t>
  </si>
  <si>
    <t>Clarkston School District</t>
  </si>
  <si>
    <t>Ritzville School District</t>
  </si>
  <si>
    <t>Lind School District</t>
  </si>
  <si>
    <t>Othello School District</t>
  </si>
  <si>
    <t>Benge School District</t>
  </si>
  <si>
    <t>Washtucna School District</t>
  </si>
  <si>
    <t>ITEM 020</t>
  </si>
  <si>
    <t>DISTRICT</t>
  </si>
  <si>
    <t>December</t>
  </si>
  <si>
    <t>Through Month:</t>
  </si>
  <si>
    <t>2023-2024</t>
  </si>
  <si>
    <t>Fiscal Year:</t>
  </si>
  <si>
    <t>Report No: 002</t>
  </si>
  <si>
    <t>August</t>
  </si>
  <si>
    <t>z</t>
  </si>
  <si>
    <t>Spring Collection</t>
  </si>
  <si>
    <t>2022-23 Resident FTE Students</t>
  </si>
  <si>
    <t>General Fund and Enrichment Levies Collectible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</si>
</sst>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#,##0.00000_);\(#,##0.00000\)"/>
    <numFmt numFmtId="167" formatCode="0.0000_)"/>
  </numFmts>
  <fonts count="17">
    <font>
      <sz val="8"/>
      <name val="Arial MT"/>
    </font>
    <font>
      <sz val="12"/>
      <name val="Arial"/>
      <family val="2"/>
    </font>
    <font>
      <sz val="8"/>
      <name val="Arial MT"/>
    </font>
    <font>
      <sz val="12"/>
      <color theme="0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sz val="11"/>
      <color theme="0"/>
      <name val="Segoe UI"/>
      <family val="2"/>
    </font>
    <font>
      <sz val="9"/>
      <name val="Arial MT"/>
    </font>
    <font>
      <sz val="11"/>
      <color theme="0" tint="-0.14999847407452621"/>
      <name val="Segoe UI"/>
      <family val="2"/>
    </font>
    <font>
      <b/>
      <sz val="11"/>
      <color rgb="FF000000"/>
      <name val="Segoe UI"/>
      <family val="2"/>
    </font>
    <font>
      <b/>
      <sz val="22"/>
      <name val="Segoe U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3" fillId="0" borderId="0"/>
    <xf numFmtId="43" fontId="13" fillId="0" borderId="0" applyFont="0" applyFill="0" applyBorder="0" applyAlignment="0" applyProtection="0">
      <alignment wrapText="1"/>
    </xf>
    <xf numFmtId="0" fontId="16" fillId="0" borderId="0"/>
    <xf numFmtId="0" fontId="13" fillId="0" borderId="0">
      <alignment wrapText="1"/>
    </xf>
  </cellStyleXfs>
  <cellXfs count="78">
    <xf numFmtId="0" fontId="0" fillId="0" borderId="0" xfId="0"/>
    <xf numFmtId="164" fontId="0" fillId="0" borderId="0" xfId="0" applyNumberForma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0" fillId="0" borderId="0" xfId="0" applyNumberFormat="1"/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2" fontId="4" fillId="0" borderId="0" xfId="0" applyNumberFormat="1" applyFont="1"/>
    <xf numFmtId="0" fontId="3" fillId="0" borderId="2" xfId="2" applyNumberFormat="1" applyFont="1" applyBorder="1" applyAlignment="1">
      <alignment wrapText="1"/>
    </xf>
    <xf numFmtId="0" fontId="7" fillId="0" borderId="4" xfId="0" quotePrefix="1" applyFont="1" applyBorder="1"/>
    <xf numFmtId="3" fontId="6" fillId="0" borderId="0" xfId="0" applyNumberFormat="1" applyFont="1"/>
    <xf numFmtId="37" fontId="6" fillId="0" borderId="0" xfId="0" applyNumberFormat="1" applyFont="1"/>
    <xf numFmtId="1" fontId="4" fillId="0" borderId="0" xfId="0" applyNumberFormat="1" applyFont="1"/>
    <xf numFmtId="0" fontId="6" fillId="0" borderId="3" xfId="0" applyFont="1" applyBorder="1"/>
    <xf numFmtId="37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37" fontId="10" fillId="0" borderId="3" xfId="0" applyNumberFormat="1" applyFont="1" applyBorder="1" applyAlignment="1">
      <alignment vertical="center"/>
    </xf>
    <xf numFmtId="165" fontId="6" fillId="0" borderId="0" xfId="2" applyNumberFormat="1" applyFont="1"/>
    <xf numFmtId="167" fontId="6" fillId="0" borderId="0" xfId="0" applyNumberFormat="1" applyFont="1"/>
    <xf numFmtId="0" fontId="6" fillId="0" borderId="4" xfId="0" applyFont="1" applyBorder="1" applyAlignment="1">
      <alignment horizontal="right"/>
    </xf>
    <xf numFmtId="0" fontId="9" fillId="0" borderId="0" xfId="0" applyFont="1"/>
    <xf numFmtId="0" fontId="3" fillId="0" borderId="5" xfId="0" applyFont="1" applyBorder="1" applyAlignment="1">
      <alignment wrapText="1"/>
    </xf>
    <xf numFmtId="0" fontId="5" fillId="0" borderId="0" xfId="0" applyFont="1"/>
    <xf numFmtId="43" fontId="4" fillId="0" borderId="0" xfId="0" applyNumberFormat="1" applyFont="1"/>
    <xf numFmtId="0" fontId="11" fillId="0" borderId="0" xfId="0" applyFont="1"/>
    <xf numFmtId="0" fontId="3" fillId="2" borderId="2" xfId="0" applyFont="1" applyFill="1" applyBorder="1" applyAlignment="1">
      <alignment wrapText="1"/>
    </xf>
    <xf numFmtId="41" fontId="14" fillId="0" borderId="6" xfId="5" applyNumberFormat="1" applyFont="1" applyBorder="1" applyAlignment="1">
      <alignment horizontal="center"/>
    </xf>
    <xf numFmtId="41" fontId="14" fillId="0" borderId="7" xfId="5" applyNumberFormat="1" applyFont="1" applyBorder="1" applyAlignment="1">
      <alignment horizontal="center"/>
    </xf>
    <xf numFmtId="41" fontId="14" fillId="0" borderId="3" xfId="5" applyNumberFormat="1" applyFont="1" applyBorder="1" applyAlignment="1">
      <alignment horizontal="center"/>
    </xf>
    <xf numFmtId="41" fontId="14" fillId="0" borderId="4" xfId="5" applyNumberFormat="1" applyFont="1" applyBorder="1" applyAlignment="1">
      <alignment horizontal="center"/>
    </xf>
    <xf numFmtId="4" fontId="14" fillId="0" borderId="10" xfId="5" applyNumberFormat="1" applyFont="1" applyBorder="1" applyAlignment="1">
      <alignment horizontal="center"/>
    </xf>
    <xf numFmtId="0" fontId="14" fillId="0" borderId="11" xfId="5" applyFont="1" applyBorder="1" applyAlignment="1">
      <alignment horizontal="center"/>
    </xf>
    <xf numFmtId="1" fontId="14" fillId="0" borderId="12" xfId="5" quotePrefix="1" applyNumberFormat="1" applyFont="1" applyBorder="1" applyAlignment="1">
      <alignment horizontal="center"/>
    </xf>
    <xf numFmtId="41" fontId="14" fillId="0" borderId="8" xfId="5" applyNumberFormat="1" applyFont="1" applyBorder="1" applyAlignment="1">
      <alignment horizontal="center"/>
    </xf>
    <xf numFmtId="41" fontId="14" fillId="0" borderId="13" xfId="5" applyNumberFormat="1" applyFont="1" applyBorder="1" applyAlignment="1">
      <alignment horizontal="center"/>
    </xf>
    <xf numFmtId="41" fontId="14" fillId="0" borderId="9" xfId="5" applyNumberFormat="1" applyFont="1" applyBorder="1" applyAlignment="1">
      <alignment horizontal="center"/>
    </xf>
    <xf numFmtId="4" fontId="14" fillId="0" borderId="13" xfId="5" applyNumberFormat="1" applyFont="1" applyBorder="1" applyAlignment="1">
      <alignment horizontal="center"/>
    </xf>
    <xf numFmtId="2" fontId="14" fillId="0" borderId="13" xfId="5" applyNumberFormat="1" applyFont="1" applyBorder="1" applyAlignment="1">
      <alignment horizontal="center"/>
    </xf>
    <xf numFmtId="2" fontId="14" fillId="0" borderId="9" xfId="5" applyNumberFormat="1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41" fontId="14" fillId="0" borderId="2" xfId="5" applyNumberFormat="1" applyFont="1" applyBorder="1" applyAlignment="1">
      <alignment horizontal="center"/>
    </xf>
    <xf numFmtId="41" fontId="14" fillId="0" borderId="1" xfId="5" applyNumberFormat="1" applyFont="1" applyBorder="1" applyAlignment="1">
      <alignment horizontal="center"/>
    </xf>
    <xf numFmtId="4" fontId="14" fillId="0" borderId="2" xfId="5" applyNumberFormat="1" applyFont="1" applyBorder="1" applyAlignment="1">
      <alignment horizontal="center"/>
    </xf>
    <xf numFmtId="2" fontId="14" fillId="0" borderId="2" xfId="5" applyNumberFormat="1" applyFont="1" applyBorder="1" applyAlignment="1">
      <alignment horizontal="center"/>
    </xf>
    <xf numFmtId="2" fontId="14" fillId="0" borderId="1" xfId="5" applyNumberFormat="1" applyFont="1" applyBorder="1" applyAlignment="1">
      <alignment horizontal="center"/>
    </xf>
    <xf numFmtId="41" fontId="15" fillId="0" borderId="0" xfId="5" applyNumberFormat="1" applyFont="1" applyAlignment="1">
      <alignment horizontal="center"/>
    </xf>
    <xf numFmtId="41" fontId="15" fillId="0" borderId="0" xfId="5" applyNumberFormat="1" applyFont="1" applyAlignment="1">
      <alignment horizontal="right"/>
    </xf>
    <xf numFmtId="49" fontId="14" fillId="0" borderId="0" xfId="1" applyNumberFormat="1" applyFont="1"/>
    <xf numFmtId="0" fontId="12" fillId="0" borderId="11" xfId="0" applyFont="1" applyBorder="1"/>
    <xf numFmtId="41" fontId="14" fillId="0" borderId="11" xfId="5" applyNumberFormat="1" applyFont="1" applyBorder="1" applyAlignment="1">
      <alignment horizontal="center"/>
    </xf>
    <xf numFmtId="0" fontId="12" fillId="0" borderId="0" xfId="0" applyFont="1"/>
    <xf numFmtId="2" fontId="12" fillId="0" borderId="11" xfId="0" applyNumberFormat="1" applyFont="1" applyBorder="1"/>
    <xf numFmtId="0" fontId="12" fillId="0" borderId="0" xfId="0" applyFont="1" applyAlignment="1">
      <alignment vertical="center"/>
    </xf>
    <xf numFmtId="0" fontId="15" fillId="0" borderId="0" xfId="0" applyFont="1"/>
    <xf numFmtId="43" fontId="15" fillId="0" borderId="0" xfId="6" applyFont="1" applyFill="1" applyBorder="1" applyAlignment="1">
      <alignment horizontal="right"/>
    </xf>
    <xf numFmtId="49" fontId="12" fillId="0" borderId="0" xfId="0" applyNumberFormat="1" applyFont="1"/>
    <xf numFmtId="43" fontId="14" fillId="0" borderId="0" xfId="6" applyFont="1" applyFill="1" applyBorder="1" applyAlignment="1">
      <alignment horizontal="right"/>
    </xf>
    <xf numFmtId="2" fontId="12" fillId="0" borderId="0" xfId="0" applyNumberFormat="1" applyFont="1"/>
    <xf numFmtId="49" fontId="12" fillId="0" borderId="0" xfId="1" applyNumberFormat="1" applyFont="1"/>
    <xf numFmtId="0" fontId="15" fillId="0" borderId="0" xfId="0" quotePrefix="1" applyFont="1" applyAlignment="1">
      <alignment horizontal="left"/>
    </xf>
    <xf numFmtId="0" fontId="15" fillId="0" borderId="0" xfId="0" quotePrefix="1" applyFont="1"/>
    <xf numFmtId="49" fontId="15" fillId="0" borderId="0" xfId="0" applyNumberFormat="1" applyFont="1" applyAlignment="1">
      <alignment horizontal="left"/>
    </xf>
    <xf numFmtId="49" fontId="15" fillId="0" borderId="0" xfId="0" applyNumberFormat="1" applyFont="1"/>
    <xf numFmtId="43" fontId="0" fillId="0" borderId="0" xfId="2" applyFont="1"/>
    <xf numFmtId="2" fontId="15" fillId="0" borderId="0" xfId="0" applyNumberFormat="1" applyFont="1"/>
    <xf numFmtId="0" fontId="14" fillId="0" borderId="0" xfId="0" applyFont="1"/>
    <xf numFmtId="2" fontId="14" fillId="0" borderId="0" xfId="0" applyNumberFormat="1" applyFont="1"/>
    <xf numFmtId="43" fontId="15" fillId="0" borderId="0" xfId="0" applyNumberFormat="1" applyFont="1"/>
    <xf numFmtId="41" fontId="15" fillId="0" borderId="0" xfId="0" applyNumberFormat="1" applyFont="1"/>
    <xf numFmtId="41" fontId="15" fillId="0" borderId="0" xfId="0" applyNumberFormat="1" applyFont="1" applyAlignment="1">
      <alignment horizontal="right"/>
    </xf>
    <xf numFmtId="4" fontId="0" fillId="0" borderId="0" xfId="0" applyNumberFormat="1"/>
    <xf numFmtId="43" fontId="0" fillId="0" borderId="0" xfId="0" applyNumberFormat="1"/>
    <xf numFmtId="43" fontId="14" fillId="0" borderId="0" xfId="6" applyFont="1" applyBorder="1" applyAlignment="1">
      <alignment horizontal="right"/>
    </xf>
  </cellXfs>
  <cellStyles count="9">
    <cellStyle name="Comma" xfId="2" builtinId="3"/>
    <cellStyle name="Comma 2" xfId="3" xr:uid="{BB7F0C9D-2810-4B15-A291-7E6FEFFBD539}"/>
    <cellStyle name="Comma 3" xfId="6" xr:uid="{3CB62F54-C388-46DA-9D57-8DCAE73F6A07}"/>
    <cellStyle name="Normal" xfId="0" builtinId="0"/>
    <cellStyle name="Normal 2" xfId="1" xr:uid="{00000000-0005-0000-0000-000001000000}"/>
    <cellStyle name="Normal 2 2 2" xfId="5" xr:uid="{8526D995-1A79-42E8-86A9-7484FFF07AE7}"/>
    <cellStyle name="Normal 3" xfId="4" xr:uid="{C5EC0500-B897-4FA8-8B02-80F0AE9F8C86}"/>
    <cellStyle name="Normal 4" xfId="7" xr:uid="{6A7704FF-D86D-4DD8-B0DA-7E0AD5F8075A}"/>
    <cellStyle name="Normal 4 2" xfId="8" xr:uid="{C2344671-8E68-48F0-9EBD-A9C88A1A5EA6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7" formatCode="#,##0.00_);\(#,##0.0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#,##0.00000_);\(#,##0.0000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5" formatCode="#,##0_);\(#,##0\)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egoe U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</font>
      <fill>
        <patternFill>
          <bgColor theme="6" tint="-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6" tint="-0.499984740745262"/>
      </font>
    </dxf>
    <dxf>
      <font>
        <b/>
        <i val="0"/>
        <strike val="0"/>
        <color theme="0"/>
      </font>
      <fill>
        <patternFill>
          <bgColor theme="6" tint="-0.499984740745262"/>
        </patternFill>
      </fill>
    </dxf>
  </dxfs>
  <tableStyles count="3" defaultTableStyle="OSPI Table" defaultPivotStyle="OSPI PivotTable">
    <tableStyle name="OSPI PivotTable" table="0" count="2" xr9:uid="{8B34638E-9C1C-469B-89F1-DED190AE0AEF}">
      <tableStyleElement type="headerRow" dxfId="29"/>
      <tableStyleElement type="pageFieldValues" dxfId="28"/>
    </tableStyle>
    <tableStyle name="OSPI Table" pivot="0" count="2" xr9:uid="{B0EA053C-04CF-4932-95FE-6A2A747968F3}">
      <tableStyleElement type="wholeTable" dxfId="27"/>
      <tableStyleElement type="headerRow" dxfId="26"/>
    </tableStyle>
    <tableStyle name="PivotTable Style 1" table="0" count="0" xr9:uid="{8E05AA1F-CEE0-44EF-9F29-DC9C67F140EE}"/>
  </tableStyles>
  <colors>
    <mruColors>
      <color rgb="FF056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Financial%20Reporting\Reporting%20Summaries\23-24%20Statewide%20Summaries\1061(24)forposting.xlsx" TargetMode="External"/><Relationship Id="rId1" Type="http://schemas.openxmlformats.org/officeDocument/2006/relationships/externalLinkPath" Target="/Apportionment_NEW/Financial%20Reporting/Reporting%20Summaries/23-24%20Statewide%20Summaries/1061(24)forpo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4AB647-4F81-4AE3-A160-54296F9F0EF0}" name="Table10613" displayName="Table10613" ref="A2:K299" totalsRowShown="0" headerRowDxfId="25" dataDxfId="24" headerRowBorderDxfId="22" tableBorderDxfId="23" totalsRowBorderDxfId="21">
  <tableColumns count="11">
    <tableColumn id="2" xr3:uid="{0F836A6E-8599-4D78-A446-7C2FFF0D7290}" name="CCDDD" dataDxfId="20"/>
    <tableColumn id="3" xr3:uid="{54D9CCA4-CB30-4F22-A1BC-276CCBEB6018}" name="District" dataDxfId="19"/>
    <tableColumn id="1" xr3:uid="{8976B4D5-54CF-40CD-AC6A-9F1139396DED}" name="Property Valuation W/O Timber" dataDxfId="18"/>
    <tableColumn id="10" xr3:uid="{1FD868D4-8246-4BCC-86C4-20C0903C5D25}" name="Greater of 1/2 TAV¹ or 80% Timber" dataDxfId="17"/>
    <tableColumn id="4" xr3:uid="{E69ED86F-118F-4698-9C06-C7EB3FCF50E2}" name="Levy Valuation With Timber" dataDxfId="16"/>
    <tableColumn id="5" xr3:uid="{23DD5665-B088-43A3-96B2-9E14D01F154B}" name="Levy Rate $/1000" dataDxfId="15"/>
    <tableColumn id="6" xr3:uid="{522B9625-7973-405C-8E05-153FDB1956BD}" name="Certified Levy Amount" dataDxfId="14"/>
    <tableColumn id="11" xr3:uid="{94269138-0DC6-4FBA-A04F-58CDB2D76F6C}" name="Excess Levy Ammount" dataDxfId="13">
      <calculatedColumnFormula>G3-(D3*F3)/1000</calculatedColumnFormula>
    </tableColumn>
    <tableColumn id="7" xr3:uid="{55C00002-A2B5-463B-9B08-C0741DAA3CB2}" name="2022-23 Resident FTE Students" dataDxfId="12" dataCellStyle="Comma"/>
    <tableColumn id="8" xr3:uid="{04B47766-33FE-48FC-B24E-4773C241BAA2}" name="Levy Valuation Per Student" dataDxfId="11">
      <calculatedColumnFormula>ROUND(E3/I3,0)</calculatedColumnFormula>
    </tableColumn>
    <tableColumn id="9" xr3:uid="{100AC1BD-E592-46BE-A1A3-EF0A2BAF11CA}" name="Certified Levy Per Student" dataDxfId="10">
      <calculatedColumnFormula>ROUND(G3/I3,0)</calculatedColumnFormula>
    </tableColumn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1061" altTextSummary="Analysis of Excess General Fund Levies Collectible in 2020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A41E-6953-42FE-B310-8D89C4DACA71}">
  <dimension ref="B2:AE383"/>
  <sheetViews>
    <sheetView tabSelected="1" topLeftCell="D1" workbookViewId="0">
      <selection activeCell="X9" sqref="X9"/>
    </sheetView>
  </sheetViews>
  <sheetFormatPr defaultColWidth="11.6640625" defaultRowHeight="15"/>
  <cols>
    <col min="1" max="2" width="11.6640625" style="58"/>
    <col min="3" max="3" width="31.5" style="58" bestFit="1" customWidth="1"/>
    <col min="4" max="4" width="25.5" style="73" customWidth="1"/>
    <col min="5" max="5" width="22.33203125" style="73" customWidth="1"/>
    <col min="6" max="6" width="22.33203125" style="74" customWidth="1"/>
    <col min="7" max="7" width="5.5" style="58" customWidth="1"/>
    <col min="8" max="8" width="14.1640625" style="58" hidden="1" customWidth="1"/>
    <col min="9" max="10" width="11.6640625" style="58" hidden="1" customWidth="1"/>
    <col min="11" max="11" width="5.5" style="58" hidden="1" customWidth="1"/>
    <col min="12" max="14" width="11.6640625" style="58" hidden="1" customWidth="1"/>
    <col min="15" max="15" width="5.5" style="58" hidden="1" customWidth="1"/>
    <col min="16" max="18" width="11.6640625" style="58"/>
    <col min="19" max="19" width="5.5" style="58" customWidth="1"/>
    <col min="20" max="22" width="11.6640625" style="58"/>
    <col min="23" max="23" width="5.5" style="58" customWidth="1"/>
    <col min="24" max="26" width="11.6640625" style="58"/>
    <col min="27" max="27" width="5.5" style="58" customWidth="1"/>
    <col min="28" max="16384" width="11.6640625" style="58"/>
  </cols>
  <sheetData>
    <row r="2" spans="2:30">
      <c r="D2" s="31"/>
      <c r="E2" s="32" t="s">
        <v>709</v>
      </c>
      <c r="F2" s="33"/>
    </row>
    <row r="3" spans="2:30">
      <c r="D3" s="31" t="s">
        <v>600</v>
      </c>
      <c r="E3" s="34" t="s">
        <v>601</v>
      </c>
      <c r="F3" s="33" t="s">
        <v>602</v>
      </c>
      <c r="H3" s="35"/>
      <c r="I3" s="36">
        <v>2019</v>
      </c>
      <c r="J3" s="37"/>
      <c r="L3" s="35"/>
      <c r="M3" s="36">
        <v>2020</v>
      </c>
      <c r="N3" s="37"/>
      <c r="P3" s="35"/>
      <c r="Q3" s="36">
        <v>2021</v>
      </c>
      <c r="R3" s="37"/>
      <c r="T3" s="35"/>
      <c r="U3" s="36">
        <v>2022</v>
      </c>
      <c r="V3" s="37"/>
      <c r="X3" s="35"/>
      <c r="Y3" s="36">
        <v>2023</v>
      </c>
      <c r="Z3" s="37"/>
      <c r="AB3" s="35"/>
      <c r="AC3" s="36" t="s">
        <v>603</v>
      </c>
      <c r="AD3" s="37"/>
    </row>
    <row r="4" spans="2:30">
      <c r="D4" s="38" t="s">
        <v>604</v>
      </c>
      <c r="E4" s="39" t="s">
        <v>605</v>
      </c>
      <c r="F4" s="40" t="s">
        <v>605</v>
      </c>
      <c r="H4" s="41" t="s">
        <v>601</v>
      </c>
      <c r="I4" s="42" t="s">
        <v>602</v>
      </c>
      <c r="J4" s="43" t="s">
        <v>606</v>
      </c>
      <c r="L4" s="41" t="s">
        <v>601</v>
      </c>
      <c r="M4" s="42" t="s">
        <v>602</v>
      </c>
      <c r="N4" s="43" t="s">
        <v>606</v>
      </c>
      <c r="P4" s="41" t="s">
        <v>601</v>
      </c>
      <c r="Q4" s="42" t="s">
        <v>602</v>
      </c>
      <c r="R4" s="43" t="s">
        <v>606</v>
      </c>
      <c r="T4" s="41" t="s">
        <v>601</v>
      </c>
      <c r="U4" s="42" t="s">
        <v>602</v>
      </c>
      <c r="V4" s="43" t="s">
        <v>606</v>
      </c>
      <c r="X4" s="41" t="s">
        <v>601</v>
      </c>
      <c r="Y4" s="42" t="s">
        <v>602</v>
      </c>
      <c r="Z4" s="43" t="s">
        <v>606</v>
      </c>
      <c r="AB4" s="41" t="s">
        <v>601</v>
      </c>
      <c r="AC4" s="42" t="s">
        <v>602</v>
      </c>
      <c r="AD4" s="43" t="s">
        <v>606</v>
      </c>
    </row>
    <row r="5" spans="2:30">
      <c r="D5" s="44">
        <v>2024</v>
      </c>
      <c r="E5" s="45" t="s">
        <v>607</v>
      </c>
      <c r="F5" s="46" t="s">
        <v>607</v>
      </c>
      <c r="H5" s="47" t="s">
        <v>608</v>
      </c>
      <c r="I5" s="48" t="s">
        <v>608</v>
      </c>
      <c r="J5" s="49" t="s">
        <v>608</v>
      </c>
      <c r="L5" s="47" t="s">
        <v>608</v>
      </c>
      <c r="M5" s="48" t="s">
        <v>608</v>
      </c>
      <c r="N5" s="49" t="s">
        <v>608</v>
      </c>
      <c r="P5" s="47" t="s">
        <v>608</v>
      </c>
      <c r="Q5" s="48" t="s">
        <v>608</v>
      </c>
      <c r="R5" s="49" t="s">
        <v>608</v>
      </c>
      <c r="T5" s="47" t="s">
        <v>608</v>
      </c>
      <c r="U5" s="48" t="s">
        <v>608</v>
      </c>
      <c r="V5" s="49" t="s">
        <v>608</v>
      </c>
      <c r="X5" s="47" t="s">
        <v>608</v>
      </c>
      <c r="Y5" s="48" t="s">
        <v>608</v>
      </c>
      <c r="Z5" s="49" t="s">
        <v>608</v>
      </c>
      <c r="AB5" s="47" t="s">
        <v>608</v>
      </c>
      <c r="AC5" s="48" t="s">
        <v>608</v>
      </c>
      <c r="AD5" s="49" t="s">
        <v>608</v>
      </c>
    </row>
    <row r="6" spans="2:30">
      <c r="D6" s="50"/>
      <c r="E6" s="50"/>
      <c r="F6" s="51"/>
    </row>
    <row r="7" spans="2:30">
      <c r="B7" s="52" t="s">
        <v>609</v>
      </c>
      <c r="C7" s="53" t="s">
        <v>64</v>
      </c>
      <c r="D7" s="54">
        <f>SUM(D8:D380)/2</f>
        <v>2701261752.900516</v>
      </c>
      <c r="E7" s="54">
        <f>SUM(E9:E379)/2</f>
        <v>1430430852.6050017</v>
      </c>
      <c r="F7" s="54">
        <f>SUM(F9:F380)/2</f>
        <v>1102459648.559999</v>
      </c>
      <c r="G7" s="55"/>
      <c r="H7" s="56">
        <v>54.736307995213473</v>
      </c>
      <c r="I7" s="56">
        <v>44.186069593029799</v>
      </c>
      <c r="J7" s="56">
        <v>98.922377588243279</v>
      </c>
      <c r="K7" s="55"/>
      <c r="L7" s="56">
        <v>58.47960666635489</v>
      </c>
      <c r="M7" s="56">
        <v>43.048652520875891</v>
      </c>
      <c r="N7" s="56">
        <v>101.52825918723079</v>
      </c>
      <c r="O7" s="55"/>
      <c r="P7" s="56">
        <v>54.265532855902606</v>
      </c>
      <c r="Q7" s="56">
        <v>39.630815962567624</v>
      </c>
      <c r="R7" s="56">
        <v>93.89634881847023</v>
      </c>
      <c r="S7" s="55"/>
      <c r="T7" s="56">
        <v>54.243302047686612</v>
      </c>
      <c r="U7" s="56">
        <v>40.258256226608459</v>
      </c>
      <c r="V7" s="56">
        <v>94.501558274295064</v>
      </c>
      <c r="W7" s="55"/>
      <c r="X7" s="56">
        <f>IFERROR(IF(E7&gt;0,E7/D7*100,0),0)</f>
        <v>52.954174139883236</v>
      </c>
      <c r="Y7" s="56">
        <f>IFERROR(IF(F7&gt;0,F7/D7*100,0),0)</f>
        <v>40.812766381348204</v>
      </c>
      <c r="Z7" s="56">
        <f>X7+Y7</f>
        <v>93.766940521231447</v>
      </c>
      <c r="AA7" s="55"/>
      <c r="AB7" s="56">
        <f>AVERAGE(L7,P7,X7)</f>
        <v>55.233104554046911</v>
      </c>
      <c r="AC7" s="56">
        <f>AVERAGE(M7,Q7,Y7)</f>
        <v>41.164078288263909</v>
      </c>
      <c r="AD7" s="56">
        <f>AVERAGE(N7,R7,Z7)</f>
        <v>96.397182842310826</v>
      </c>
    </row>
    <row r="8" spans="2:30">
      <c r="B8" s="52"/>
      <c r="C8" s="57"/>
      <c r="D8" s="50"/>
      <c r="E8" s="50"/>
      <c r="F8" s="51"/>
      <c r="H8" s="69"/>
      <c r="I8" s="69"/>
      <c r="J8" s="69"/>
      <c r="L8" s="69"/>
      <c r="M8" s="69"/>
      <c r="N8" s="69"/>
      <c r="P8" s="69"/>
      <c r="Q8" s="69"/>
      <c r="R8" s="69"/>
      <c r="T8" s="69"/>
      <c r="U8" s="69"/>
      <c r="V8" s="69"/>
      <c r="X8" s="69"/>
      <c r="Y8" s="69"/>
      <c r="Z8" s="69"/>
      <c r="AB8" s="69"/>
      <c r="AC8" s="69"/>
      <c r="AD8" s="69"/>
    </row>
    <row r="9" spans="2:30">
      <c r="B9" s="58" t="s">
        <v>67</v>
      </c>
      <c r="C9" s="58" t="s">
        <v>334</v>
      </c>
      <c r="D9" s="59">
        <f>IFERROR(VLOOKUP(B9,'1061(24)Table'!$A$3:$H$297,8,0),0)</f>
        <v>150000</v>
      </c>
      <c r="E9" s="59">
        <f>VLOOKUP(B9,'F197 Data'!$G$6:$L$300,6,0)</f>
        <v>98236.91</v>
      </c>
      <c r="F9" s="59">
        <f>VLOOKUP(B9,'F197 Data'!$B$6:$D$300,3,0)</f>
        <v>56582.51</v>
      </c>
      <c r="H9" s="69">
        <v>0</v>
      </c>
      <c r="I9" s="69">
        <v>0</v>
      </c>
      <c r="J9" s="69">
        <v>0</v>
      </c>
      <c r="L9" s="69">
        <v>69.144112676056338</v>
      </c>
      <c r="M9" s="69">
        <v>18.337845070422539</v>
      </c>
      <c r="N9" s="69">
        <v>87.481957746478884</v>
      </c>
      <c r="P9" s="69">
        <v>63.753493333333324</v>
      </c>
      <c r="Q9" s="69">
        <v>29.664186666666666</v>
      </c>
      <c r="R9" s="69">
        <v>93.41767999999999</v>
      </c>
      <c r="T9" s="69">
        <v>61.622066666666676</v>
      </c>
      <c r="U9" s="69">
        <v>36.948726666666666</v>
      </c>
      <c r="V9" s="69">
        <v>98.570793333333341</v>
      </c>
      <c r="X9" s="69">
        <f>IFERROR(IF(E9&gt;0,E9/D9*100,0),0)</f>
        <v>65.491273333333339</v>
      </c>
      <c r="Y9" s="69">
        <f t="shared" ref="Y9:Y14" si="0">IFERROR(IF(F9&gt;0,F9/D9*100,0),0)</f>
        <v>37.721673333333335</v>
      </c>
      <c r="Z9" s="69">
        <f>X9+Y9</f>
        <v>103.21294666666668</v>
      </c>
      <c r="AB9" s="69">
        <f>AVERAGE(P9,T9,X9)</f>
        <v>63.622277777777782</v>
      </c>
      <c r="AC9" s="69">
        <f>AVERAGE(Q9,U9,Y9)</f>
        <v>34.778195555555556</v>
      </c>
      <c r="AD9" s="69">
        <f>AVERAGE(R9,V9,Z9)</f>
        <v>98.400473333333323</v>
      </c>
    </row>
    <row r="10" spans="2:30">
      <c r="B10" s="58" t="s">
        <v>68</v>
      </c>
      <c r="C10" s="58" t="s">
        <v>335</v>
      </c>
      <c r="D10" s="59">
        <f>IFERROR(VLOOKUP(B10,'1061(24)Table'!$A$3:$H$297,8,0),0)</f>
        <v>50000</v>
      </c>
      <c r="E10" s="59">
        <f>VLOOKUP(B10,'F197 Data'!$G$6:$L$300,6,0)</f>
        <v>22605.719999999998</v>
      </c>
      <c r="F10" s="59">
        <f>VLOOKUP(B10,'F197 Data'!$B$6:$D$300,3,0)</f>
        <v>10626.02</v>
      </c>
      <c r="H10" s="69">
        <v>73.846710885680849</v>
      </c>
      <c r="I10" s="69">
        <v>9.3797268825595008</v>
      </c>
      <c r="J10" s="69">
        <v>83.226437768240345</v>
      </c>
      <c r="L10" s="69">
        <v>93.106500000000011</v>
      </c>
      <c r="M10" s="69">
        <v>21.181125000000002</v>
      </c>
      <c r="N10" s="69">
        <v>114.28762500000002</v>
      </c>
      <c r="P10" s="69">
        <v>77.212440000000001</v>
      </c>
      <c r="Q10" s="69">
        <v>23.057759999999998</v>
      </c>
      <c r="R10" s="69">
        <v>100.2702</v>
      </c>
      <c r="T10" s="69">
        <v>77.810339999999997</v>
      </c>
      <c r="U10" s="69">
        <v>23.120239999999999</v>
      </c>
      <c r="V10" s="69">
        <v>100.93057999999999</v>
      </c>
      <c r="X10" s="69">
        <f t="shared" ref="X10:X13" si="1">IFERROR(IF(E10&gt;0,E10/D10*100,0),0)</f>
        <v>45.211439999999996</v>
      </c>
      <c r="Y10" s="69">
        <f t="shared" si="0"/>
        <v>21.252040000000001</v>
      </c>
      <c r="Z10" s="69">
        <f t="shared" ref="Z10:Z73" si="2">X10+Y10</f>
        <v>66.463480000000004</v>
      </c>
      <c r="AB10" s="69">
        <f t="shared" ref="AB10:AB73" si="3">AVERAGE(P10,T10,X10)</f>
        <v>66.744739999999993</v>
      </c>
      <c r="AC10" s="69">
        <f t="shared" ref="AC10:AC73" si="4">AVERAGE(Q10,U10,Y10)</f>
        <v>22.476679999999998</v>
      </c>
      <c r="AD10" s="69">
        <f t="shared" ref="AD10:AD73" si="5">AVERAGE(R10,V10,Z10)</f>
        <v>89.221420000000009</v>
      </c>
    </row>
    <row r="11" spans="2:30">
      <c r="B11" s="58" t="s">
        <v>66</v>
      </c>
      <c r="C11" s="58" t="s">
        <v>333</v>
      </c>
      <c r="D11" s="59">
        <f>IFERROR(VLOOKUP(B11,'1061(24)Table'!$A$3:$H$297,8,0),0)</f>
        <v>2825000</v>
      </c>
      <c r="E11" s="59">
        <f>VLOOKUP(B11,'F197 Data'!$G$6:$L$300,6,0)</f>
        <v>1679958.1199999999</v>
      </c>
      <c r="F11" s="59">
        <f>VLOOKUP(B11,'F197 Data'!$B$6:$D$300,3,0)</f>
        <v>1081467.26</v>
      </c>
      <c r="H11" s="69">
        <v>59.812713888888894</v>
      </c>
      <c r="I11" s="69">
        <v>41.728325462962964</v>
      </c>
      <c r="J11" s="69">
        <v>101.54103935185185</v>
      </c>
      <c r="L11" s="69">
        <v>66.288431018518509</v>
      </c>
      <c r="M11" s="69">
        <v>41.485736111111109</v>
      </c>
      <c r="N11" s="69">
        <v>107.77416712962962</v>
      </c>
      <c r="P11" s="69">
        <v>61.739249281314166</v>
      </c>
      <c r="Q11" s="69">
        <v>39.133059137577</v>
      </c>
      <c r="R11" s="69">
        <v>100.87230841889117</v>
      </c>
      <c r="T11" s="69">
        <v>59.172644921874998</v>
      </c>
      <c r="U11" s="69">
        <v>38.122341015624997</v>
      </c>
      <c r="V11" s="69">
        <v>97.294985937500002</v>
      </c>
      <c r="X11" s="69">
        <f t="shared" si="1"/>
        <v>59.46754407079645</v>
      </c>
      <c r="Y11" s="69">
        <f t="shared" si="0"/>
        <v>38.28202690265487</v>
      </c>
      <c r="Z11" s="69">
        <f t="shared" si="2"/>
        <v>97.749570973451313</v>
      </c>
      <c r="AB11" s="69">
        <f t="shared" si="3"/>
        <v>60.126479424661873</v>
      </c>
      <c r="AC11" s="69">
        <f t="shared" si="4"/>
        <v>38.512475685285629</v>
      </c>
      <c r="AD11" s="69">
        <f t="shared" si="5"/>
        <v>98.638955109947503</v>
      </c>
    </row>
    <row r="12" spans="2:30">
      <c r="B12" s="58" t="s">
        <v>69</v>
      </c>
      <c r="C12" s="58" t="s">
        <v>336</v>
      </c>
      <c r="D12" s="59">
        <f>IFERROR(VLOOKUP(B12,'1061(24)Table'!$A$3:$H$297,8,0),0)</f>
        <v>555000</v>
      </c>
      <c r="E12" s="59">
        <f>VLOOKUP(B12,'F197 Data'!$G$6:$L$300,6,0)</f>
        <v>389083.72</v>
      </c>
      <c r="F12" s="59">
        <f>VLOOKUP(B12,'F197 Data'!$B$6:$D$300,3,0)</f>
        <v>178152.86</v>
      </c>
      <c r="H12" s="69">
        <v>66.754329077311851</v>
      </c>
      <c r="I12" s="69">
        <v>19.194026886823291</v>
      </c>
      <c r="J12" s="69">
        <v>85.948355964135146</v>
      </c>
      <c r="L12" s="69">
        <v>68.324066536203517</v>
      </c>
      <c r="M12" s="69">
        <v>33.956962818003909</v>
      </c>
      <c r="N12" s="69">
        <v>102.28102935420742</v>
      </c>
      <c r="P12" s="69">
        <v>68.170611428571419</v>
      </c>
      <c r="Q12" s="69">
        <v>31.354257142857143</v>
      </c>
      <c r="R12" s="69">
        <v>99.524868571428556</v>
      </c>
      <c r="T12" s="69">
        <v>67.240596330275224</v>
      </c>
      <c r="U12" s="69">
        <v>30.439036697247708</v>
      </c>
      <c r="V12" s="69">
        <v>97.679633027522925</v>
      </c>
      <c r="X12" s="69">
        <f t="shared" si="1"/>
        <v>70.105174774774767</v>
      </c>
      <c r="Y12" s="69">
        <f t="shared" si="0"/>
        <v>32.099614414414411</v>
      </c>
      <c r="Z12" s="69">
        <f t="shared" si="2"/>
        <v>102.20478918918917</v>
      </c>
      <c r="AB12" s="69">
        <f t="shared" si="3"/>
        <v>68.50546084454048</v>
      </c>
      <c r="AC12" s="69">
        <f t="shared" si="4"/>
        <v>31.297636084839752</v>
      </c>
      <c r="AD12" s="69">
        <f t="shared" si="5"/>
        <v>99.803096929380217</v>
      </c>
    </row>
    <row r="13" spans="2:30">
      <c r="B13" s="58" t="s">
        <v>70</v>
      </c>
      <c r="C13" s="58" t="s">
        <v>337</v>
      </c>
      <c r="D13" s="59">
        <f>IFERROR(VLOOKUP(B13,'1061(24)Table'!$A$3:$H$297,8,0),0)</f>
        <v>914000</v>
      </c>
      <c r="E13" s="59">
        <f>VLOOKUP(B13,'F197 Data'!$G$6:$L$300,6,0)</f>
        <v>590830.88</v>
      </c>
      <c r="F13" s="59">
        <f>VLOOKUP(B13,'F197 Data'!$B$6:$D$300,3,0)</f>
        <v>326569.5</v>
      </c>
      <c r="H13" s="69">
        <v>65.771127270178894</v>
      </c>
      <c r="I13" s="69">
        <v>14.433491623133163</v>
      </c>
      <c r="J13" s="69">
        <v>80.204618893312059</v>
      </c>
      <c r="L13" s="69">
        <v>88.267643828145111</v>
      </c>
      <c r="M13" s="69">
        <v>34.397275404446439</v>
      </c>
      <c r="N13" s="69">
        <v>122.66491923259156</v>
      </c>
      <c r="P13" s="69">
        <v>66.436303133903124</v>
      </c>
      <c r="Q13" s="69">
        <v>33.763080341880347</v>
      </c>
      <c r="R13" s="69">
        <v>100.19938347578346</v>
      </c>
      <c r="T13" s="69">
        <v>64.448793216630193</v>
      </c>
      <c r="U13" s="69">
        <v>32.261159737417941</v>
      </c>
      <c r="V13" s="69">
        <v>96.709952954048134</v>
      </c>
      <c r="X13" s="69">
        <f t="shared" si="1"/>
        <v>64.642328227571127</v>
      </c>
      <c r="Y13" s="69">
        <f t="shared" si="0"/>
        <v>35.729704595185993</v>
      </c>
      <c r="Z13" s="69">
        <f t="shared" si="2"/>
        <v>100.37203282275712</v>
      </c>
      <c r="AB13" s="69">
        <f t="shared" si="3"/>
        <v>65.175808192701481</v>
      </c>
      <c r="AC13" s="69">
        <f t="shared" si="4"/>
        <v>33.917981558161429</v>
      </c>
      <c r="AD13" s="69">
        <f t="shared" si="5"/>
        <v>99.093789750862911</v>
      </c>
    </row>
    <row r="14" spans="2:30" s="70" customFormat="1">
      <c r="B14" s="60" t="s">
        <v>610</v>
      </c>
      <c r="C14" s="57" t="s">
        <v>611</v>
      </c>
      <c r="D14" s="61">
        <f t="shared" ref="D14:F14" si="6">SUM(D9:D13)</f>
        <v>4494000</v>
      </c>
      <c r="E14" s="61">
        <f t="shared" si="6"/>
        <v>2780715.3499999996</v>
      </c>
      <c r="F14" s="61">
        <f t="shared" si="6"/>
        <v>1653398.15</v>
      </c>
      <c r="G14" s="55"/>
      <c r="H14" s="62">
        <v>63.717056582281899</v>
      </c>
      <c r="I14" s="62">
        <v>33.559615313789202</v>
      </c>
      <c r="J14" s="62">
        <v>97.27667189607115</v>
      </c>
      <c r="K14" s="55"/>
      <c r="L14" s="62">
        <v>71.117017169075794</v>
      </c>
      <c r="M14" s="62">
        <v>37.895600404742588</v>
      </c>
      <c r="N14" s="62">
        <v>109.01261757381835</v>
      </c>
      <c r="O14" s="55"/>
      <c r="P14" s="62">
        <v>63.862822291021672</v>
      </c>
      <c r="Q14" s="62">
        <v>36.403616842105265</v>
      </c>
      <c r="R14" s="62">
        <v>100.26643913312694</v>
      </c>
      <c r="S14" s="55"/>
      <c r="T14" s="62">
        <v>61.665826025124439</v>
      </c>
      <c r="U14" s="62">
        <v>35.64055202654658</v>
      </c>
      <c r="V14" s="62">
        <v>97.306378051671018</v>
      </c>
      <c r="W14" s="55"/>
      <c r="X14" s="62">
        <f>IFERROR(IF(E14&gt;0,E14/D14*100,0),0)</f>
        <v>61.876176012461045</v>
      </c>
      <c r="Y14" s="62">
        <f t="shared" si="0"/>
        <v>36.791236092567864</v>
      </c>
      <c r="Z14" s="62">
        <f t="shared" si="2"/>
        <v>98.667412105028916</v>
      </c>
      <c r="AA14" s="55"/>
      <c r="AB14" s="62">
        <f t="shared" si="3"/>
        <v>62.468274776202385</v>
      </c>
      <c r="AC14" s="62">
        <f t="shared" si="4"/>
        <v>36.278468320406567</v>
      </c>
      <c r="AD14" s="62">
        <f t="shared" si="5"/>
        <v>98.746743096608952</v>
      </c>
    </row>
    <row r="15" spans="2:30">
      <c r="B15" s="63"/>
      <c r="C15" s="57"/>
      <c r="D15" s="59"/>
      <c r="E15" s="59"/>
      <c r="F15" s="59"/>
      <c r="H15" s="69"/>
      <c r="I15" s="69"/>
      <c r="J15" s="69"/>
      <c r="L15" s="69"/>
      <c r="M15" s="69"/>
      <c r="N15" s="69"/>
      <c r="P15" s="69"/>
      <c r="Q15" s="69"/>
      <c r="R15" s="69"/>
      <c r="T15" s="69"/>
      <c r="U15" s="69"/>
      <c r="V15" s="69"/>
      <c r="X15" s="69"/>
      <c r="Y15" s="69"/>
      <c r="Z15" s="69"/>
      <c r="AB15" s="69"/>
      <c r="AC15" s="69"/>
      <c r="AD15" s="69"/>
    </row>
    <row r="16" spans="2:30">
      <c r="B16" s="58" t="s">
        <v>71</v>
      </c>
      <c r="C16" s="58" t="s">
        <v>338</v>
      </c>
      <c r="D16" s="59">
        <f>IFERROR(VLOOKUP(B16,'1061(24)Table'!$A$3:$H$297,8,0),0)</f>
        <v>4474000</v>
      </c>
      <c r="E16" s="59">
        <f>VLOOKUP(B16,'F197 Data'!$G$6:$L$300,6,0)</f>
        <v>2514360.29</v>
      </c>
      <c r="F16" s="59">
        <f>VLOOKUP(B16,'F197 Data'!$B$6:$D$300,3,0)</f>
        <v>1691182.7</v>
      </c>
      <c r="H16" s="69">
        <v>57.626912122680807</v>
      </c>
      <c r="I16" s="69">
        <v>41.569501181328711</v>
      </c>
      <c r="J16" s="69">
        <v>99.196413304009525</v>
      </c>
      <c r="L16" s="69">
        <v>66.334933332918439</v>
      </c>
      <c r="M16" s="69">
        <v>41.338539166667317</v>
      </c>
      <c r="N16" s="69">
        <v>107.67347249958576</v>
      </c>
      <c r="P16" s="69">
        <v>59.495558408067097</v>
      </c>
      <c r="Q16" s="69">
        <v>35.459301721890405</v>
      </c>
      <c r="R16" s="69">
        <v>94.954860129957495</v>
      </c>
      <c r="T16" s="69">
        <v>58.897701478526166</v>
      </c>
      <c r="U16" s="69">
        <v>29.311457639051863</v>
      </c>
      <c r="V16" s="69">
        <v>88.209159117578025</v>
      </c>
      <c r="X16" s="69">
        <f>IFERROR(IF(E16&gt;0,E16/D16*100,0),0)</f>
        <v>56.199380643719266</v>
      </c>
      <c r="Y16" s="69">
        <f>IFERROR(IF(F16&gt;0,F16/D16*100,0),0)</f>
        <v>37.800239159588735</v>
      </c>
      <c r="Z16" s="69">
        <f t="shared" si="2"/>
        <v>93.999619803308008</v>
      </c>
      <c r="AB16" s="69">
        <f t="shared" si="3"/>
        <v>58.1975468434375</v>
      </c>
      <c r="AC16" s="69">
        <f t="shared" si="4"/>
        <v>34.190332840177</v>
      </c>
      <c r="AD16" s="69">
        <f t="shared" si="5"/>
        <v>92.387879683614514</v>
      </c>
    </row>
    <row r="17" spans="2:30">
      <c r="B17" s="58" t="s">
        <v>72</v>
      </c>
      <c r="C17" s="58" t="s">
        <v>339</v>
      </c>
      <c r="D17" s="59">
        <f>IFERROR(VLOOKUP(B17,'1061(24)Table'!$A$3:$H$297,8,0),0)</f>
        <v>1078353.94417752</v>
      </c>
      <c r="E17" s="59">
        <f>VLOOKUP(B17,'F197 Data'!$G$6:$L$300,6,0)</f>
        <v>639945.35000000009</v>
      </c>
      <c r="F17" s="59">
        <f>VLOOKUP(B17,'F197 Data'!$B$6:$D$300,3,0)</f>
        <v>413504.01</v>
      </c>
      <c r="H17" s="69">
        <v>57.938820472440945</v>
      </c>
      <c r="I17" s="69">
        <v>41.475820472440951</v>
      </c>
      <c r="J17" s="69">
        <v>99.414640944881896</v>
      </c>
      <c r="L17" s="69">
        <v>60.669036556333268</v>
      </c>
      <c r="M17" s="69">
        <v>41.348640203711454</v>
      </c>
      <c r="N17" s="69">
        <v>102.01767676004472</v>
      </c>
      <c r="P17" s="69">
        <v>59.22578923608468</v>
      </c>
      <c r="Q17" s="69">
        <v>23.31436187233016</v>
      </c>
      <c r="R17" s="69">
        <v>82.540151108414847</v>
      </c>
      <c r="T17" s="69">
        <v>59.288451088901382</v>
      </c>
      <c r="U17" s="69">
        <v>38.79399540527394</v>
      </c>
      <c r="V17" s="69">
        <v>98.082446494175315</v>
      </c>
      <c r="X17" s="69">
        <f>IFERROR(IF(E17&gt;0,E17/D17*100,0),0)</f>
        <v>59.344647780566881</v>
      </c>
      <c r="Y17" s="69">
        <f>IFERROR(IF(F17&gt;0,F17/D17*100,0),0)</f>
        <v>38.345852234572845</v>
      </c>
      <c r="Z17" s="69">
        <f t="shared" si="2"/>
        <v>97.690500015139719</v>
      </c>
      <c r="AB17" s="69">
        <f t="shared" si="3"/>
        <v>59.286296035184314</v>
      </c>
      <c r="AC17" s="69">
        <f t="shared" si="4"/>
        <v>33.484736504058979</v>
      </c>
      <c r="AD17" s="69">
        <f t="shared" si="5"/>
        <v>92.771032539243308</v>
      </c>
    </row>
    <row r="18" spans="2:30" s="70" customFormat="1">
      <c r="B18" s="60" t="s">
        <v>612</v>
      </c>
      <c r="C18" s="57" t="s">
        <v>613</v>
      </c>
      <c r="D18" s="61">
        <f>SUM(D16:D17)</f>
        <v>5552353.9441775195</v>
      </c>
      <c r="E18" s="61">
        <f t="shared" ref="E18:F18" si="7">SUM(E16:E17)</f>
        <v>3154305.64</v>
      </c>
      <c r="F18" s="61">
        <f t="shared" si="7"/>
        <v>2104686.71</v>
      </c>
      <c r="G18" s="55"/>
      <c r="H18" s="62">
        <v>57.688693800115665</v>
      </c>
      <c r="I18" s="62">
        <v>41.550945245449391</v>
      </c>
      <c r="J18" s="62">
        <v>99.239639045565056</v>
      </c>
      <c r="K18" s="55"/>
      <c r="L18" s="62">
        <v>65.215006475889552</v>
      </c>
      <c r="M18" s="62">
        <v>41.340535747811593</v>
      </c>
      <c r="N18" s="62">
        <v>106.55554222370114</v>
      </c>
      <c r="O18" s="55"/>
      <c r="P18" s="62">
        <v>59.42912870379935</v>
      </c>
      <c r="Q18" s="62">
        <v>32.468653247762703</v>
      </c>
      <c r="R18" s="62">
        <v>91.897781951562052</v>
      </c>
      <c r="S18" s="55"/>
      <c r="T18" s="62">
        <v>58.974767517615845</v>
      </c>
      <c r="U18" s="62">
        <v>31.18166200204357</v>
      </c>
      <c r="V18" s="62">
        <v>90.156429519659412</v>
      </c>
      <c r="W18" s="55"/>
      <c r="X18" s="62">
        <f>IFERROR(IF(E18&gt;0,E18/D18*100,0),0)</f>
        <v>56.810240696340429</v>
      </c>
      <c r="Y18" s="62">
        <f>IFERROR(IF(F18&gt;0,F18/D18*100,0),0)</f>
        <v>37.906205749132425</v>
      </c>
      <c r="Z18" s="62">
        <f t="shared" si="2"/>
        <v>94.716446445472855</v>
      </c>
      <c r="AA18" s="55"/>
      <c r="AB18" s="62">
        <f t="shared" si="3"/>
        <v>58.404712305918544</v>
      </c>
      <c r="AC18" s="62">
        <f t="shared" si="4"/>
        <v>33.8521736663129</v>
      </c>
      <c r="AD18" s="62">
        <f t="shared" si="5"/>
        <v>92.25688597223143</v>
      </c>
    </row>
    <row r="19" spans="2:30">
      <c r="B19" s="52"/>
      <c r="C19" s="57"/>
      <c r="D19" s="59"/>
      <c r="E19" s="59"/>
      <c r="F19" s="59"/>
      <c r="H19" s="69"/>
      <c r="I19" s="69"/>
      <c r="J19" s="69"/>
      <c r="L19" s="69"/>
      <c r="M19" s="69"/>
      <c r="N19" s="69"/>
      <c r="P19" s="69"/>
      <c r="Q19" s="69"/>
      <c r="R19" s="69"/>
      <c r="T19" s="69"/>
      <c r="U19" s="69"/>
      <c r="V19" s="69"/>
      <c r="X19" s="69"/>
      <c r="Y19" s="69"/>
      <c r="Z19" s="69"/>
      <c r="AB19" s="69"/>
      <c r="AC19" s="69"/>
      <c r="AD19" s="69"/>
    </row>
    <row r="20" spans="2:30">
      <c r="B20" s="64" t="s">
        <v>73</v>
      </c>
      <c r="C20" s="58" t="s">
        <v>340</v>
      </c>
      <c r="D20" s="59">
        <f>IFERROR(VLOOKUP(B20,'1061(24)Table'!$A$3:$H$297,8,0),0)</f>
        <v>23136267.82</v>
      </c>
      <c r="E20" s="59">
        <f>VLOOKUP(B20,'F197 Data'!$G$6:$L$300,6,0)</f>
        <v>13060928.959999999</v>
      </c>
      <c r="F20" s="59">
        <f>VLOOKUP(B20,'F197 Data'!$B$6:$D$300,3,0)</f>
        <v>25944.48</v>
      </c>
      <c r="H20" s="69">
        <v>57.277634074074079</v>
      </c>
      <c r="I20" s="69">
        <v>43.621513670033671</v>
      </c>
      <c r="J20" s="69">
        <v>100.89914774410775</v>
      </c>
      <c r="L20" s="69">
        <v>64.37408666666667</v>
      </c>
      <c r="M20" s="69">
        <v>43.356230168350166</v>
      </c>
      <c r="N20" s="69">
        <v>107.73031683501684</v>
      </c>
      <c r="P20" s="69">
        <v>57.908540771349863</v>
      </c>
      <c r="Q20" s="69">
        <v>38.219348044077137</v>
      </c>
      <c r="R20" s="69">
        <v>96.127888815426999</v>
      </c>
      <c r="T20" s="69">
        <v>0</v>
      </c>
      <c r="U20" s="69">
        <v>0</v>
      </c>
      <c r="V20" s="69">
        <v>0</v>
      </c>
      <c r="X20" s="69">
        <f>IFERROR(IF(E20&gt;0,E20/D20*100,0),0)</f>
        <v>56.452186072593612</v>
      </c>
      <c r="Y20" s="69">
        <f t="shared" ref="Y20:Y26" si="8">IFERROR(IF(F20&gt;0,F20/D20*100,0),0)</f>
        <v>0.11213770605461465</v>
      </c>
      <c r="Z20" s="69">
        <f t="shared" si="2"/>
        <v>56.56432377864823</v>
      </c>
      <c r="AB20" s="69">
        <f t="shared" si="3"/>
        <v>38.120242281314489</v>
      </c>
      <c r="AC20" s="69">
        <f t="shared" si="4"/>
        <v>12.777161916710584</v>
      </c>
      <c r="AD20" s="69">
        <f t="shared" si="5"/>
        <v>50.897404198025072</v>
      </c>
    </row>
    <row r="21" spans="2:30">
      <c r="B21" s="58" t="s">
        <v>8</v>
      </c>
      <c r="C21" s="58" t="s">
        <v>9</v>
      </c>
      <c r="D21" s="59">
        <f>IFERROR(VLOOKUP(B21,'1061(24)Table'!$A$3:$H$297,8,0),0)</f>
        <v>360427.81</v>
      </c>
      <c r="E21" s="59">
        <f>VLOOKUP(B21,'F197 Data'!$G$6:$L$300,6,0)</f>
        <v>208578.45</v>
      </c>
      <c r="F21" s="59">
        <f>VLOOKUP(B21,'F197 Data'!$B$6:$D$300,3,0)</f>
        <v>156724.76</v>
      </c>
      <c r="H21" s="69">
        <v>54.922561693193394</v>
      </c>
      <c r="I21" s="69">
        <v>45.03390743222598</v>
      </c>
      <c r="J21" s="69">
        <v>99.956469125419375</v>
      </c>
      <c r="L21" s="69">
        <v>57.376960008712828</v>
      </c>
      <c r="M21" s="69">
        <v>44.40293210950334</v>
      </c>
      <c r="N21" s="69">
        <v>101.77989211821617</v>
      </c>
      <c r="P21" s="69">
        <v>53.273988921644509</v>
      </c>
      <c r="Q21" s="69">
        <v>41.149187239579042</v>
      </c>
      <c r="R21" s="69">
        <v>94.423176161223552</v>
      </c>
      <c r="T21" s="69">
        <v>55.805686123933526</v>
      </c>
      <c r="U21" s="69">
        <v>42.963195188707637</v>
      </c>
      <c r="V21" s="69">
        <v>98.768881312641156</v>
      </c>
      <c r="X21" s="69">
        <f t="shared" ref="X21:X26" si="9">IFERROR(IF(E21&gt;0,E21/D21*100,0),0)</f>
        <v>57.869688246309302</v>
      </c>
      <c r="Y21" s="69">
        <f t="shared" si="8"/>
        <v>43.482982070667639</v>
      </c>
      <c r="Z21" s="69">
        <f t="shared" si="2"/>
        <v>101.35267031697694</v>
      </c>
      <c r="AB21" s="69">
        <f t="shared" si="3"/>
        <v>55.649787763962443</v>
      </c>
      <c r="AC21" s="69">
        <f t="shared" si="4"/>
        <v>42.531788166318108</v>
      </c>
      <c r="AD21" s="69">
        <f t="shared" si="5"/>
        <v>98.181575930280545</v>
      </c>
    </row>
    <row r="22" spans="2:30">
      <c r="B22" s="65" t="s">
        <v>74</v>
      </c>
      <c r="C22" s="58" t="s">
        <v>614</v>
      </c>
      <c r="D22" s="59">
        <f>IFERROR(VLOOKUP(B22,'1061(24)Table'!$A$3:$H$297,8,0),0)</f>
        <v>1747483</v>
      </c>
      <c r="E22" s="59">
        <f>VLOOKUP(B22,'F197 Data'!$G$6:$L$300,6,0)</f>
        <v>1007842.03</v>
      </c>
      <c r="F22" s="59">
        <f>VLOOKUP(B22,'F197 Data'!$B$6:$D$300,3,0)</f>
        <v>642308.98</v>
      </c>
      <c r="H22" s="69">
        <v>57.997922000000003</v>
      </c>
      <c r="I22" s="69">
        <v>42.529758000000001</v>
      </c>
      <c r="J22" s="69">
        <v>100.52768</v>
      </c>
      <c r="L22" s="69">
        <v>2.6279053333333304</v>
      </c>
      <c r="M22" s="69">
        <v>42.077667333333338</v>
      </c>
      <c r="N22" s="69">
        <v>44.705572666666669</v>
      </c>
      <c r="P22" s="69">
        <v>57.85942174305768</v>
      </c>
      <c r="Q22" s="69">
        <v>0.4866008413923027</v>
      </c>
      <c r="R22" s="69">
        <v>58.346022584449983</v>
      </c>
      <c r="T22" s="69">
        <v>60.199193052847541</v>
      </c>
      <c r="U22" s="69">
        <v>36.426376804722501</v>
      </c>
      <c r="V22" s="69">
        <v>96.625569857570042</v>
      </c>
      <c r="X22" s="69">
        <f t="shared" si="9"/>
        <v>57.673924724875725</v>
      </c>
      <c r="Y22" s="69">
        <f t="shared" si="8"/>
        <v>36.756236255231094</v>
      </c>
      <c r="Z22" s="69">
        <f t="shared" si="2"/>
        <v>94.43016098010682</v>
      </c>
      <c r="AB22" s="69">
        <f t="shared" si="3"/>
        <v>58.577513173593644</v>
      </c>
      <c r="AC22" s="69">
        <f t="shared" si="4"/>
        <v>24.556404633781966</v>
      </c>
      <c r="AD22" s="69">
        <f t="shared" si="5"/>
        <v>83.133917807375624</v>
      </c>
    </row>
    <row r="23" spans="2:30">
      <c r="B23" s="58" t="s">
        <v>75</v>
      </c>
      <c r="C23" s="58" t="s">
        <v>341</v>
      </c>
      <c r="D23" s="59">
        <f>IFERROR(VLOOKUP(B23,'1061(24)Table'!$A$3:$H$297,8,0),0)</f>
        <v>1433039.59</v>
      </c>
      <c r="E23" s="59">
        <f>VLOOKUP(B23,'F197 Data'!$G$6:$L$300,6,0)</f>
        <v>871431.52</v>
      </c>
      <c r="F23" s="59">
        <f>VLOOKUP(B23,'F197 Data'!$B$6:$D$300,3,0)</f>
        <v>3634.66</v>
      </c>
      <c r="H23" s="69">
        <v>58.449169999999995</v>
      </c>
      <c r="I23" s="69">
        <v>43.436145000000003</v>
      </c>
      <c r="J23" s="69">
        <v>101.88531499999999</v>
      </c>
      <c r="L23" s="69">
        <v>67.834824999999981</v>
      </c>
      <c r="M23" s="69">
        <v>42.999713</v>
      </c>
      <c r="N23" s="69">
        <v>110.83453799999998</v>
      </c>
      <c r="P23" s="69">
        <v>60.038588088172709</v>
      </c>
      <c r="Q23" s="69">
        <v>37.875118405503699</v>
      </c>
      <c r="R23" s="69">
        <v>97.913706493676415</v>
      </c>
      <c r="T23" s="69">
        <v>717.29470469307853</v>
      </c>
      <c r="U23" s="69">
        <v>14404.835032477309</v>
      </c>
      <c r="V23" s="69">
        <v>15122.129737170388</v>
      </c>
      <c r="X23" s="69">
        <f t="shared" ref="X23" si="10">IFERROR(IF(E23&gt;0,E23/D23*100,0),0)</f>
        <v>60.810010140752638</v>
      </c>
      <c r="Y23" s="69">
        <f>IFERROR(IF(F23&gt;0,F23/D23*100,0),0)</f>
        <v>0.25363290905312669</v>
      </c>
      <c r="Z23" s="69">
        <f t="shared" ref="Z23" si="11">X23+Y23</f>
        <v>61.063643049805762</v>
      </c>
      <c r="AB23" s="69">
        <f>AVERAGE(P23,X23)</f>
        <v>60.42429911446267</v>
      </c>
      <c r="AC23" s="69">
        <f t="shared" ref="AC23:AD23" si="12">AVERAGE(Q23,Y23)</f>
        <v>19.064375657278411</v>
      </c>
      <c r="AD23" s="69">
        <f t="shared" si="12"/>
        <v>79.488674771741088</v>
      </c>
    </row>
    <row r="24" spans="2:30">
      <c r="B24" s="58" t="s">
        <v>76</v>
      </c>
      <c r="C24" s="58" t="s">
        <v>342</v>
      </c>
      <c r="D24" s="59">
        <f>IFERROR(VLOOKUP(B24,'1061(24)Table'!$A$3:$H$297,8,0),0)</f>
        <v>3920974.27</v>
      </c>
      <c r="E24" s="59">
        <f>VLOOKUP(B24,'F197 Data'!$G$6:$L$300,6,0)</f>
        <v>2090231.94</v>
      </c>
      <c r="F24" s="59">
        <f>VLOOKUP(B24,'F197 Data'!$B$6:$D$300,3,0)</f>
        <v>1421367.27</v>
      </c>
      <c r="H24" s="69">
        <v>53.719701210520569</v>
      </c>
      <c r="I24" s="69">
        <v>40.469000213029702</v>
      </c>
      <c r="J24" s="69">
        <v>94.18870142355027</v>
      </c>
      <c r="L24" s="69">
        <v>62.854587582062393</v>
      </c>
      <c r="M24" s="69">
        <v>40.124605435465519</v>
      </c>
      <c r="N24" s="69">
        <v>102.9791930175279</v>
      </c>
      <c r="P24" s="69">
        <v>52.980322216649952</v>
      </c>
      <c r="Q24" s="69">
        <v>33.855919388600583</v>
      </c>
      <c r="R24" s="69">
        <v>86.836241605250535</v>
      </c>
      <c r="T24" s="69">
        <v>55.314312517715351</v>
      </c>
      <c r="U24" s="69">
        <v>35.912214386340466</v>
      </c>
      <c r="V24" s="69">
        <v>91.226526904055817</v>
      </c>
      <c r="X24" s="69">
        <f t="shared" si="9"/>
        <v>53.308994042442414</v>
      </c>
      <c r="Y24" s="69">
        <f>IFERROR(IF(F24&gt;0,F24/D24*100,0),0)</f>
        <v>36.250359531178461</v>
      </c>
      <c r="Z24" s="69">
        <f t="shared" si="2"/>
        <v>89.559353573620882</v>
      </c>
      <c r="AB24" s="69">
        <f t="shared" ref="AB24" si="13">AVERAGE(P24,T24,X24)</f>
        <v>53.867876258935901</v>
      </c>
      <c r="AC24" s="69">
        <f t="shared" ref="AC23:AC24" si="14">AVERAGE(Q24,U24,Y24)</f>
        <v>35.339497768706501</v>
      </c>
      <c r="AD24" s="69">
        <f t="shared" ref="AD23:AD24" si="15">AVERAGE(R24,V24,Z24)</f>
        <v>89.207374027642416</v>
      </c>
    </row>
    <row r="25" spans="2:30">
      <c r="B25" s="58" t="s">
        <v>77</v>
      </c>
      <c r="C25" s="58" t="s">
        <v>343</v>
      </c>
      <c r="D25" s="59">
        <f>IFERROR(VLOOKUP(B25,'1061(24)Table'!$A$3:$H$297,8,0),0)</f>
        <v>29959787</v>
      </c>
      <c r="E25" s="59">
        <f>VLOOKUP(B25,'F197 Data'!$G$6:$L$300,6,0)</f>
        <v>17110647.170000002</v>
      </c>
      <c r="F25" s="59">
        <f>VLOOKUP(B25,'F197 Data'!$B$6:$D$300,3,0)</f>
        <v>11988834.74</v>
      </c>
      <c r="H25" s="69">
        <v>56.167617559425274</v>
      </c>
      <c r="I25" s="69">
        <v>43.595548807641769</v>
      </c>
      <c r="J25" s="69">
        <v>99.763166367067043</v>
      </c>
      <c r="L25" s="69">
        <v>58.491862666666663</v>
      </c>
      <c r="M25" s="69">
        <v>42.276308625000006</v>
      </c>
      <c r="N25" s="69">
        <v>100.76817129166668</v>
      </c>
      <c r="P25" s="69">
        <v>57.040924807692306</v>
      </c>
      <c r="Q25" s="69">
        <v>40.481599576923074</v>
      </c>
      <c r="R25" s="69">
        <v>97.52252438461538</v>
      </c>
      <c r="T25" s="69">
        <v>57.455424888351722</v>
      </c>
      <c r="U25" s="69">
        <v>38.117160328461672</v>
      </c>
      <c r="V25" s="69">
        <v>95.572585216813394</v>
      </c>
      <c r="X25" s="69">
        <f t="shared" si="9"/>
        <v>57.112045456130922</v>
      </c>
      <c r="Y25" s="69">
        <f t="shared" si="8"/>
        <v>40.01642181234466</v>
      </c>
      <c r="Z25" s="69">
        <f t="shared" si="2"/>
        <v>97.128467268475589</v>
      </c>
      <c r="AB25" s="69">
        <f t="shared" si="3"/>
        <v>57.202798384058319</v>
      </c>
      <c r="AC25" s="69">
        <f t="shared" si="4"/>
        <v>39.538393905909807</v>
      </c>
      <c r="AD25" s="69">
        <f t="shared" si="5"/>
        <v>96.741192289968126</v>
      </c>
    </row>
    <row r="26" spans="2:30" s="70" customFormat="1">
      <c r="B26" s="60" t="s">
        <v>615</v>
      </c>
      <c r="C26" s="57" t="s">
        <v>616</v>
      </c>
      <c r="D26" s="61">
        <f>SUM(D20:D25)</f>
        <v>60557979.489999995</v>
      </c>
      <c r="E26" s="61">
        <f t="shared" ref="E26:F26" si="16">SUM(E20:E25)</f>
        <v>34349660.07</v>
      </c>
      <c r="F26" s="61">
        <f t="shared" si="16"/>
        <v>14238814.890000001</v>
      </c>
      <c r="G26" s="55"/>
      <c r="H26" s="62">
        <v>56.494139470766491</v>
      </c>
      <c r="I26" s="62">
        <v>43.377131990207729</v>
      </c>
      <c r="J26" s="62">
        <v>99.871271460974214</v>
      </c>
      <c r="K26" s="55"/>
      <c r="L26" s="62">
        <v>59.045972867546745</v>
      </c>
      <c r="M26" s="62">
        <v>42.528156302013485</v>
      </c>
      <c r="N26" s="62">
        <v>101.57412916956022</v>
      </c>
      <c r="O26" s="55"/>
      <c r="P26" s="62">
        <v>57.123400972149327</v>
      </c>
      <c r="Q26" s="62">
        <v>37.999534171964186</v>
      </c>
      <c r="R26" s="62">
        <v>95.122935144113512</v>
      </c>
      <c r="S26" s="55"/>
      <c r="T26" s="62">
        <v>57.868804685296219</v>
      </c>
      <c r="U26" s="62">
        <v>61.490541088242132</v>
      </c>
      <c r="V26" s="62">
        <v>119.35934577353835</v>
      </c>
      <c r="W26" s="55"/>
      <c r="X26" s="62">
        <f t="shared" si="9"/>
        <v>56.721938808530091</v>
      </c>
      <c r="Y26" s="62">
        <f t="shared" si="8"/>
        <v>23.512698095139175</v>
      </c>
      <c r="Z26" s="62">
        <f t="shared" si="2"/>
        <v>80.234636903669269</v>
      </c>
      <c r="AA26" s="55"/>
      <c r="AB26" s="62">
        <f t="shared" si="3"/>
        <v>57.23804815532521</v>
      </c>
      <c r="AC26" s="62">
        <f t="shared" si="4"/>
        <v>41.000924451781827</v>
      </c>
      <c r="AD26" s="62">
        <f t="shared" si="5"/>
        <v>98.23897260710703</v>
      </c>
    </row>
    <row r="27" spans="2:30">
      <c r="B27" s="52"/>
      <c r="C27" s="57"/>
      <c r="D27" s="59"/>
      <c r="E27" s="59"/>
      <c r="F27" s="59"/>
      <c r="H27" s="69"/>
      <c r="I27" s="69"/>
      <c r="J27" s="69"/>
      <c r="L27" s="69"/>
      <c r="M27" s="69"/>
      <c r="N27" s="69"/>
      <c r="P27" s="69"/>
      <c r="Q27" s="69"/>
      <c r="R27" s="69"/>
      <c r="T27" s="69"/>
      <c r="U27" s="69"/>
      <c r="V27" s="69"/>
      <c r="X27" s="69"/>
      <c r="Y27" s="69"/>
      <c r="Z27" s="69"/>
      <c r="AB27" s="69"/>
      <c r="AC27" s="69"/>
      <c r="AD27" s="69"/>
    </row>
    <row r="28" spans="2:30">
      <c r="B28" s="58" t="s">
        <v>10</v>
      </c>
      <c r="C28" s="58" t="s">
        <v>11</v>
      </c>
      <c r="D28" s="59">
        <f>IFERROR(VLOOKUP(B28,'1061(24)Table'!$A$3:$H$297,8,0),0)</f>
        <v>1891041.27</v>
      </c>
      <c r="E28" s="59">
        <f>VLOOKUP(B28,'F197 Data'!$G$6:$L$300,6,0)</f>
        <v>1049063.82</v>
      </c>
      <c r="F28" s="59">
        <f>VLOOKUP(B28,'F197 Data'!$B$6:$D$300,3,0)</f>
        <v>725837.44</v>
      </c>
      <c r="H28" s="69">
        <v>57.657986468080772</v>
      </c>
      <c r="I28" s="69">
        <v>43.836098319618792</v>
      </c>
      <c r="J28" s="69">
        <v>101.49408478769956</v>
      </c>
      <c r="L28" s="69">
        <v>61.418429036158173</v>
      </c>
      <c r="M28" s="69">
        <v>43.526443252943821</v>
      </c>
      <c r="N28" s="69">
        <v>104.94487228910199</v>
      </c>
      <c r="P28" s="69">
        <v>58.131839309046853</v>
      </c>
      <c r="Q28" s="69">
        <v>39.176125383411325</v>
      </c>
      <c r="R28" s="69">
        <v>97.307964692458171</v>
      </c>
      <c r="T28" s="69">
        <v>57.6261275454114</v>
      </c>
      <c r="U28" s="69">
        <v>39.986782659405698</v>
      </c>
      <c r="V28" s="69">
        <v>97.612910204817098</v>
      </c>
      <c r="X28" s="69">
        <f t="shared" ref="X28:X35" si="17">IFERROR(IF(E28&gt;0,E28/D28*100,0),0)</f>
        <v>55.47545876669313</v>
      </c>
      <c r="Y28" s="69">
        <f t="shared" ref="Y28:Y35" si="18">IFERROR(IF(F28&gt;0,F28/D28*100,0),0)</f>
        <v>38.382950785627216</v>
      </c>
      <c r="Z28" s="69">
        <f t="shared" si="2"/>
        <v>93.858409552320353</v>
      </c>
      <c r="AB28" s="69">
        <f t="shared" si="3"/>
        <v>57.077808540383792</v>
      </c>
      <c r="AC28" s="69">
        <f t="shared" si="4"/>
        <v>39.181952942814746</v>
      </c>
      <c r="AD28" s="69">
        <f t="shared" si="5"/>
        <v>96.259761483198531</v>
      </c>
    </row>
    <row r="29" spans="2:30">
      <c r="B29" s="58" t="s">
        <v>578</v>
      </c>
      <c r="C29" s="58" t="s">
        <v>579</v>
      </c>
      <c r="D29" s="59">
        <f>IFERROR(VLOOKUP(B29,'1061(24)Table'!$A$3:$H$297,8,0),0)</f>
        <v>0</v>
      </c>
      <c r="E29" s="59">
        <f>VLOOKUP(B29,'F197 Data'!$G$6:$L$300,6,0)</f>
        <v>0</v>
      </c>
      <c r="F29" s="59">
        <f>VLOOKUP(B29,'F197 Data'!$B$6:$D$300,3,0)</f>
        <v>0</v>
      </c>
      <c r="H29" s="69">
        <v>0</v>
      </c>
      <c r="I29" s="69">
        <v>0</v>
      </c>
      <c r="J29" s="69">
        <v>0</v>
      </c>
      <c r="L29" s="69">
        <v>0</v>
      </c>
      <c r="M29" s="69">
        <v>0</v>
      </c>
      <c r="N29" s="69">
        <v>0</v>
      </c>
      <c r="P29" s="69">
        <v>0</v>
      </c>
      <c r="Q29" s="69">
        <v>0</v>
      </c>
      <c r="R29" s="69">
        <v>0</v>
      </c>
      <c r="T29" s="69">
        <v>0</v>
      </c>
      <c r="U29" s="69">
        <v>0</v>
      </c>
      <c r="V29" s="69">
        <v>0</v>
      </c>
      <c r="X29" s="69">
        <f t="shared" si="17"/>
        <v>0</v>
      </c>
      <c r="Y29" s="69">
        <f t="shared" si="18"/>
        <v>0</v>
      </c>
      <c r="Z29" s="69">
        <f t="shared" si="2"/>
        <v>0</v>
      </c>
      <c r="AB29" s="69">
        <f t="shared" si="3"/>
        <v>0</v>
      </c>
      <c r="AC29" s="69">
        <f t="shared" si="4"/>
        <v>0</v>
      </c>
      <c r="AD29" s="69">
        <f t="shared" si="5"/>
        <v>0</v>
      </c>
    </row>
    <row r="30" spans="2:30">
      <c r="B30" s="58" t="s">
        <v>81</v>
      </c>
      <c r="C30" s="58" t="s">
        <v>347</v>
      </c>
      <c r="D30" s="59">
        <f>IFERROR(VLOOKUP(B30,'1061(24)Table'!$A$3:$H$297,8,0),0)</f>
        <v>515872.30518263998</v>
      </c>
      <c r="E30" s="59">
        <f>VLOOKUP(B30,'F197 Data'!$G$6:$L$300,6,0)</f>
        <v>300585.5</v>
      </c>
      <c r="F30" s="59">
        <f>VLOOKUP(B30,'F197 Data'!$B$6:$D$300,3,0)</f>
        <v>205344.27</v>
      </c>
      <c r="H30" s="69">
        <v>58.529880851063844</v>
      </c>
      <c r="I30" s="69">
        <v>43.309485106382979</v>
      </c>
      <c r="J30" s="69">
        <v>101.83936595744683</v>
      </c>
      <c r="L30" s="69">
        <v>60.000395127686758</v>
      </c>
      <c r="M30" s="69">
        <v>42.831658691229187</v>
      </c>
      <c r="N30" s="69">
        <v>102.83205381891594</v>
      </c>
      <c r="P30" s="69">
        <v>57.400365892466432</v>
      </c>
      <c r="Q30" s="69">
        <v>40.844121741488429</v>
      </c>
      <c r="R30" s="69">
        <v>98.244487633954861</v>
      </c>
      <c r="T30" s="69">
        <v>58.326140957481421</v>
      </c>
      <c r="U30" s="69">
        <v>41.31379344786491</v>
      </c>
      <c r="V30" s="69">
        <v>99.639934405346338</v>
      </c>
      <c r="X30" s="69">
        <f t="shared" si="17"/>
        <v>58.267423348803419</v>
      </c>
      <c r="Y30" s="69">
        <f t="shared" si="18"/>
        <v>39.805251791390447</v>
      </c>
      <c r="Z30" s="69">
        <f t="shared" si="2"/>
        <v>98.072675140193866</v>
      </c>
      <c r="AB30" s="69">
        <f t="shared" si="3"/>
        <v>57.997976732917095</v>
      </c>
      <c r="AC30" s="69">
        <f t="shared" si="4"/>
        <v>40.654388993581257</v>
      </c>
      <c r="AD30" s="69">
        <f t="shared" si="5"/>
        <v>98.65236572649836</v>
      </c>
    </row>
    <row r="31" spans="2:30">
      <c r="B31" s="58" t="s">
        <v>78</v>
      </c>
      <c r="C31" s="58" t="s">
        <v>344</v>
      </c>
      <c r="D31" s="59">
        <f>IFERROR(VLOOKUP(B31,'1061(24)Table'!$A$3:$H$297,8,0),0)</f>
        <v>3979832.0174467899</v>
      </c>
      <c r="E31" s="59">
        <f>VLOOKUP(B31,'F197 Data'!$G$6:$L$300,6,0)</f>
        <v>2123446.9399999995</v>
      </c>
      <c r="F31" s="59">
        <f>VLOOKUP(B31,'F197 Data'!$B$6:$D$300,3,0)</f>
        <v>1603266.59</v>
      </c>
      <c r="H31" s="69">
        <v>58.152661772670278</v>
      </c>
      <c r="I31" s="69">
        <v>43.994422974554439</v>
      </c>
      <c r="J31" s="69">
        <v>102.14708474722471</v>
      </c>
      <c r="L31" s="69">
        <v>59.294525204060164</v>
      </c>
      <c r="M31" s="69">
        <v>43.711003804797102</v>
      </c>
      <c r="N31" s="69">
        <v>103.00552900885727</v>
      </c>
      <c r="P31" s="69">
        <v>58.081941859976659</v>
      </c>
      <c r="Q31" s="69">
        <v>41.212543032799495</v>
      </c>
      <c r="R31" s="69">
        <v>99.294484892776154</v>
      </c>
      <c r="T31" s="69">
        <v>57.073660870404787</v>
      </c>
      <c r="U31" s="69">
        <v>39.148013038640492</v>
      </c>
      <c r="V31" s="69">
        <v>96.221673909045279</v>
      </c>
      <c r="X31" s="69">
        <f t="shared" si="17"/>
        <v>53.355190135946231</v>
      </c>
      <c r="Y31" s="69">
        <f t="shared" si="18"/>
        <v>40.284780437254611</v>
      </c>
      <c r="Z31" s="69">
        <f t="shared" si="2"/>
        <v>93.639970573200841</v>
      </c>
      <c r="AB31" s="69">
        <f t="shared" si="3"/>
        <v>56.17026428877589</v>
      </c>
      <c r="AC31" s="69">
        <f t="shared" si="4"/>
        <v>40.215112169564868</v>
      </c>
      <c r="AD31" s="69">
        <f t="shared" si="5"/>
        <v>96.385376458340758</v>
      </c>
    </row>
    <row r="32" spans="2:30">
      <c r="B32" s="58" t="s">
        <v>82</v>
      </c>
      <c r="C32" s="58" t="s">
        <v>348</v>
      </c>
      <c r="D32" s="59">
        <f>IFERROR(VLOOKUP(B32,'1061(24)Table'!$A$3:$H$297,8,0),0)</f>
        <v>2708726.3321974198</v>
      </c>
      <c r="E32" s="59">
        <f>VLOOKUP(B32,'F197 Data'!$G$6:$L$300,6,0)</f>
        <v>1488065.95</v>
      </c>
      <c r="F32" s="59">
        <f>VLOOKUP(B32,'F197 Data'!$B$6:$D$300,3,0)</f>
        <v>1089170.6599999999</v>
      </c>
      <c r="H32" s="69">
        <v>58.467942365618008</v>
      </c>
      <c r="I32" s="69">
        <v>44.098167283408799</v>
      </c>
      <c r="J32" s="69">
        <v>102.5661096490268</v>
      </c>
      <c r="L32" s="69">
        <v>71.734806581479603</v>
      </c>
      <c r="M32" s="69">
        <v>44.001302412242076</v>
      </c>
      <c r="N32" s="69">
        <v>115.73610899372167</v>
      </c>
      <c r="P32" s="69">
        <v>55.9054165880559</v>
      </c>
      <c r="Q32" s="69">
        <v>36.320537148806849</v>
      </c>
      <c r="R32" s="69">
        <v>92.225953736862749</v>
      </c>
      <c r="T32" s="69">
        <v>55.805490874824727</v>
      </c>
      <c r="U32" s="69">
        <v>36.223618157505804</v>
      </c>
      <c r="V32" s="69">
        <v>92.029109032330524</v>
      </c>
      <c r="X32" s="69">
        <f t="shared" si="17"/>
        <v>54.936001925038525</v>
      </c>
      <c r="Y32" s="69">
        <f t="shared" si="18"/>
        <v>40.209697342013285</v>
      </c>
      <c r="Z32" s="69">
        <f t="shared" si="2"/>
        <v>95.14569926705181</v>
      </c>
      <c r="AB32" s="69">
        <f t="shared" si="3"/>
        <v>55.548969795973051</v>
      </c>
      <c r="AC32" s="69">
        <f t="shared" si="4"/>
        <v>37.58461754944198</v>
      </c>
      <c r="AD32" s="69">
        <f t="shared" si="5"/>
        <v>93.133587345415023</v>
      </c>
    </row>
    <row r="33" spans="2:30">
      <c r="B33" s="58" t="s">
        <v>79</v>
      </c>
      <c r="C33" s="58" t="s">
        <v>345</v>
      </c>
      <c r="D33" s="59">
        <f>IFERROR(VLOOKUP(B33,'1061(24)Table'!$A$3:$H$297,8,0),0)</f>
        <v>3924069.5383804003</v>
      </c>
      <c r="E33" s="59">
        <f>VLOOKUP(B33,'F197 Data'!$G$6:$L$300,6,0)</f>
        <v>2224992.83</v>
      </c>
      <c r="F33" s="59">
        <f>VLOOKUP(B33,'F197 Data'!$B$6:$D$300,3,0)</f>
        <v>1564627.58</v>
      </c>
      <c r="H33" s="69">
        <v>57.331296038600463</v>
      </c>
      <c r="I33" s="69">
        <v>43.642612955211433</v>
      </c>
      <c r="J33" s="69">
        <v>100.9739089938119</v>
      </c>
      <c r="L33" s="69">
        <v>58.347247786979338</v>
      </c>
      <c r="M33" s="69">
        <v>43.418220102512237</v>
      </c>
      <c r="N33" s="69">
        <v>101.76546788949157</v>
      </c>
      <c r="P33" s="69">
        <v>57.302957294840873</v>
      </c>
      <c r="Q33" s="69">
        <v>39.113467808537024</v>
      </c>
      <c r="R33" s="69">
        <v>96.41642510337789</v>
      </c>
      <c r="T33" s="69">
        <v>57.040986296728292</v>
      </c>
      <c r="U33" s="69">
        <v>40.721438622932823</v>
      </c>
      <c r="V33" s="69">
        <v>97.762424919661115</v>
      </c>
      <c r="X33" s="69">
        <f t="shared" si="17"/>
        <v>56.701157006466609</v>
      </c>
      <c r="Y33" s="69">
        <f t="shared" si="18"/>
        <v>39.87257526138989</v>
      </c>
      <c r="Z33" s="69">
        <f t="shared" si="2"/>
        <v>96.573732267856499</v>
      </c>
      <c r="AB33" s="69">
        <f t="shared" si="3"/>
        <v>57.015033532678594</v>
      </c>
      <c r="AC33" s="69">
        <f t="shared" si="4"/>
        <v>39.902493897619912</v>
      </c>
      <c r="AD33" s="69">
        <f t="shared" si="5"/>
        <v>96.917527430298492</v>
      </c>
    </row>
    <row r="34" spans="2:30">
      <c r="B34" s="58" t="s">
        <v>80</v>
      </c>
      <c r="C34" s="58" t="s">
        <v>346</v>
      </c>
      <c r="D34" s="59">
        <f>IFERROR(VLOOKUP(B34,'1061(24)Table'!$A$3:$H$297,8,0),0)</f>
        <v>12895008.87746384</v>
      </c>
      <c r="E34" s="59">
        <f>VLOOKUP(B34,'F197 Data'!$G$6:$L$300,6,0)</f>
        <v>7198124.5600000005</v>
      </c>
      <c r="F34" s="59">
        <f>VLOOKUP(B34,'F197 Data'!$B$6:$D$300,3,0)</f>
        <v>5401888.25</v>
      </c>
      <c r="H34" s="69">
        <v>56.014182071326545</v>
      </c>
      <c r="I34" s="69">
        <v>44.679465487175094</v>
      </c>
      <c r="J34" s="69">
        <v>100.69364755850164</v>
      </c>
      <c r="L34" s="69">
        <v>71.319855800117935</v>
      </c>
      <c r="M34" s="69">
        <v>44.50668129849624</v>
      </c>
      <c r="N34" s="69">
        <v>115.82653709861418</v>
      </c>
      <c r="P34" s="69">
        <v>55.883283351852398</v>
      </c>
      <c r="Q34" s="69">
        <v>42.371175139760368</v>
      </c>
      <c r="R34" s="69">
        <v>98.254458491612766</v>
      </c>
      <c r="T34" s="69">
        <v>55.154654494852984</v>
      </c>
      <c r="U34" s="69">
        <v>40.918540774305306</v>
      </c>
      <c r="V34" s="69">
        <v>96.07319526915829</v>
      </c>
      <c r="X34" s="69">
        <f t="shared" si="17"/>
        <v>55.821012830630259</v>
      </c>
      <c r="Y34" s="69">
        <f t="shared" si="18"/>
        <v>41.891310826785805</v>
      </c>
      <c r="Z34" s="69">
        <f t="shared" si="2"/>
        <v>97.712323657416064</v>
      </c>
      <c r="AB34" s="69">
        <f t="shared" si="3"/>
        <v>55.619650225778543</v>
      </c>
      <c r="AC34" s="69">
        <f t="shared" si="4"/>
        <v>41.727008913617162</v>
      </c>
      <c r="AD34" s="69">
        <f t="shared" si="5"/>
        <v>97.346659139395697</v>
      </c>
    </row>
    <row r="35" spans="2:30" s="70" customFormat="1">
      <c r="B35" s="60" t="s">
        <v>617</v>
      </c>
      <c r="C35" s="57" t="s">
        <v>618</v>
      </c>
      <c r="D35" s="61">
        <f>SUM(D28:D34)</f>
        <v>25914550.340671089</v>
      </c>
      <c r="E35" s="61">
        <f t="shared" ref="E35:F35" si="19">SUM(E28:E34)</f>
        <v>14384279.600000001</v>
      </c>
      <c r="F35" s="61">
        <f t="shared" si="19"/>
        <v>10590134.789999999</v>
      </c>
      <c r="G35" s="55"/>
      <c r="H35" s="62">
        <v>56.985885257706492</v>
      </c>
      <c r="I35" s="62">
        <v>44.23984288894286</v>
      </c>
      <c r="J35" s="62">
        <v>101.22572814664935</v>
      </c>
      <c r="K35" s="55"/>
      <c r="L35" s="62">
        <v>65.922326643781474</v>
      </c>
      <c r="M35" s="62">
        <v>44.025612507652014</v>
      </c>
      <c r="N35" s="62">
        <v>109.94793915143349</v>
      </c>
      <c r="O35" s="55"/>
      <c r="P35" s="62">
        <v>56.630574189066131</v>
      </c>
      <c r="Q35" s="62">
        <v>40.911527854380772</v>
      </c>
      <c r="R35" s="62">
        <v>97.542102043446903</v>
      </c>
      <c r="S35" s="55"/>
      <c r="T35" s="62">
        <v>56.039818206736157</v>
      </c>
      <c r="U35" s="62">
        <v>40.077167821000842</v>
      </c>
      <c r="V35" s="62">
        <v>96.116986027736999</v>
      </c>
      <c r="W35" s="55"/>
      <c r="X35" s="62">
        <f t="shared" si="17"/>
        <v>55.506576077551586</v>
      </c>
      <c r="Y35" s="62">
        <f t="shared" si="18"/>
        <v>40.865593463065103</v>
      </c>
      <c r="Z35" s="62">
        <f t="shared" si="2"/>
        <v>96.372169540616682</v>
      </c>
      <c r="AA35" s="55"/>
      <c r="AB35" s="62">
        <f t="shared" si="3"/>
        <v>56.058989491117956</v>
      </c>
      <c r="AC35" s="62">
        <f t="shared" si="4"/>
        <v>40.618096379482239</v>
      </c>
      <c r="AD35" s="62">
        <f t="shared" si="5"/>
        <v>96.677085870600195</v>
      </c>
    </row>
    <row r="36" spans="2:30">
      <c r="B36" s="63"/>
      <c r="C36" s="57"/>
      <c r="D36" s="59"/>
      <c r="E36" s="59"/>
      <c r="F36" s="59"/>
      <c r="H36" s="69"/>
      <c r="I36" s="69"/>
      <c r="J36" s="69"/>
      <c r="L36" s="69"/>
      <c r="M36" s="69"/>
      <c r="N36" s="69"/>
      <c r="P36" s="69"/>
      <c r="Q36" s="69"/>
      <c r="R36" s="69"/>
      <c r="T36" s="69"/>
      <c r="U36" s="69"/>
      <c r="V36" s="69"/>
      <c r="X36" s="69"/>
      <c r="Y36" s="69"/>
      <c r="Z36" s="69"/>
      <c r="AB36" s="69"/>
      <c r="AC36" s="69"/>
      <c r="AD36" s="69"/>
    </row>
    <row r="37" spans="2:30">
      <c r="B37" s="58" t="s">
        <v>84</v>
      </c>
      <c r="C37" s="58" t="s">
        <v>350</v>
      </c>
      <c r="D37" s="59">
        <f>IFERROR(VLOOKUP(B37,'1061(24)Table'!$A$3:$H$297,8,0),0)</f>
        <v>3610399.0408263602</v>
      </c>
      <c r="E37" s="59">
        <f>VLOOKUP(B37,'F197 Data'!$G$6:$L$300,6,0)</f>
        <v>3292029.3099999996</v>
      </c>
      <c r="F37" s="59">
        <f>VLOOKUP(B37,'F197 Data'!$B$6:$D$300,3,0)</f>
        <v>2342118.58</v>
      </c>
      <c r="H37" s="69">
        <v>58.34585991620218</v>
      </c>
      <c r="I37" s="69">
        <v>42.267805588476733</v>
      </c>
      <c r="J37" s="69">
        <v>100.61366550467892</v>
      </c>
      <c r="L37" s="69">
        <v>61.509399392068133</v>
      </c>
      <c r="M37" s="69">
        <v>41.896597961875734</v>
      </c>
      <c r="N37" s="69">
        <v>103.40599735394386</v>
      </c>
      <c r="P37" s="69">
        <v>58.411845941889752</v>
      </c>
      <c r="Q37" s="69">
        <v>41.281353888754339</v>
      </c>
      <c r="R37" s="69">
        <v>99.69319983064409</v>
      </c>
      <c r="T37" s="69">
        <v>59.728034812451057</v>
      </c>
      <c r="U37" s="69">
        <v>40.744027052795538</v>
      </c>
      <c r="V37" s="69">
        <v>100.47206186524659</v>
      </c>
      <c r="X37" s="69">
        <f t="shared" ref="X37:X42" si="20">IFERROR(IF(E37&gt;0,E37/D37*100,0),0)</f>
        <v>91.181868618226446</v>
      </c>
      <c r="Y37" s="69">
        <f t="shared" ref="Y37:Y42" si="21">IFERROR(IF(F37&gt;0,F37/D37*100,0),0)</f>
        <v>64.871460287778277</v>
      </c>
      <c r="Z37" s="69">
        <f t="shared" si="2"/>
        <v>156.05332890600471</v>
      </c>
      <c r="AB37" s="69">
        <f t="shared" si="3"/>
        <v>69.773916457522418</v>
      </c>
      <c r="AC37" s="69">
        <f t="shared" si="4"/>
        <v>48.965613743109394</v>
      </c>
      <c r="AD37" s="69">
        <f t="shared" si="5"/>
        <v>118.73953020063179</v>
      </c>
    </row>
    <row r="38" spans="2:30">
      <c r="B38" s="58" t="s">
        <v>83</v>
      </c>
      <c r="C38" s="58" t="s">
        <v>349</v>
      </c>
      <c r="D38" s="59">
        <f>IFERROR(VLOOKUP(B38,'1061(24)Table'!$A$3:$H$297,8,0),0)</f>
        <v>508501.81688990002</v>
      </c>
      <c r="E38" s="59">
        <f>VLOOKUP(B38,'F197 Data'!$G$6:$L$300,6,0)</f>
        <v>318544.33999999997</v>
      </c>
      <c r="F38" s="59">
        <f>VLOOKUP(B38,'F197 Data'!$B$6:$D$300,3,0)</f>
        <v>192366.27</v>
      </c>
      <c r="H38" s="69">
        <v>58.345382692307687</v>
      </c>
      <c r="I38" s="69">
        <v>39.236003846153842</v>
      </c>
      <c r="J38" s="69">
        <v>97.58138653846153</v>
      </c>
      <c r="L38" s="69">
        <v>62.373534184801848</v>
      </c>
      <c r="M38" s="69">
        <v>38.847729925119495</v>
      </c>
      <c r="N38" s="69">
        <v>101.22126410992135</v>
      </c>
      <c r="P38" s="69">
        <v>59.510378549491428</v>
      </c>
      <c r="Q38" s="69">
        <v>37.931249518696553</v>
      </c>
      <c r="R38" s="69">
        <v>97.441628068187981</v>
      </c>
      <c r="T38" s="69">
        <v>61.590425006521855</v>
      </c>
      <c r="U38" s="69">
        <v>38.455630736356909</v>
      </c>
      <c r="V38" s="69">
        <v>100.04605574287876</v>
      </c>
      <c r="X38" s="69">
        <f t="shared" si="20"/>
        <v>62.643697508945316</v>
      </c>
      <c r="Y38" s="69">
        <f t="shared" si="21"/>
        <v>37.830006424864123</v>
      </c>
      <c r="Z38" s="69">
        <f t="shared" si="2"/>
        <v>100.47370393380945</v>
      </c>
      <c r="AB38" s="69">
        <f t="shared" si="3"/>
        <v>61.248167021652868</v>
      </c>
      <c r="AC38" s="69">
        <f t="shared" si="4"/>
        <v>38.072295559972524</v>
      </c>
      <c r="AD38" s="69">
        <f t="shared" si="5"/>
        <v>99.320462581625407</v>
      </c>
    </row>
    <row r="39" spans="2:30">
      <c r="B39" s="58" t="s">
        <v>85</v>
      </c>
      <c r="C39" s="58" t="s">
        <v>351</v>
      </c>
      <c r="D39" s="59">
        <f>IFERROR(VLOOKUP(B39,'1061(24)Table'!$A$3:$H$297,8,0),0)</f>
        <v>7530802.11238865</v>
      </c>
      <c r="E39" s="59">
        <f>VLOOKUP(B39,'F197 Data'!$G$6:$L$300,6,0)</f>
        <v>4568840.34</v>
      </c>
      <c r="F39" s="59">
        <f>VLOOKUP(B39,'F197 Data'!$B$6:$D$300,3,0)</f>
        <v>2861597.48</v>
      </c>
      <c r="H39" s="69">
        <v>59.986725461035107</v>
      </c>
      <c r="I39" s="69">
        <v>40.499834770969663</v>
      </c>
      <c r="J39" s="69">
        <v>100.48656023200476</v>
      </c>
      <c r="L39" s="69">
        <v>63.973784754406147</v>
      </c>
      <c r="M39" s="69">
        <v>40.243638250363652</v>
      </c>
      <c r="N39" s="69">
        <v>104.2174230047698</v>
      </c>
      <c r="P39" s="69">
        <v>60.755741385434135</v>
      </c>
      <c r="Q39" s="69">
        <v>37.37863868081358</v>
      </c>
      <c r="R39" s="69">
        <v>98.134380066247715</v>
      </c>
      <c r="T39" s="69">
        <v>61.115527714649417</v>
      </c>
      <c r="U39" s="69">
        <v>38.115560029158303</v>
      </c>
      <c r="V39" s="69">
        <v>99.23108774380772</v>
      </c>
      <c r="X39" s="69">
        <f t="shared" si="20"/>
        <v>60.668707951892223</v>
      </c>
      <c r="Y39" s="69">
        <f t="shared" si="21"/>
        <v>37.998574883444213</v>
      </c>
      <c r="Z39" s="69">
        <f t="shared" si="2"/>
        <v>98.667282835336437</v>
      </c>
      <c r="AB39" s="69">
        <f t="shared" si="3"/>
        <v>60.846659017325258</v>
      </c>
      <c r="AC39" s="69">
        <f t="shared" si="4"/>
        <v>37.830924531138699</v>
      </c>
      <c r="AD39" s="69">
        <f t="shared" si="5"/>
        <v>98.677583548463943</v>
      </c>
    </row>
    <row r="40" spans="2:30">
      <c r="B40" s="58" t="s">
        <v>87</v>
      </c>
      <c r="C40" s="58" t="s">
        <v>353</v>
      </c>
      <c r="D40" s="59">
        <f>IFERROR(VLOOKUP(B40,'1061(24)Table'!$A$3:$H$297,8,0),0)</f>
        <v>269610.43897172</v>
      </c>
      <c r="E40" s="59">
        <f>VLOOKUP(B40,'F197 Data'!$G$6:$L$300,6,0)</f>
        <v>185937.53999999998</v>
      </c>
      <c r="F40" s="59">
        <f>VLOOKUP(B40,'F197 Data'!$B$6:$D$300,3,0)</f>
        <v>80178.87</v>
      </c>
      <c r="H40" s="69">
        <v>47.253080000000004</v>
      </c>
      <c r="I40" s="69">
        <v>23.774370909090909</v>
      </c>
      <c r="J40" s="69">
        <v>71.027450909090916</v>
      </c>
      <c r="L40" s="69">
        <v>97.391373870452796</v>
      </c>
      <c r="M40" s="69">
        <v>32.106697525047139</v>
      </c>
      <c r="N40" s="69">
        <v>129.49807139549995</v>
      </c>
      <c r="P40" s="69">
        <v>70.750264970790695</v>
      </c>
      <c r="Q40" s="69">
        <v>28.069489561958193</v>
      </c>
      <c r="R40" s="69">
        <v>98.819754532748888</v>
      </c>
      <c r="T40" s="69">
        <v>71.920515462762737</v>
      </c>
      <c r="U40" s="69">
        <v>26.581784577046886</v>
      </c>
      <c r="V40" s="69">
        <v>98.502300039809626</v>
      </c>
      <c r="X40" s="69">
        <f t="shared" si="20"/>
        <v>68.965259916921596</v>
      </c>
      <c r="Y40" s="69">
        <f t="shared" si="21"/>
        <v>29.738785451259965</v>
      </c>
      <c r="Z40" s="69">
        <f t="shared" si="2"/>
        <v>98.704045368181568</v>
      </c>
      <c r="AB40" s="69">
        <f t="shared" si="3"/>
        <v>70.545346783491667</v>
      </c>
      <c r="AC40" s="69">
        <f t="shared" si="4"/>
        <v>28.130019863421683</v>
      </c>
      <c r="AD40" s="69">
        <f t="shared" si="5"/>
        <v>98.675366646913361</v>
      </c>
    </row>
    <row r="41" spans="2:30">
      <c r="B41" s="58" t="s">
        <v>86</v>
      </c>
      <c r="C41" s="58" t="s">
        <v>352</v>
      </c>
      <c r="D41" s="59">
        <f>IFERROR(VLOOKUP(B41,'1061(24)Table'!$A$3:$H$297,8,0),0)</f>
        <v>616471.02957599994</v>
      </c>
      <c r="E41" s="59">
        <f>VLOOKUP(B41,'F197 Data'!$G$6:$L$300,6,0)</f>
        <v>402866.82000000007</v>
      </c>
      <c r="F41" s="59">
        <f>VLOOKUP(B41,'F197 Data'!$B$6:$D$300,3,0)</f>
        <v>216843.99</v>
      </c>
      <c r="H41" s="69">
        <v>53.270533274348189</v>
      </c>
      <c r="I41" s="69">
        <v>31.565273329002778</v>
      </c>
      <c r="J41" s="69">
        <v>84.83580660335096</v>
      </c>
      <c r="L41" s="69">
        <v>64.772984291639418</v>
      </c>
      <c r="M41" s="69">
        <v>33.943127494594791</v>
      </c>
      <c r="N41" s="69">
        <v>98.716111786234208</v>
      </c>
      <c r="P41" s="69">
        <v>64.048831493899073</v>
      </c>
      <c r="Q41" s="69">
        <v>34.179910055926918</v>
      </c>
      <c r="R41" s="69">
        <v>98.228741549825997</v>
      </c>
      <c r="T41" s="69">
        <v>66.396754260755159</v>
      </c>
      <c r="U41" s="69">
        <v>34.977426175726301</v>
      </c>
      <c r="V41" s="69">
        <v>101.37418043648145</v>
      </c>
      <c r="X41" s="69">
        <f t="shared" si="20"/>
        <v>65.350486993214616</v>
      </c>
      <c r="Y41" s="69">
        <f t="shared" si="21"/>
        <v>35.175049531385476</v>
      </c>
      <c r="Z41" s="69">
        <f t="shared" si="2"/>
        <v>100.52553652460008</v>
      </c>
      <c r="AB41" s="69">
        <f t="shared" si="3"/>
        <v>65.265357582622954</v>
      </c>
      <c r="AC41" s="69">
        <f t="shared" si="4"/>
        <v>34.7774619210129</v>
      </c>
      <c r="AD41" s="69">
        <f t="shared" si="5"/>
        <v>100.04281950363584</v>
      </c>
    </row>
    <row r="42" spans="2:30" s="70" customFormat="1">
      <c r="B42" s="60" t="s">
        <v>619</v>
      </c>
      <c r="C42" s="57" t="s">
        <v>620</v>
      </c>
      <c r="D42" s="61">
        <f>SUM(D37:D41)</f>
        <v>12535784.438652631</v>
      </c>
      <c r="E42" s="61">
        <f t="shared" ref="E42:F42" si="22">SUM(E37:E41)</f>
        <v>8768218.3499999996</v>
      </c>
      <c r="F42" s="61">
        <f t="shared" si="22"/>
        <v>5693105.1900000004</v>
      </c>
      <c r="G42" s="55"/>
      <c r="H42" s="62">
        <v>58.662587290840371</v>
      </c>
      <c r="I42" s="62">
        <v>40.363633581500309</v>
      </c>
      <c r="J42" s="62">
        <v>99.026220872340673</v>
      </c>
      <c r="K42" s="55"/>
      <c r="L42" s="62">
        <v>63.442823102464793</v>
      </c>
      <c r="M42" s="62">
        <v>40.436404778112077</v>
      </c>
      <c r="N42" s="62">
        <v>103.87922788057688</v>
      </c>
      <c r="O42" s="55"/>
      <c r="P42" s="62">
        <v>60.127360131613074</v>
      </c>
      <c r="Q42" s="62">
        <v>38.613013693199733</v>
      </c>
      <c r="R42" s="62">
        <v>98.740373824812806</v>
      </c>
      <c r="S42" s="55"/>
      <c r="T42" s="62">
        <v>61.041084482329147</v>
      </c>
      <c r="U42" s="62">
        <v>38.784554496467898</v>
      </c>
      <c r="V42" s="62">
        <v>99.825638978797045</v>
      </c>
      <c r="W42" s="55"/>
      <c r="X42" s="62">
        <f t="shared" si="20"/>
        <v>69.945509935255586</v>
      </c>
      <c r="Y42" s="62">
        <f t="shared" si="21"/>
        <v>45.414829984200864</v>
      </c>
      <c r="Z42" s="62">
        <f t="shared" si="2"/>
        <v>115.36033991945645</v>
      </c>
      <c r="AA42" s="55"/>
      <c r="AB42" s="62">
        <f t="shared" si="3"/>
        <v>63.704651516399274</v>
      </c>
      <c r="AC42" s="62">
        <f t="shared" si="4"/>
        <v>40.937466057956165</v>
      </c>
      <c r="AD42" s="62">
        <f t="shared" si="5"/>
        <v>104.64211757435544</v>
      </c>
    </row>
    <row r="43" spans="2:30">
      <c r="B43" s="52"/>
      <c r="C43" s="57"/>
      <c r="D43" s="59"/>
      <c r="E43" s="59"/>
      <c r="F43" s="59"/>
      <c r="H43" s="69"/>
      <c r="I43" s="69"/>
      <c r="J43" s="69"/>
      <c r="L43" s="69"/>
      <c r="M43" s="69"/>
      <c r="N43" s="69"/>
      <c r="P43" s="69"/>
      <c r="Q43" s="69"/>
      <c r="R43" s="69"/>
      <c r="T43" s="69"/>
      <c r="U43" s="69"/>
      <c r="V43" s="69"/>
      <c r="X43" s="69"/>
      <c r="Y43" s="69"/>
      <c r="Z43" s="69"/>
      <c r="AB43" s="69"/>
      <c r="AC43" s="69"/>
      <c r="AD43" s="69"/>
    </row>
    <row r="44" spans="2:30">
      <c r="B44" s="58" t="s">
        <v>12</v>
      </c>
      <c r="C44" s="58" t="s">
        <v>13</v>
      </c>
      <c r="D44" s="59">
        <f>IFERROR(VLOOKUP(B44,'1061(24)Table'!$A$3:$H$297,8,0),0)</f>
        <v>61661161.367971838</v>
      </c>
      <c r="E44" s="59">
        <f>VLOOKUP(B44,'F197 Data'!$G$6:$L$300,6,0)</f>
        <v>34359686.019999996</v>
      </c>
      <c r="F44" s="59">
        <f>VLOOKUP(B44,'F197 Data'!$B$6:$D$300,3,0)</f>
        <v>22107905.850000001</v>
      </c>
      <c r="H44" s="69">
        <v>56.043921434019829</v>
      </c>
      <c r="I44" s="69">
        <v>43.451103676582761</v>
      </c>
      <c r="J44" s="69">
        <v>99.495025110602597</v>
      </c>
      <c r="L44" s="69">
        <v>78.976842460411632</v>
      </c>
      <c r="M44" s="69">
        <v>43.13690169358054</v>
      </c>
      <c r="N44" s="69">
        <v>122.11374415399217</v>
      </c>
      <c r="P44" s="69">
        <v>57.145103378027585</v>
      </c>
      <c r="Q44" s="69">
        <v>39.538568244098798</v>
      </c>
      <c r="R44" s="69">
        <v>96.683671622126383</v>
      </c>
      <c r="T44" s="69">
        <v>56.443526760309673</v>
      </c>
      <c r="U44" s="69">
        <v>39.200361777307201</v>
      </c>
      <c r="V44" s="69">
        <v>95.643888537616874</v>
      </c>
      <c r="X44" s="69">
        <f t="shared" ref="X44:X53" si="23">IFERROR(IF(E44&gt;0,E44/D44*100,0),0)</f>
        <v>55.723384473661852</v>
      </c>
      <c r="Y44" s="69">
        <f t="shared" ref="Y44:Y53" si="24">IFERROR(IF(F44&gt;0,F44/D44*100,0),0)</f>
        <v>35.853858992482962</v>
      </c>
      <c r="Z44" s="69">
        <f t="shared" si="2"/>
        <v>91.577243466144807</v>
      </c>
      <c r="AB44" s="69">
        <f t="shared" si="3"/>
        <v>56.437338203999708</v>
      </c>
      <c r="AC44" s="69">
        <f t="shared" si="4"/>
        <v>38.197596337962985</v>
      </c>
      <c r="AD44" s="69">
        <f t="shared" si="5"/>
        <v>94.634934541962693</v>
      </c>
    </row>
    <row r="45" spans="2:30">
      <c r="B45" s="58" t="s">
        <v>14</v>
      </c>
      <c r="C45" s="58" t="s">
        <v>15</v>
      </c>
      <c r="D45" s="59">
        <f>IFERROR(VLOOKUP(B45,'1061(24)Table'!$A$3:$H$297,8,0),0)</f>
        <v>4286757.1343649998</v>
      </c>
      <c r="E45" s="59">
        <f>VLOOKUP(B45,'F197 Data'!$G$6:$L$300,6,0)</f>
        <v>2383968.13</v>
      </c>
      <c r="F45" s="59">
        <f>VLOOKUP(B45,'F197 Data'!$B$6:$D$300,3,0)</f>
        <v>1756390.22</v>
      </c>
      <c r="H45" s="69">
        <v>57.587125703305098</v>
      </c>
      <c r="I45" s="69">
        <v>42.760298368049106</v>
      </c>
      <c r="J45" s="69">
        <v>100.3474240713542</v>
      </c>
      <c r="L45" s="69">
        <v>63.201792004419765</v>
      </c>
      <c r="M45" s="69">
        <v>42.709180299463647</v>
      </c>
      <c r="N45" s="69">
        <v>105.91097230388341</v>
      </c>
      <c r="P45" s="69">
        <v>56.322187669914072</v>
      </c>
      <c r="Q45" s="69">
        <v>39.599695284424349</v>
      </c>
      <c r="R45" s="69">
        <v>95.921882954338429</v>
      </c>
      <c r="T45" s="69">
        <v>56.231763394188349</v>
      </c>
      <c r="U45" s="69">
        <v>32.469686696462418</v>
      </c>
      <c r="V45" s="69">
        <v>88.701450090650766</v>
      </c>
      <c r="X45" s="69">
        <f t="shared" si="23"/>
        <v>55.612390795102471</v>
      </c>
      <c r="Y45" s="69">
        <f t="shared" si="24"/>
        <v>40.972468580499026</v>
      </c>
      <c r="Z45" s="69">
        <f t="shared" si="2"/>
        <v>96.584859375601496</v>
      </c>
      <c r="AB45" s="69">
        <f t="shared" si="3"/>
        <v>56.05544728640163</v>
      </c>
      <c r="AC45" s="69">
        <f t="shared" si="4"/>
        <v>37.680616853795264</v>
      </c>
      <c r="AD45" s="69">
        <f t="shared" si="5"/>
        <v>93.736064140196888</v>
      </c>
    </row>
    <row r="46" spans="2:30">
      <c r="B46" s="66" t="s">
        <v>91</v>
      </c>
      <c r="C46" s="58" t="s">
        <v>621</v>
      </c>
      <c r="D46" s="59">
        <f>IFERROR(VLOOKUP(B46,'1061(24)Table'!$A$3:$H$297,8,0),0)</f>
        <v>2817044.1451754901</v>
      </c>
      <c r="E46" s="59">
        <f>VLOOKUP(B46,'F197 Data'!$G$6:$L$300,6,0)</f>
        <v>1598377.7399999998</v>
      </c>
      <c r="F46" s="59">
        <f>VLOOKUP(B46,'F197 Data'!$B$6:$D$300,3,0)</f>
        <v>1122705.33</v>
      </c>
      <c r="H46" s="69">
        <v>57.868910844788047</v>
      </c>
      <c r="I46" s="69">
        <v>43.065165738847512</v>
      </c>
      <c r="J46" s="69">
        <v>100.93407658363556</v>
      </c>
      <c r="L46" s="69">
        <v>62.738296346772302</v>
      </c>
      <c r="M46" s="69">
        <v>42.868405011362078</v>
      </c>
      <c r="N46" s="69">
        <v>105.60670135813439</v>
      </c>
      <c r="P46" s="69">
        <v>56.942583726239263</v>
      </c>
      <c r="Q46" s="69">
        <v>38.49539839625848</v>
      </c>
      <c r="R46" s="69">
        <v>95.437982122497743</v>
      </c>
      <c r="T46" s="69">
        <v>56.693920261365918</v>
      </c>
      <c r="U46" s="69">
        <v>39.931027719487375</v>
      </c>
      <c r="V46" s="69">
        <v>96.624947980853293</v>
      </c>
      <c r="X46" s="69">
        <f t="shared" si="23"/>
        <v>56.739534690551594</v>
      </c>
      <c r="Y46" s="69">
        <f t="shared" si="24"/>
        <v>39.8540197505517</v>
      </c>
      <c r="Z46" s="69">
        <f t="shared" si="2"/>
        <v>96.593554441103294</v>
      </c>
      <c r="AB46" s="69">
        <f t="shared" si="3"/>
        <v>56.792012892718923</v>
      </c>
      <c r="AC46" s="69">
        <f t="shared" si="4"/>
        <v>39.426815288765852</v>
      </c>
      <c r="AD46" s="69">
        <f t="shared" si="5"/>
        <v>96.218828181484767</v>
      </c>
    </row>
    <row r="47" spans="2:30">
      <c r="B47" s="58" t="s">
        <v>93</v>
      </c>
      <c r="C47" s="58" t="s">
        <v>358</v>
      </c>
      <c r="D47" s="59">
        <f>IFERROR(VLOOKUP(B47,'1061(24)Table'!$A$3:$H$297,8,0),0)</f>
        <v>423388.33080400003</v>
      </c>
      <c r="E47" s="59">
        <f>VLOOKUP(B47,'F197 Data'!$G$6:$L$300,6,0)</f>
        <v>246359.54</v>
      </c>
      <c r="F47" s="59">
        <f>VLOOKUP(B47,'F197 Data'!$B$6:$D$300,3,0)</f>
        <v>163248.07999999999</v>
      </c>
      <c r="H47" s="69">
        <v>58.071890112696146</v>
      </c>
      <c r="I47" s="69">
        <v>40.992211852557695</v>
      </c>
      <c r="J47" s="69">
        <v>99.06410196525384</v>
      </c>
      <c r="L47" s="69">
        <v>65.945257104399772</v>
      </c>
      <c r="M47" s="69">
        <v>41.156643423770475</v>
      </c>
      <c r="N47" s="69">
        <v>107.10190052817025</v>
      </c>
      <c r="P47" s="69">
        <v>58.192657044199706</v>
      </c>
      <c r="Q47" s="69">
        <v>36.779100331407832</v>
      </c>
      <c r="R47" s="69">
        <v>94.971757375607538</v>
      </c>
      <c r="T47" s="69">
        <v>59.966855159018152</v>
      </c>
      <c r="U47" s="69">
        <v>37.329571005246699</v>
      </c>
      <c r="V47" s="69">
        <v>97.296426164264858</v>
      </c>
      <c r="X47" s="69">
        <f t="shared" si="23"/>
        <v>58.187607469523698</v>
      </c>
      <c r="Y47" s="69">
        <f t="shared" si="24"/>
        <v>38.557529370258607</v>
      </c>
      <c r="Z47" s="69">
        <f t="shared" si="2"/>
        <v>96.745136839782305</v>
      </c>
      <c r="AB47" s="69">
        <f t="shared" si="3"/>
        <v>58.782373224247181</v>
      </c>
      <c r="AC47" s="69">
        <f t="shared" si="4"/>
        <v>37.555400235637713</v>
      </c>
      <c r="AD47" s="69">
        <f t="shared" si="5"/>
        <v>96.3377734598849</v>
      </c>
    </row>
    <row r="48" spans="2:30">
      <c r="B48" s="58" t="s">
        <v>88</v>
      </c>
      <c r="C48" s="58" t="s">
        <v>354</v>
      </c>
      <c r="D48" s="59">
        <f>IFERROR(VLOOKUP(B48,'1061(24)Table'!$A$3:$H$297,8,0),0)</f>
        <v>8752996.4319295604</v>
      </c>
      <c r="E48" s="59">
        <f>VLOOKUP(B48,'F197 Data'!$G$6:$L$300,6,0)</f>
        <v>4945734.5600000005</v>
      </c>
      <c r="F48" s="59">
        <f>VLOOKUP(B48,'F197 Data'!$B$6:$D$300,3,0)</f>
        <v>3619918.85</v>
      </c>
      <c r="H48" s="69">
        <v>55.444600131310942</v>
      </c>
      <c r="I48" s="69">
        <v>44.222322357539603</v>
      </c>
      <c r="J48" s="69">
        <v>99.666922488850545</v>
      </c>
      <c r="L48" s="69">
        <v>66.466789501889892</v>
      </c>
      <c r="M48" s="69">
        <v>44.387226957415663</v>
      </c>
      <c r="N48" s="69">
        <v>110.85401645930556</v>
      </c>
      <c r="P48" s="69">
        <v>57.464779141199827</v>
      </c>
      <c r="Q48" s="69">
        <v>39.401648594406431</v>
      </c>
      <c r="R48" s="69">
        <v>96.866427735606266</v>
      </c>
      <c r="T48" s="69">
        <v>57.17103816562328</v>
      </c>
      <c r="U48" s="69">
        <v>40.00063616031872</v>
      </c>
      <c r="V48" s="69">
        <v>97.171674325942007</v>
      </c>
      <c r="X48" s="69">
        <f t="shared" si="23"/>
        <v>56.503331155931193</v>
      </c>
      <c r="Y48" s="69">
        <f t="shared" si="24"/>
        <v>41.356338691000758</v>
      </c>
      <c r="Z48" s="69">
        <f t="shared" si="2"/>
        <v>97.859669846931951</v>
      </c>
      <c r="AB48" s="69">
        <f t="shared" si="3"/>
        <v>57.046382820918097</v>
      </c>
      <c r="AC48" s="69">
        <f t="shared" si="4"/>
        <v>40.252874481908634</v>
      </c>
      <c r="AD48" s="69">
        <f t="shared" si="5"/>
        <v>97.299257302826732</v>
      </c>
    </row>
    <row r="49" spans="2:30">
      <c r="B49" s="58" t="s">
        <v>16</v>
      </c>
      <c r="C49" s="58" t="s">
        <v>622</v>
      </c>
      <c r="D49" s="59">
        <f>IFERROR(VLOOKUP(B49,'1061(24)Table'!$A$3:$H$297,8,0),0)</f>
        <v>45499695.028902441</v>
      </c>
      <c r="E49" s="59">
        <f>VLOOKUP(B49,'F197 Data'!$G$6:$L$300,6,0)</f>
        <v>25292324.310000002</v>
      </c>
      <c r="F49" s="59">
        <f>VLOOKUP(B49,'F197 Data'!$B$6:$D$300,3,0)</f>
        <v>18452878.039999999</v>
      </c>
      <c r="H49" s="69">
        <v>55.72572528951487</v>
      </c>
      <c r="I49" s="69">
        <v>43.763371580594679</v>
      </c>
      <c r="J49" s="69">
        <v>99.489096870109549</v>
      </c>
      <c r="L49" s="69">
        <v>62.555679292496734</v>
      </c>
      <c r="M49" s="69">
        <v>43.600776053720949</v>
      </c>
      <c r="N49" s="69">
        <v>106.15645534621768</v>
      </c>
      <c r="P49" s="69">
        <v>56.859328107867633</v>
      </c>
      <c r="Q49" s="69">
        <v>39.671944549189966</v>
      </c>
      <c r="R49" s="69">
        <v>96.531272657057599</v>
      </c>
      <c r="T49" s="69">
        <v>56.452328075273314</v>
      </c>
      <c r="U49" s="69">
        <v>38.431347501994054</v>
      </c>
      <c r="V49" s="69">
        <v>94.883675577267368</v>
      </c>
      <c r="X49" s="69">
        <f t="shared" si="23"/>
        <v>55.587898542910544</v>
      </c>
      <c r="Y49" s="69">
        <f t="shared" si="24"/>
        <v>40.556047745547104</v>
      </c>
      <c r="Z49" s="69">
        <f t="shared" si="2"/>
        <v>96.143946288457641</v>
      </c>
      <c r="AB49" s="69">
        <f t="shared" si="3"/>
        <v>56.299851575350495</v>
      </c>
      <c r="AC49" s="69">
        <f t="shared" si="4"/>
        <v>39.553113265577039</v>
      </c>
      <c r="AD49" s="69">
        <f t="shared" si="5"/>
        <v>95.852964840927541</v>
      </c>
    </row>
    <row r="50" spans="2:30">
      <c r="B50" s="58" t="s">
        <v>89</v>
      </c>
      <c r="C50" s="58" t="s">
        <v>355</v>
      </c>
      <c r="D50" s="59">
        <f>IFERROR(VLOOKUP(B50,'1061(24)Table'!$A$3:$H$297,8,0),0)</f>
        <v>18208774.63149583</v>
      </c>
      <c r="E50" s="59">
        <f>VLOOKUP(B50,'F197 Data'!$G$6:$L$300,6,0)</f>
        <v>10328815.32</v>
      </c>
      <c r="F50" s="59">
        <f>VLOOKUP(B50,'F197 Data'!$B$6:$D$300,3,0)</f>
        <v>7574397.0899999999</v>
      </c>
      <c r="H50" s="69">
        <v>55.705777601899477</v>
      </c>
      <c r="I50" s="69">
        <v>43.635241347009249</v>
      </c>
      <c r="J50" s="69">
        <v>99.341018948908726</v>
      </c>
      <c r="L50" s="69">
        <v>69.838467026962974</v>
      </c>
      <c r="M50" s="69">
        <v>43.518727991439519</v>
      </c>
      <c r="N50" s="69">
        <v>113.35719501840249</v>
      </c>
      <c r="P50" s="69">
        <v>57.97387273910082</v>
      </c>
      <c r="Q50" s="69">
        <v>42.076835116277046</v>
      </c>
      <c r="R50" s="69">
        <v>100.05070785537787</v>
      </c>
      <c r="T50" s="69">
        <v>56.730095961521734</v>
      </c>
      <c r="U50" s="69">
        <v>41.357869369485009</v>
      </c>
      <c r="V50" s="69">
        <v>98.087965331006743</v>
      </c>
      <c r="X50" s="69">
        <f t="shared" si="23"/>
        <v>56.724384419224918</v>
      </c>
      <c r="Y50" s="69">
        <f t="shared" si="24"/>
        <v>41.59751132785464</v>
      </c>
      <c r="Z50" s="69">
        <f t="shared" si="2"/>
        <v>98.321895747079566</v>
      </c>
      <c r="AB50" s="69">
        <f t="shared" si="3"/>
        <v>57.142784373282495</v>
      </c>
      <c r="AC50" s="69">
        <f t="shared" si="4"/>
        <v>41.677405271205565</v>
      </c>
      <c r="AD50" s="69">
        <f t="shared" si="5"/>
        <v>98.820189644488053</v>
      </c>
    </row>
    <row r="51" spans="2:30">
      <c r="B51" s="58" t="s">
        <v>90</v>
      </c>
      <c r="C51" s="58" t="s">
        <v>356</v>
      </c>
      <c r="D51" s="59">
        <f>IFERROR(VLOOKUP(B51,'1061(24)Table'!$A$3:$H$297,8,0),0)</f>
        <v>29569445.53096975</v>
      </c>
      <c r="E51" s="59">
        <f>VLOOKUP(B51,'F197 Data'!$G$6:$L$300,6,0)</f>
        <v>16880661</v>
      </c>
      <c r="F51" s="59">
        <f>VLOOKUP(B51,'F197 Data'!$B$6:$D$300,3,0)</f>
        <v>12089196.869999999</v>
      </c>
      <c r="H51" s="69">
        <v>55.678030664165547</v>
      </c>
      <c r="I51" s="69">
        <v>43.616604082028076</v>
      </c>
      <c r="J51" s="69">
        <v>99.294634746193623</v>
      </c>
      <c r="L51" s="69">
        <v>54.074447738908418</v>
      </c>
      <c r="M51" s="69">
        <v>41.705718418108425</v>
      </c>
      <c r="N51" s="69">
        <v>95.780166157016851</v>
      </c>
      <c r="P51" s="69">
        <v>56.845732840028276</v>
      </c>
      <c r="Q51" s="69">
        <v>46.021201280202781</v>
      </c>
      <c r="R51" s="69">
        <v>102.86693412023106</v>
      </c>
      <c r="T51" s="69">
        <v>56.558875607184433</v>
      </c>
      <c r="U51" s="69">
        <v>40.903033410482657</v>
      </c>
      <c r="V51" s="69">
        <v>97.461909017667097</v>
      </c>
      <c r="X51" s="69">
        <f t="shared" si="23"/>
        <v>57.088189165806071</v>
      </c>
      <c r="Y51" s="69">
        <f t="shared" si="24"/>
        <v>40.88408373210212</v>
      </c>
      <c r="Z51" s="69">
        <f t="shared" si="2"/>
        <v>97.972272897908198</v>
      </c>
      <c r="AB51" s="69">
        <f t="shared" si="3"/>
        <v>56.830932537672929</v>
      </c>
      <c r="AC51" s="69">
        <f t="shared" si="4"/>
        <v>42.602772807595848</v>
      </c>
      <c r="AD51" s="69">
        <f t="shared" si="5"/>
        <v>99.433705345268777</v>
      </c>
    </row>
    <row r="52" spans="2:30">
      <c r="B52" s="58" t="s">
        <v>92</v>
      </c>
      <c r="C52" s="58" t="s">
        <v>357</v>
      </c>
      <c r="D52" s="59">
        <f>IFERROR(VLOOKUP(B52,'1061(24)Table'!$A$3:$H$297,8,0),0)</f>
        <v>10411178.850339301</v>
      </c>
      <c r="E52" s="59">
        <f>VLOOKUP(B52,'F197 Data'!$G$6:$L$300,6,0)</f>
        <v>5893827.75</v>
      </c>
      <c r="F52" s="59">
        <f>VLOOKUP(B52,'F197 Data'!$B$6:$D$300,3,0)</f>
        <v>3847929.44</v>
      </c>
      <c r="H52" s="69">
        <v>56.925984042310105</v>
      </c>
      <c r="I52" s="69">
        <v>43.896556112748542</v>
      </c>
      <c r="J52" s="69">
        <v>100.82254015505865</v>
      </c>
      <c r="L52" s="69">
        <v>66.796239312895722</v>
      </c>
      <c r="M52" s="69">
        <v>42.479658837559228</v>
      </c>
      <c r="N52" s="69">
        <v>109.27589815045495</v>
      </c>
      <c r="P52" s="69">
        <v>57.844831889045103</v>
      </c>
      <c r="Q52" s="69">
        <v>36.946373938208822</v>
      </c>
      <c r="R52" s="69">
        <v>94.791205827253918</v>
      </c>
      <c r="T52" s="69">
        <v>57.059012706243649</v>
      </c>
      <c r="U52" s="69">
        <v>35.873987886712221</v>
      </c>
      <c r="V52" s="69">
        <v>92.933000592955864</v>
      </c>
      <c r="X52" s="69">
        <f t="shared" si="23"/>
        <v>56.610570567692434</v>
      </c>
      <c r="Y52" s="69">
        <f t="shared" si="24"/>
        <v>36.95959406051886</v>
      </c>
      <c r="Z52" s="69">
        <f t="shared" si="2"/>
        <v>93.570164628211302</v>
      </c>
      <c r="AB52" s="69">
        <f t="shared" si="3"/>
        <v>57.171471720993729</v>
      </c>
      <c r="AC52" s="69">
        <f t="shared" si="4"/>
        <v>36.59331862847997</v>
      </c>
      <c r="AD52" s="69">
        <f t="shared" si="5"/>
        <v>93.764790349473699</v>
      </c>
    </row>
    <row r="53" spans="2:30" s="70" customFormat="1">
      <c r="B53" s="60" t="s">
        <v>623</v>
      </c>
      <c r="C53" s="57" t="s">
        <v>624</v>
      </c>
      <c r="D53" s="61">
        <f>SUM(D44:D52)</f>
        <v>181630441.4519532</v>
      </c>
      <c r="E53" s="61">
        <f t="shared" ref="E53:F53" si="25">SUM(E44:E52)</f>
        <v>101929754.37</v>
      </c>
      <c r="F53" s="61">
        <f t="shared" si="25"/>
        <v>70734569.769999996</v>
      </c>
      <c r="H53" s="71">
        <v>55.917665996626113</v>
      </c>
      <c r="I53" s="71">
        <v>43.62376406642062</v>
      </c>
      <c r="J53" s="71">
        <v>99.541430063046732</v>
      </c>
      <c r="L53" s="62">
        <v>66.080519117810979</v>
      </c>
      <c r="M53" s="62">
        <v>42.974508294103607</v>
      </c>
      <c r="N53" s="62">
        <v>109.05502741191458</v>
      </c>
      <c r="P53" s="62">
        <v>57.148192391057826</v>
      </c>
      <c r="Q53" s="62">
        <v>40.830692791818485</v>
      </c>
      <c r="R53" s="62">
        <v>97.978885182876311</v>
      </c>
      <c r="S53" s="55"/>
      <c r="T53" s="62">
        <v>56.574861549530638</v>
      </c>
      <c r="U53" s="62">
        <v>39.222119100540574</v>
      </c>
      <c r="V53" s="62">
        <v>95.79698065007122</v>
      </c>
      <c r="W53" s="55"/>
      <c r="X53" s="62">
        <f t="shared" si="23"/>
        <v>56.119312134669642</v>
      </c>
      <c r="Y53" s="62">
        <f t="shared" si="24"/>
        <v>38.944226091478974</v>
      </c>
      <c r="Z53" s="62">
        <f t="shared" si="2"/>
        <v>95.063538226148609</v>
      </c>
      <c r="AA53" s="55"/>
      <c r="AB53" s="62">
        <f t="shared" si="3"/>
        <v>56.614122025086033</v>
      </c>
      <c r="AC53" s="62">
        <f t="shared" si="4"/>
        <v>39.665679327946009</v>
      </c>
      <c r="AD53" s="62">
        <f t="shared" si="5"/>
        <v>96.279801353032056</v>
      </c>
    </row>
    <row r="54" spans="2:30">
      <c r="B54" s="52"/>
      <c r="C54" s="57"/>
      <c r="D54" s="59"/>
      <c r="E54" s="59"/>
      <c r="F54" s="59"/>
      <c r="H54" s="69"/>
      <c r="I54" s="69"/>
      <c r="J54" s="69"/>
      <c r="L54" s="69"/>
      <c r="M54" s="69"/>
      <c r="N54" s="69"/>
      <c r="P54" s="69"/>
      <c r="Q54" s="69"/>
      <c r="R54" s="69"/>
      <c r="T54" s="69"/>
      <c r="U54" s="69"/>
      <c r="V54" s="69"/>
      <c r="X54" s="69"/>
      <c r="Y54" s="69"/>
      <c r="Z54" s="69"/>
      <c r="AB54" s="69"/>
      <c r="AC54" s="69"/>
      <c r="AD54" s="69"/>
    </row>
    <row r="55" spans="2:30">
      <c r="B55" s="65" t="s">
        <v>95</v>
      </c>
      <c r="C55" s="58" t="s">
        <v>359</v>
      </c>
      <c r="D55" s="59">
        <f>IFERROR(VLOOKUP(B55,'1061(24)Table'!$A$3:$H$297,8,0),0)</f>
        <v>1118880.17295232</v>
      </c>
      <c r="E55" s="59">
        <f>VLOOKUP(B55,'F197 Data'!$G$6:$L$300,6,0)</f>
        <v>648182.54</v>
      </c>
      <c r="F55" s="59">
        <f>VLOOKUP(B55,'F197 Data'!$B$6:$D$300,3,0)</f>
        <v>458067.91</v>
      </c>
      <c r="H55" s="69">
        <v>56.170236454715827</v>
      </c>
      <c r="I55" s="69">
        <v>43.333535896933689</v>
      </c>
      <c r="J55" s="69">
        <v>99.503772351649516</v>
      </c>
      <c r="L55" s="69">
        <v>40.888816143144581</v>
      </c>
      <c r="M55" s="69">
        <v>29.012180362675672</v>
      </c>
      <c r="N55" s="69">
        <v>69.900996505820245</v>
      </c>
      <c r="P55" s="69">
        <v>57.475688015980289</v>
      </c>
      <c r="Q55" s="69">
        <v>40.50767242873961</v>
      </c>
      <c r="R55" s="69">
        <v>97.983360444719892</v>
      </c>
      <c r="T55" s="69">
        <v>57.866817688560666</v>
      </c>
      <c r="U55" s="69">
        <v>41.223230830224736</v>
      </c>
      <c r="V55" s="69">
        <v>99.090048518785409</v>
      </c>
      <c r="X55" s="69">
        <f>IFERROR(IF(E55&gt;0,E55/D55*100,0),0)</f>
        <v>57.931363489057176</v>
      </c>
      <c r="Y55" s="69">
        <f>IFERROR(IF(F55&gt;0,F55/D55*100,0),0)</f>
        <v>40.939854067779621</v>
      </c>
      <c r="Z55" s="69">
        <f t="shared" si="2"/>
        <v>98.871217556836797</v>
      </c>
      <c r="AB55" s="69">
        <f t="shared" si="3"/>
        <v>57.757956397866046</v>
      </c>
      <c r="AC55" s="69">
        <f t="shared" si="4"/>
        <v>40.890252442247991</v>
      </c>
      <c r="AD55" s="69">
        <f t="shared" si="5"/>
        <v>98.648208840114037</v>
      </c>
    </row>
    <row r="56" spans="2:30">
      <c r="B56" s="58" t="s">
        <v>580</v>
      </c>
      <c r="C56" s="58" t="s">
        <v>581</v>
      </c>
      <c r="D56" s="59">
        <f>IFERROR(VLOOKUP(B56,'1061(24)Table'!$A$3:$H$297,8,0),0)</f>
        <v>0</v>
      </c>
      <c r="E56" s="59">
        <f>VLOOKUP(B56,'F197 Data'!$G$6:$L$300,6,0)</f>
        <v>0</v>
      </c>
      <c r="F56" s="59">
        <f>VLOOKUP(B56,'F197 Data'!$B$6:$D$300,3,0)</f>
        <v>0</v>
      </c>
      <c r="H56" s="69">
        <v>0</v>
      </c>
      <c r="I56" s="69">
        <v>0</v>
      </c>
      <c r="J56" s="69">
        <v>0</v>
      </c>
      <c r="L56" s="69">
        <v>0</v>
      </c>
      <c r="M56" s="69">
        <v>0</v>
      </c>
      <c r="N56" s="69">
        <v>0</v>
      </c>
      <c r="P56" s="69">
        <v>0</v>
      </c>
      <c r="Q56" s="69">
        <v>0</v>
      </c>
      <c r="R56" s="69">
        <v>0</v>
      </c>
      <c r="T56" s="69">
        <v>0</v>
      </c>
      <c r="U56" s="69">
        <v>0</v>
      </c>
      <c r="V56" s="69">
        <v>0</v>
      </c>
      <c r="X56" s="69">
        <f>IFERROR(IF(E56&gt;0,E56/D56*100,0),0)</f>
        <v>0</v>
      </c>
      <c r="Y56" s="69">
        <f>IFERROR(IF(F56&gt;0,F56/D56*100,0),0)</f>
        <v>0</v>
      </c>
      <c r="Z56" s="69">
        <f t="shared" si="2"/>
        <v>0</v>
      </c>
      <c r="AB56" s="69">
        <f t="shared" si="3"/>
        <v>0</v>
      </c>
      <c r="AC56" s="69">
        <f t="shared" si="4"/>
        <v>0</v>
      </c>
      <c r="AD56" s="69">
        <f t="shared" si="5"/>
        <v>0</v>
      </c>
    </row>
    <row r="57" spans="2:30" s="70" customFormat="1">
      <c r="B57" s="60" t="s">
        <v>625</v>
      </c>
      <c r="C57" s="57" t="s">
        <v>626</v>
      </c>
      <c r="D57" s="61">
        <f>SUM(D55:D56)</f>
        <v>1118880.17295232</v>
      </c>
      <c r="E57" s="61">
        <f t="shared" ref="E57:F57" si="26">SUM(E55:E56)</f>
        <v>648182.54</v>
      </c>
      <c r="F57" s="61">
        <f t="shared" si="26"/>
        <v>458067.91</v>
      </c>
      <c r="G57" s="55"/>
      <c r="H57" s="62">
        <v>56.170236454715827</v>
      </c>
      <c r="I57" s="62">
        <v>43.333535896933689</v>
      </c>
      <c r="J57" s="62">
        <v>99.503772351649516</v>
      </c>
      <c r="K57" s="55"/>
      <c r="L57" s="62">
        <v>40.888816143144581</v>
      </c>
      <c r="M57" s="62">
        <v>29.012180362675672</v>
      </c>
      <c r="N57" s="62">
        <v>69.900996505820245</v>
      </c>
      <c r="O57" s="55"/>
      <c r="P57" s="62">
        <v>57.475688015980289</v>
      </c>
      <c r="Q57" s="62">
        <v>40.50767242873961</v>
      </c>
      <c r="R57" s="62">
        <v>97.983360444719892</v>
      </c>
      <c r="S57" s="55"/>
      <c r="T57" s="62">
        <v>57.866817688560666</v>
      </c>
      <c r="U57" s="62">
        <v>41.223230830224736</v>
      </c>
      <c r="V57" s="62">
        <v>99.090048518785409</v>
      </c>
      <c r="W57" s="55"/>
      <c r="X57" s="62">
        <f>IFERROR(IF(E57&gt;0,E57/D57*100,0),0)</f>
        <v>57.931363489057176</v>
      </c>
      <c r="Y57" s="62">
        <f>IFERROR(IF(F57&gt;0,F57/D57*100,0),0)</f>
        <v>40.939854067779621</v>
      </c>
      <c r="Z57" s="62">
        <f t="shared" si="2"/>
        <v>98.871217556836797</v>
      </c>
      <c r="AA57" s="55"/>
      <c r="AB57" s="62">
        <f t="shared" si="3"/>
        <v>57.757956397866046</v>
      </c>
      <c r="AC57" s="62">
        <f t="shared" si="4"/>
        <v>40.890252442247991</v>
      </c>
      <c r="AD57" s="62">
        <f t="shared" si="5"/>
        <v>98.648208840114037</v>
      </c>
    </row>
    <row r="58" spans="2:30">
      <c r="B58" s="63"/>
      <c r="C58" s="57"/>
      <c r="D58" s="59"/>
      <c r="E58" s="59"/>
      <c r="F58" s="59"/>
      <c r="H58" s="69"/>
      <c r="I58" s="69"/>
      <c r="J58" s="69"/>
      <c r="L58" s="69"/>
      <c r="M58" s="69"/>
      <c r="N58" s="69"/>
      <c r="P58" s="69"/>
      <c r="Q58" s="69"/>
      <c r="R58" s="69"/>
      <c r="T58" s="69"/>
      <c r="U58" s="69"/>
      <c r="V58" s="69"/>
      <c r="X58" s="69"/>
      <c r="Y58" s="69"/>
      <c r="Z58" s="69"/>
      <c r="AB58" s="69"/>
      <c r="AC58" s="69"/>
      <c r="AD58" s="69"/>
    </row>
    <row r="59" spans="2:30">
      <c r="B59" s="58" t="s">
        <v>98</v>
      </c>
      <c r="C59" s="58" t="s">
        <v>362</v>
      </c>
      <c r="D59" s="59">
        <f>IFERROR(VLOOKUP(B59,'1061(24)Table'!$A$3:$H$297,8,0),0)</f>
        <v>15916503.35013284</v>
      </c>
      <c r="E59" s="59">
        <f>VLOOKUP(B59,'F197 Data'!$G$6:$L$300,6,0)</f>
        <v>9035162.2699999996</v>
      </c>
      <c r="F59" s="59">
        <f>VLOOKUP(B59,'F197 Data'!$B$6:$D$300,3,0)</f>
        <v>6372096.4800000004</v>
      </c>
      <c r="H59" s="69">
        <v>56.893249430401305</v>
      </c>
      <c r="I59" s="69">
        <v>43.114717844105435</v>
      </c>
      <c r="J59" s="69">
        <v>100.00796727450674</v>
      </c>
      <c r="L59" s="69">
        <v>88.628888985060769</v>
      </c>
      <c r="M59" s="69">
        <v>43.214004694315065</v>
      </c>
      <c r="N59" s="69">
        <v>131.84289367937583</v>
      </c>
      <c r="P59" s="69">
        <v>57.49449837708206</v>
      </c>
      <c r="Q59" s="69">
        <v>39.846332974836315</v>
      </c>
      <c r="R59" s="69">
        <v>97.340831351918382</v>
      </c>
      <c r="T59" s="69">
        <v>56.938484082057286</v>
      </c>
      <c r="U59" s="69">
        <v>40.104076734548279</v>
      </c>
      <c r="V59" s="69">
        <v>97.042560816605572</v>
      </c>
      <c r="X59" s="69">
        <f t="shared" ref="X59:X65" si="27">IFERROR(IF(E59&gt;0,E59/D59*100,0),0)</f>
        <v>56.765999863434779</v>
      </c>
      <c r="Y59" s="69">
        <f t="shared" ref="Y59:Y65" si="28">IFERROR(IF(F59&gt;0,F59/D59*100,0),0)</f>
        <v>40.034524793706147</v>
      </c>
      <c r="Z59" s="69">
        <f t="shared" si="2"/>
        <v>96.800524657140926</v>
      </c>
      <c r="AB59" s="69">
        <f t="shared" si="3"/>
        <v>57.066327440858039</v>
      </c>
      <c r="AC59" s="69">
        <f t="shared" si="4"/>
        <v>39.994978167696907</v>
      </c>
      <c r="AD59" s="69">
        <f t="shared" si="5"/>
        <v>97.06130560855496</v>
      </c>
    </row>
    <row r="60" spans="2:30">
      <c r="B60" s="58" t="s">
        <v>96</v>
      </c>
      <c r="C60" s="58" t="s">
        <v>360</v>
      </c>
      <c r="D60" s="59">
        <f>IFERROR(VLOOKUP(B60,'1061(24)Table'!$A$3:$H$297,8,0),0)</f>
        <v>1486142.3771969599</v>
      </c>
      <c r="E60" s="59">
        <f>VLOOKUP(B60,'F197 Data'!$G$6:$L$300,6,0)</f>
        <v>874915.41000000015</v>
      </c>
      <c r="F60" s="59">
        <f>VLOOKUP(B60,'F197 Data'!$B$6:$D$300,3,0)</f>
        <v>545004.46</v>
      </c>
      <c r="H60" s="69">
        <v>51.604674774774765</v>
      </c>
      <c r="I60" s="69">
        <v>33.366915315315318</v>
      </c>
      <c r="J60" s="69">
        <v>84.971590090090075</v>
      </c>
      <c r="L60" s="69">
        <v>76.026808334732294</v>
      </c>
      <c r="M60" s="69">
        <v>38.198184991176291</v>
      </c>
      <c r="N60" s="69">
        <v>114.22499332590859</v>
      </c>
      <c r="P60" s="69">
        <v>62.095520594756003</v>
      </c>
      <c r="Q60" s="69">
        <v>35.771134210750766</v>
      </c>
      <c r="R60" s="69">
        <v>97.866654805506769</v>
      </c>
      <c r="T60" s="69">
        <v>59.703035104695857</v>
      </c>
      <c r="U60" s="69">
        <v>36.088053460011224</v>
      </c>
      <c r="V60" s="69">
        <v>95.791088564707081</v>
      </c>
      <c r="X60" s="69">
        <f t="shared" si="27"/>
        <v>58.871574044621077</v>
      </c>
      <c r="Y60" s="69">
        <f t="shared" si="28"/>
        <v>36.672425762324515</v>
      </c>
      <c r="Z60" s="69">
        <f t="shared" si="2"/>
        <v>95.543999806945592</v>
      </c>
      <c r="AB60" s="69">
        <f t="shared" si="3"/>
        <v>60.223376581357648</v>
      </c>
      <c r="AC60" s="69">
        <f t="shared" si="4"/>
        <v>36.177204477695504</v>
      </c>
      <c r="AD60" s="69">
        <f t="shared" si="5"/>
        <v>96.400581059053138</v>
      </c>
    </row>
    <row r="61" spans="2:30">
      <c r="B61" s="58" t="s">
        <v>99</v>
      </c>
      <c r="C61" s="58" t="s">
        <v>363</v>
      </c>
      <c r="D61" s="59">
        <f>IFERROR(VLOOKUP(B61,'1061(24)Table'!$A$3:$H$297,8,0),0)</f>
        <v>2863508.9075017599</v>
      </c>
      <c r="E61" s="59">
        <f>VLOOKUP(B61,'F197 Data'!$G$6:$L$300,6,0)</f>
        <v>1662770.98</v>
      </c>
      <c r="F61" s="59">
        <f>VLOOKUP(B61,'F197 Data'!$B$6:$D$300,3,0)</f>
        <v>1070814.67</v>
      </c>
      <c r="H61" s="69">
        <v>57.853712149532697</v>
      </c>
      <c r="I61" s="69">
        <v>39.199844236760121</v>
      </c>
      <c r="J61" s="69">
        <v>97.053556386292826</v>
      </c>
      <c r="L61" s="69">
        <v>89.031065446246899</v>
      </c>
      <c r="M61" s="69">
        <v>40.55469134989324</v>
      </c>
      <c r="N61" s="69">
        <v>129.58575679614015</v>
      </c>
      <c r="P61" s="69">
        <v>60.018112937248311</v>
      </c>
      <c r="Q61" s="69">
        <v>35.1587311875832</v>
      </c>
      <c r="R61" s="69">
        <v>95.176844124831518</v>
      </c>
      <c r="T61" s="69">
        <v>59.499321007395658</v>
      </c>
      <c r="U61" s="69">
        <v>36.727437278513605</v>
      </c>
      <c r="V61" s="69">
        <v>96.226758285909256</v>
      </c>
      <c r="X61" s="69">
        <f t="shared" si="27"/>
        <v>58.067602850611287</v>
      </c>
      <c r="Y61" s="69">
        <f t="shared" si="28"/>
        <v>37.395192562338551</v>
      </c>
      <c r="Z61" s="69">
        <f t="shared" si="2"/>
        <v>95.462795412949845</v>
      </c>
      <c r="AB61" s="69">
        <f t="shared" si="3"/>
        <v>59.19501226508509</v>
      </c>
      <c r="AC61" s="69">
        <f t="shared" si="4"/>
        <v>36.427120342811783</v>
      </c>
      <c r="AD61" s="69">
        <f t="shared" si="5"/>
        <v>95.622132607896859</v>
      </c>
    </row>
    <row r="62" spans="2:30">
      <c r="B62" s="58" t="s">
        <v>100</v>
      </c>
      <c r="C62" s="58" t="s">
        <v>364</v>
      </c>
      <c r="D62" s="59">
        <f>IFERROR(VLOOKUP(B62,'1061(24)Table'!$A$3:$H$297,8,0),0)</f>
        <v>3379560.24326286</v>
      </c>
      <c r="E62" s="59">
        <f>VLOOKUP(B62,'F197 Data'!$G$6:$L$300,6,0)</f>
        <v>1904108.38</v>
      </c>
      <c r="F62" s="59">
        <f>VLOOKUP(B62,'F197 Data'!$B$6:$D$300,3,0)</f>
        <v>1111139.6000000001</v>
      </c>
      <c r="H62" s="69">
        <v>53.323675043603423</v>
      </c>
      <c r="I62" s="69">
        <v>42.280868607600844</v>
      </c>
      <c r="J62" s="69">
        <v>95.604543651204267</v>
      </c>
      <c r="L62" s="69">
        <v>58.436042047618365</v>
      </c>
      <c r="M62" s="69">
        <v>43.736888526701456</v>
      </c>
      <c r="N62" s="69">
        <v>102.17293057431982</v>
      </c>
      <c r="P62" s="69">
        <v>56.225717196433308</v>
      </c>
      <c r="Q62" s="69">
        <v>40.91398405420086</v>
      </c>
      <c r="R62" s="69">
        <v>97.139701250634175</v>
      </c>
      <c r="T62" s="69">
        <v>57.92860647613437</v>
      </c>
      <c r="U62" s="69">
        <v>39.900908876468229</v>
      </c>
      <c r="V62" s="69">
        <v>97.829515352602598</v>
      </c>
      <c r="X62" s="69">
        <f t="shared" si="27"/>
        <v>56.341897848864576</v>
      </c>
      <c r="Y62" s="69">
        <f t="shared" si="28"/>
        <v>32.878230302745827</v>
      </c>
      <c r="Z62" s="69">
        <f t="shared" si="2"/>
        <v>89.220128151610396</v>
      </c>
      <c r="AB62" s="69">
        <f t="shared" si="3"/>
        <v>56.832073840477413</v>
      </c>
      <c r="AC62" s="69">
        <f t="shared" si="4"/>
        <v>37.897707744471639</v>
      </c>
      <c r="AD62" s="69">
        <f t="shared" si="5"/>
        <v>94.729781584949066</v>
      </c>
    </row>
    <row r="63" spans="2:30">
      <c r="B63" s="67" t="s">
        <v>97</v>
      </c>
      <c r="C63" s="58" t="s">
        <v>361</v>
      </c>
      <c r="D63" s="59">
        <f>IFERROR(VLOOKUP(B63,'1061(24)Table'!$A$3:$H$297,8,0),0)</f>
        <v>0</v>
      </c>
      <c r="E63" s="59">
        <f>VLOOKUP(B63,'F197 Data'!$G$6:$L$300,6,0)</f>
        <v>86435.060000000056</v>
      </c>
      <c r="F63" s="59">
        <f>VLOOKUP(B63,'F197 Data'!$B$6:$D$300,3,0)</f>
        <v>2501906.8199999998</v>
      </c>
      <c r="H63" s="69">
        <v>55.208724800000006</v>
      </c>
      <c r="I63" s="69">
        <v>41.686153399999995</v>
      </c>
      <c r="J63" s="69">
        <v>96.894878199999994</v>
      </c>
      <c r="L63" s="69">
        <v>62.87600358733836</v>
      </c>
      <c r="M63" s="69">
        <v>42.664207447439424</v>
      </c>
      <c r="N63" s="69">
        <v>105.54021103477778</v>
      </c>
      <c r="P63" s="69">
        <v>57.60706875221743</v>
      </c>
      <c r="Q63" s="69">
        <v>39.558389063893948</v>
      </c>
      <c r="R63" s="69">
        <v>97.16545781611137</v>
      </c>
      <c r="T63" s="69">
        <v>57.423211647611183</v>
      </c>
      <c r="U63" s="69">
        <v>39.353000132355419</v>
      </c>
      <c r="V63" s="69">
        <v>96.776211779966602</v>
      </c>
      <c r="X63" s="69">
        <f>IFERROR(IF(E63&gt;0,E63/D63*100,0),0)</f>
        <v>0</v>
      </c>
      <c r="Y63" s="69">
        <f t="shared" si="28"/>
        <v>0</v>
      </c>
      <c r="Z63" s="69">
        <f t="shared" si="2"/>
        <v>0</v>
      </c>
      <c r="AB63" s="69">
        <f t="shared" si="3"/>
        <v>38.343426799942868</v>
      </c>
      <c r="AC63" s="69">
        <f t="shared" si="4"/>
        <v>26.303796398749785</v>
      </c>
      <c r="AD63" s="69">
        <f t="shared" si="5"/>
        <v>64.647223198692657</v>
      </c>
    </row>
    <row r="64" spans="2:30">
      <c r="B64" s="58" t="s">
        <v>101</v>
      </c>
      <c r="C64" s="58" t="s">
        <v>365</v>
      </c>
      <c r="D64" s="59">
        <f>IFERROR(VLOOKUP(B64,'1061(24)Table'!$A$3:$H$297,8,0),0)</f>
        <v>7319972.5599130001</v>
      </c>
      <c r="E64" s="59">
        <f>VLOOKUP(B64,'F197 Data'!$G$6:$L$300,6,0)</f>
        <v>4173910.1999999997</v>
      </c>
      <c r="F64" s="59">
        <f>VLOOKUP(B64,'F197 Data'!$B$6:$D$300,3,0)</f>
        <v>2864913.36</v>
      </c>
      <c r="H64" s="69">
        <v>56.108769610389608</v>
      </c>
      <c r="I64" s="69">
        <v>42.521792467532464</v>
      </c>
      <c r="J64" s="69">
        <v>98.630562077922065</v>
      </c>
      <c r="L64" s="69">
        <v>91.488125302539657</v>
      </c>
      <c r="M64" s="69">
        <v>43.357131726511469</v>
      </c>
      <c r="N64" s="69">
        <v>134.84525702905114</v>
      </c>
      <c r="P64" s="69">
        <v>57.814098123590696</v>
      </c>
      <c r="Q64" s="69">
        <v>39.099283709940082</v>
      </c>
      <c r="R64" s="69">
        <v>96.913381833530778</v>
      </c>
      <c r="T64" s="69">
        <v>56.8220706977975</v>
      </c>
      <c r="U64" s="69">
        <v>39.064605398464352</v>
      </c>
      <c r="V64" s="69">
        <v>95.886676096261851</v>
      </c>
      <c r="X64" s="69">
        <f t="shared" si="27"/>
        <v>57.020844898489727</v>
      </c>
      <c r="Y64" s="69">
        <f t="shared" si="28"/>
        <v>39.138307371387882</v>
      </c>
      <c r="Z64" s="69">
        <f t="shared" si="2"/>
        <v>96.159152269877609</v>
      </c>
      <c r="AB64" s="69">
        <f t="shared" si="3"/>
        <v>57.219004573292636</v>
      </c>
      <c r="AC64" s="69">
        <f t="shared" si="4"/>
        <v>39.100732159930772</v>
      </c>
      <c r="AD64" s="69">
        <f t="shared" si="5"/>
        <v>96.319736733223408</v>
      </c>
    </row>
    <row r="65" spans="2:30" s="70" customFormat="1">
      <c r="B65" s="60" t="s">
        <v>627</v>
      </c>
      <c r="C65" s="57" t="s">
        <v>628</v>
      </c>
      <c r="D65" s="61">
        <f>SUM(D59:D64)</f>
        <v>30965687.438007422</v>
      </c>
      <c r="E65" s="61">
        <f t="shared" ref="E65:F65" si="29">SUM(E59:E64)</f>
        <v>17737302.300000001</v>
      </c>
      <c r="F65" s="61">
        <f t="shared" si="29"/>
        <v>14465875.390000001</v>
      </c>
      <c r="G65" s="55"/>
      <c r="H65" s="62">
        <v>55.851043367884266</v>
      </c>
      <c r="I65" s="62">
        <v>41.874162410612833</v>
      </c>
      <c r="J65" s="62">
        <v>97.725205778497099</v>
      </c>
      <c r="K65" s="55"/>
      <c r="L65" s="62">
        <v>80.038633575489641</v>
      </c>
      <c r="M65" s="62">
        <v>42.770420833879975</v>
      </c>
      <c r="N65" s="62">
        <v>122.80905440936962</v>
      </c>
      <c r="O65" s="55"/>
      <c r="P65" s="62">
        <v>57.858093090421661</v>
      </c>
      <c r="Q65" s="62">
        <v>39.208666433129721</v>
      </c>
      <c r="R65" s="62">
        <v>97.066759523551383</v>
      </c>
      <c r="S65" s="55"/>
      <c r="T65" s="62">
        <v>57.381237785484693</v>
      </c>
      <c r="U65" s="62">
        <v>39.332559032656874</v>
      </c>
      <c r="V65" s="62">
        <v>96.71379681814156</v>
      </c>
      <c r="W65" s="55"/>
      <c r="X65" s="62">
        <f t="shared" si="27"/>
        <v>57.280505512786249</v>
      </c>
      <c r="Y65" s="62">
        <f t="shared" si="28"/>
        <v>46.715821888212048</v>
      </c>
      <c r="Z65" s="62">
        <f t="shared" si="2"/>
        <v>103.9963274009983</v>
      </c>
      <c r="AA65" s="55"/>
      <c r="AB65" s="62">
        <f t="shared" si="3"/>
        <v>57.506612129564196</v>
      </c>
      <c r="AC65" s="62">
        <f t="shared" si="4"/>
        <v>41.75234911799955</v>
      </c>
      <c r="AD65" s="62">
        <f t="shared" si="5"/>
        <v>99.258961247563732</v>
      </c>
    </row>
    <row r="66" spans="2:30">
      <c r="B66" s="52"/>
      <c r="C66" s="57"/>
      <c r="D66" s="59"/>
      <c r="E66" s="59"/>
      <c r="F66" s="59"/>
      <c r="H66" s="69"/>
      <c r="I66" s="69"/>
      <c r="J66" s="69"/>
      <c r="L66" s="69"/>
      <c r="M66" s="69"/>
      <c r="N66" s="69"/>
      <c r="P66" s="69"/>
      <c r="Q66" s="69"/>
      <c r="R66" s="69"/>
      <c r="T66" s="69"/>
      <c r="U66" s="69"/>
      <c r="V66" s="69"/>
      <c r="X66" s="69"/>
      <c r="Y66" s="69"/>
      <c r="Z66" s="69"/>
      <c r="AB66" s="69"/>
      <c r="AC66" s="69"/>
      <c r="AD66" s="69"/>
    </row>
    <row r="67" spans="2:30">
      <c r="B67" s="58" t="s">
        <v>105</v>
      </c>
      <c r="C67" s="58" t="s">
        <v>369</v>
      </c>
      <c r="D67" s="59">
        <f>IFERROR(VLOOKUP(B67,'1061(24)Table'!$A$3:$H$297,8,0),0)</f>
        <v>739728.11</v>
      </c>
      <c r="E67" s="59">
        <f>VLOOKUP(B67,'F197 Data'!$G$6:$L$300,6,0)</f>
        <v>336693.55</v>
      </c>
      <c r="F67" s="59">
        <f>VLOOKUP(B67,'F197 Data'!$B$6:$D$300,3,0)</f>
        <v>297259.67</v>
      </c>
      <c r="H67" s="69">
        <v>56.402791403217719</v>
      </c>
      <c r="I67" s="69">
        <v>46.944445871192087</v>
      </c>
      <c r="J67" s="69">
        <v>103.34723727440981</v>
      </c>
      <c r="L67" s="69">
        <v>66.438822488053844</v>
      </c>
      <c r="M67" s="69">
        <v>44.096421888134998</v>
      </c>
      <c r="N67" s="69">
        <v>110.53524437618884</v>
      </c>
      <c r="P67" s="69">
        <v>59.1224686982317</v>
      </c>
      <c r="Q67" s="69">
        <v>42.070840235774554</v>
      </c>
      <c r="R67" s="69">
        <v>101.19330893400625</v>
      </c>
      <c r="T67" s="69">
        <v>56.744013898437984</v>
      </c>
      <c r="U67" s="69">
        <v>38.840748958753572</v>
      </c>
      <c r="V67" s="69">
        <v>95.584762857191549</v>
      </c>
      <c r="X67" s="69">
        <f t="shared" ref="X67:X73" si="30">IFERROR(IF(E67&gt;0,E67/D67*100,0),0)</f>
        <v>45.515851763426966</v>
      </c>
      <c r="Y67" s="69">
        <f t="shared" ref="Y67:Y73" si="31">IFERROR(IF(F67&gt;0,F67/D67*100,0),0)</f>
        <v>40.18499040140572</v>
      </c>
      <c r="Z67" s="69">
        <f t="shared" si="2"/>
        <v>85.700842164832693</v>
      </c>
      <c r="AB67" s="69">
        <f t="shared" si="3"/>
        <v>53.794111453365552</v>
      </c>
      <c r="AC67" s="69">
        <f t="shared" si="4"/>
        <v>40.365526531977942</v>
      </c>
      <c r="AD67" s="69">
        <f t="shared" si="5"/>
        <v>94.159637985343508</v>
      </c>
    </row>
    <row r="68" spans="2:30">
      <c r="B68" s="58" t="s">
        <v>102</v>
      </c>
      <c r="C68" s="58" t="s">
        <v>366</v>
      </c>
      <c r="D68" s="59">
        <f>IFERROR(VLOOKUP(B68,'1061(24)Table'!$A$3:$H$297,8,0),0)</f>
        <v>334268.71756168001</v>
      </c>
      <c r="E68" s="59">
        <f>VLOOKUP(B68,'F197 Data'!$G$6:$L$300,6,0)</f>
        <v>209627.84999999998</v>
      </c>
      <c r="F68" s="59">
        <f>VLOOKUP(B68,'F197 Data'!$B$6:$D$300,3,0)</f>
        <v>103517.44</v>
      </c>
      <c r="H68" s="69">
        <v>62.986346511102994</v>
      </c>
      <c r="I68" s="69">
        <v>38.699321145198532</v>
      </c>
      <c r="J68" s="69">
        <v>101.68566765630152</v>
      </c>
      <c r="L68" s="69">
        <v>64.63975372923332</v>
      </c>
      <c r="M68" s="69">
        <v>37.726666349962443</v>
      </c>
      <c r="N68" s="69">
        <v>102.36642007919576</v>
      </c>
      <c r="P68" s="69">
        <v>64.009306203831855</v>
      </c>
      <c r="Q68" s="69">
        <v>33.016845868671332</v>
      </c>
      <c r="R68" s="69">
        <v>97.02615207250318</v>
      </c>
      <c r="T68" s="69">
        <v>66.213343445592514</v>
      </c>
      <c r="U68" s="69">
        <v>34.05167368422125</v>
      </c>
      <c r="V68" s="69">
        <v>100.26501712981377</v>
      </c>
      <c r="X68" s="69">
        <f t="shared" si="30"/>
        <v>62.712374501906233</v>
      </c>
      <c r="Y68" s="69">
        <f t="shared" si="31"/>
        <v>30.968330137234197</v>
      </c>
      <c r="Z68" s="69">
        <f t="shared" si="2"/>
        <v>93.68070463914043</v>
      </c>
      <c r="AB68" s="69">
        <f t="shared" si="3"/>
        <v>64.311674717110193</v>
      </c>
      <c r="AC68" s="69">
        <f t="shared" si="4"/>
        <v>32.678949896708929</v>
      </c>
      <c r="AD68" s="69">
        <f t="shared" si="5"/>
        <v>96.990624613819136</v>
      </c>
    </row>
    <row r="69" spans="2:30">
      <c r="B69" s="58" t="s">
        <v>106</v>
      </c>
      <c r="C69" s="58" t="s">
        <v>370</v>
      </c>
      <c r="D69" s="59">
        <f>IFERROR(VLOOKUP(B69,'1061(24)Table'!$A$3:$H$297,8,0),0)</f>
        <v>128921</v>
      </c>
      <c r="E69" s="59">
        <f>VLOOKUP(B69,'F197 Data'!$G$6:$L$300,6,0)</f>
        <v>66129.279999999999</v>
      </c>
      <c r="F69" s="59">
        <f>VLOOKUP(B69,'F197 Data'!$B$6:$D$300,3,0)</f>
        <v>53670.080000000002</v>
      </c>
      <c r="H69" s="69">
        <v>56.266387025707218</v>
      </c>
      <c r="I69" s="69">
        <v>45.600292638262744</v>
      </c>
      <c r="J69" s="69">
        <v>101.86667966396996</v>
      </c>
      <c r="L69" s="69">
        <v>41.909214765100671</v>
      </c>
      <c r="M69" s="69">
        <v>36.868912751677854</v>
      </c>
      <c r="N69" s="69">
        <v>78.778127516778525</v>
      </c>
      <c r="P69" s="69">
        <v>54.001750230293453</v>
      </c>
      <c r="Q69" s="69">
        <v>33.152441110672456</v>
      </c>
      <c r="R69" s="69">
        <v>87.154191340965909</v>
      </c>
      <c r="T69" s="69">
        <v>58.933107943037719</v>
      </c>
      <c r="U69" s="69">
        <v>42.340717623787341</v>
      </c>
      <c r="V69" s="69">
        <v>101.27382556682505</v>
      </c>
      <c r="X69" s="69">
        <f t="shared" si="30"/>
        <v>51.294420614174577</v>
      </c>
      <c r="Y69" s="69">
        <f t="shared" si="31"/>
        <v>41.630207646543234</v>
      </c>
      <c r="Z69" s="69">
        <f t="shared" si="2"/>
        <v>92.92462826071781</v>
      </c>
      <c r="AB69" s="69">
        <f t="shared" si="3"/>
        <v>54.74309292916859</v>
      </c>
      <c r="AC69" s="69">
        <f t="shared" si="4"/>
        <v>39.04112212700101</v>
      </c>
      <c r="AD69" s="69">
        <f t="shared" si="5"/>
        <v>93.784215056169572</v>
      </c>
    </row>
    <row r="70" spans="2:30">
      <c r="B70" s="58" t="s">
        <v>104</v>
      </c>
      <c r="C70" s="58" t="s">
        <v>368</v>
      </c>
      <c r="D70" s="59">
        <f>IFERROR(VLOOKUP(B70,'1061(24)Table'!$A$3:$H$297,8,0),0)</f>
        <v>12204476.720000001</v>
      </c>
      <c r="E70" s="59">
        <f>VLOOKUP(B70,'F197 Data'!$G$6:$L$300,6,0)</f>
        <v>7148902.1600000001</v>
      </c>
      <c r="F70" s="59">
        <f>VLOOKUP(B70,'F197 Data'!$B$6:$D$300,3,0)</f>
        <v>4811707.91</v>
      </c>
      <c r="H70" s="69">
        <v>56.33235952647675</v>
      </c>
      <c r="I70" s="69">
        <v>43.537269866066076</v>
      </c>
      <c r="J70" s="69">
        <v>99.869629392542834</v>
      </c>
      <c r="L70" s="69">
        <v>58.669806750872723</v>
      </c>
      <c r="M70" s="69">
        <v>43.37460183691158</v>
      </c>
      <c r="N70" s="69">
        <v>102.0444085877843</v>
      </c>
      <c r="P70" s="69">
        <v>58.117681600144813</v>
      </c>
      <c r="Q70" s="69">
        <v>41.098329622590285</v>
      </c>
      <c r="R70" s="69">
        <v>99.216011222735091</v>
      </c>
      <c r="T70" s="69">
        <v>57.718787450439578</v>
      </c>
      <c r="U70" s="69">
        <v>40.078226167902088</v>
      </c>
      <c r="V70" s="69">
        <v>97.797013618341666</v>
      </c>
      <c r="X70" s="69">
        <f t="shared" si="30"/>
        <v>58.576064537734638</v>
      </c>
      <c r="Y70" s="69">
        <f t="shared" si="31"/>
        <v>39.425761713444437</v>
      </c>
      <c r="Z70" s="69">
        <f t="shared" si="2"/>
        <v>98.001826251179068</v>
      </c>
      <c r="AB70" s="69">
        <f t="shared" si="3"/>
        <v>58.137511196106345</v>
      </c>
      <c r="AC70" s="69">
        <f t="shared" si="4"/>
        <v>40.200772501312265</v>
      </c>
      <c r="AD70" s="69">
        <f t="shared" si="5"/>
        <v>98.338283697418603</v>
      </c>
    </row>
    <row r="71" spans="2:30">
      <c r="B71" s="58" t="s">
        <v>103</v>
      </c>
      <c r="C71" s="58" t="s">
        <v>367</v>
      </c>
      <c r="D71" s="59">
        <f>IFERROR(VLOOKUP(B71,'1061(24)Table'!$A$3:$H$297,8,0),0)</f>
        <v>175000</v>
      </c>
      <c r="E71" s="59">
        <f>VLOOKUP(B71,'F197 Data'!$G$6:$L$300,6,0)</f>
        <v>119971.54</v>
      </c>
      <c r="F71" s="59">
        <f>VLOOKUP(B71,'F197 Data'!$B$6:$D$300,3,0)</f>
        <v>67806.11</v>
      </c>
      <c r="H71" s="69">
        <v>63.610820000000004</v>
      </c>
      <c r="I71" s="69">
        <v>37.734266666666663</v>
      </c>
      <c r="J71" s="69">
        <v>101.34508666666667</v>
      </c>
      <c r="L71" s="69">
        <v>71.55147333333332</v>
      </c>
      <c r="M71" s="69">
        <v>37.564753333333336</v>
      </c>
      <c r="N71" s="69">
        <v>109.11622666666665</v>
      </c>
      <c r="P71" s="69">
        <v>61.128556179106951</v>
      </c>
      <c r="Q71" s="69">
        <v>37.837371589985359</v>
      </c>
      <c r="R71" s="69">
        <v>98.965927769092303</v>
      </c>
      <c r="T71" s="69">
        <v>61.387754285714294</v>
      </c>
      <c r="U71" s="69">
        <v>38.236200000000004</v>
      </c>
      <c r="V71" s="69">
        <v>99.623954285714291</v>
      </c>
      <c r="X71" s="69">
        <f t="shared" si="30"/>
        <v>68.555165714285721</v>
      </c>
      <c r="Y71" s="69">
        <f t="shared" si="31"/>
        <v>38.746348571428577</v>
      </c>
      <c r="Z71" s="69">
        <f t="shared" si="2"/>
        <v>107.30151428571429</v>
      </c>
      <c r="AB71" s="69">
        <f t="shared" si="3"/>
        <v>63.690492059702329</v>
      </c>
      <c r="AC71" s="69">
        <f t="shared" si="4"/>
        <v>38.273306720471311</v>
      </c>
      <c r="AD71" s="69">
        <f t="shared" si="5"/>
        <v>101.96379878017363</v>
      </c>
    </row>
    <row r="72" spans="2:30">
      <c r="B72" s="58" t="s">
        <v>18</v>
      </c>
      <c r="C72" s="58" t="s">
        <v>19</v>
      </c>
      <c r="D72" s="59">
        <f>IFERROR(VLOOKUP(B72,'1061(24)Table'!$A$3:$H$297,8,0),0)</f>
        <v>694362</v>
      </c>
      <c r="E72" s="59">
        <f>VLOOKUP(B72,'F197 Data'!$G$6:$L$300,6,0)</f>
        <v>421083.55999999994</v>
      </c>
      <c r="F72" s="59">
        <f>VLOOKUP(B72,'F197 Data'!$B$6:$D$300,3,0)</f>
        <v>236228.17</v>
      </c>
      <c r="H72" s="69">
        <v>64.553231445582952</v>
      </c>
      <c r="I72" s="69">
        <v>39.438925043847497</v>
      </c>
      <c r="J72" s="69">
        <v>103.99215648943044</v>
      </c>
      <c r="L72" s="69">
        <v>93.592316302040075</v>
      </c>
      <c r="M72" s="69">
        <v>38.700435013385025</v>
      </c>
      <c r="N72" s="69">
        <v>132.29275131542511</v>
      </c>
      <c r="P72" s="69">
        <v>58.296082283414073</v>
      </c>
      <c r="Q72" s="69">
        <v>32.280096572751319</v>
      </c>
      <c r="R72" s="69">
        <v>90.576178856165399</v>
      </c>
      <c r="T72" s="69">
        <v>59.726549316961133</v>
      </c>
      <c r="U72" s="69">
        <v>29.812960141101811</v>
      </c>
      <c r="V72" s="69">
        <v>89.539509458062952</v>
      </c>
      <c r="X72" s="69">
        <f t="shared" si="30"/>
        <v>60.643232204527308</v>
      </c>
      <c r="Y72" s="69">
        <f t="shared" si="31"/>
        <v>34.020895440706724</v>
      </c>
      <c r="Z72" s="69">
        <f t="shared" si="2"/>
        <v>94.664127645234032</v>
      </c>
      <c r="AB72" s="69">
        <f t="shared" si="3"/>
        <v>59.555287934967509</v>
      </c>
      <c r="AC72" s="69">
        <f t="shared" si="4"/>
        <v>32.037984051519949</v>
      </c>
      <c r="AD72" s="69">
        <f t="shared" si="5"/>
        <v>91.593271986487466</v>
      </c>
    </row>
    <row r="73" spans="2:30" s="70" customFormat="1">
      <c r="B73" s="60" t="s">
        <v>629</v>
      </c>
      <c r="C73" s="57" t="s">
        <v>630</v>
      </c>
      <c r="D73" s="61">
        <f>SUM(D67:D72)</f>
        <v>14276756.547561681</v>
      </c>
      <c r="E73" s="61">
        <f t="shared" ref="E73:F73" si="32">SUM(E67:E72)</f>
        <v>8302407.9399999995</v>
      </c>
      <c r="F73" s="61">
        <f t="shared" si="32"/>
        <v>5570189.3800000008</v>
      </c>
      <c r="G73" s="55"/>
      <c r="H73" s="62">
        <v>56.835608144856117</v>
      </c>
      <c r="I73" s="62">
        <v>43.413787603187536</v>
      </c>
      <c r="J73" s="62">
        <v>100.24939574804365</v>
      </c>
      <c r="K73" s="55"/>
      <c r="L73" s="62">
        <v>60.186548659766416</v>
      </c>
      <c r="M73" s="62">
        <v>42.976963821173022</v>
      </c>
      <c r="N73" s="62">
        <v>103.16351248093943</v>
      </c>
      <c r="O73" s="55"/>
      <c r="P73" s="62">
        <v>58.304591608885325</v>
      </c>
      <c r="Q73" s="62">
        <v>40.402496594938505</v>
      </c>
      <c r="R73" s="62">
        <v>98.70708820382383</v>
      </c>
      <c r="S73" s="55"/>
      <c r="T73" s="62">
        <v>58.021439960757512</v>
      </c>
      <c r="U73" s="62">
        <v>39.373969283261587</v>
      </c>
      <c r="V73" s="62">
        <v>97.395409244019106</v>
      </c>
      <c r="W73" s="55"/>
      <c r="X73" s="62">
        <f t="shared" si="30"/>
        <v>58.153320135013175</v>
      </c>
      <c r="Y73" s="62">
        <f t="shared" si="31"/>
        <v>39.015790186261391</v>
      </c>
      <c r="Z73" s="62">
        <f t="shared" si="2"/>
        <v>97.169110321274559</v>
      </c>
      <c r="AA73" s="55"/>
      <c r="AB73" s="62">
        <f t="shared" si="3"/>
        <v>58.159783901552004</v>
      </c>
      <c r="AC73" s="62">
        <f t="shared" si="4"/>
        <v>39.59741868815383</v>
      </c>
      <c r="AD73" s="62">
        <f t="shared" si="5"/>
        <v>97.757202589705841</v>
      </c>
    </row>
    <row r="74" spans="2:30">
      <c r="B74" s="52"/>
      <c r="C74" s="57"/>
      <c r="D74" s="59"/>
      <c r="E74" s="59"/>
      <c r="F74" s="59"/>
      <c r="H74" s="69"/>
      <c r="I74" s="69"/>
      <c r="J74" s="69"/>
      <c r="L74" s="69"/>
      <c r="M74" s="69"/>
      <c r="N74" s="69"/>
      <c r="P74" s="69"/>
      <c r="Q74" s="69"/>
      <c r="R74" s="69"/>
      <c r="T74" s="69"/>
      <c r="U74" s="69"/>
      <c r="V74" s="69"/>
      <c r="X74" s="69"/>
      <c r="Y74" s="69"/>
      <c r="Z74" s="69"/>
      <c r="AB74" s="69"/>
      <c r="AC74" s="69"/>
      <c r="AD74" s="69"/>
    </row>
    <row r="75" spans="2:30">
      <c r="B75" s="66" t="s">
        <v>107</v>
      </c>
      <c r="C75" s="58" t="s">
        <v>371</v>
      </c>
      <c r="D75" s="59">
        <f>IFERROR(VLOOKUP(B75,'1061(24)Table'!$A$3:$H$297,8,0),0)</f>
        <v>17884.7562</v>
      </c>
      <c r="E75" s="59">
        <f>VLOOKUP(B75,'F197 Data'!$G$6:$L$300,6,0)</f>
        <v>12882.469999999998</v>
      </c>
      <c r="F75" s="59">
        <f>VLOOKUP(B75,'F197 Data'!$B$6:$D$300,3,0)</f>
        <v>5081.47</v>
      </c>
      <c r="H75" s="69">
        <v>63.419481582537514</v>
      </c>
      <c r="I75" s="69">
        <v>22.994433833560706</v>
      </c>
      <c r="J75" s="69">
        <v>86.41391541609822</v>
      </c>
      <c r="L75" s="69">
        <v>73.10989647744195</v>
      </c>
      <c r="M75" s="69">
        <v>30.994666256425589</v>
      </c>
      <c r="N75" s="69">
        <v>104.10456273386754</v>
      </c>
      <c r="P75" s="69">
        <v>69.517732338550289</v>
      </c>
      <c r="Q75" s="69">
        <v>33.992497446329075</v>
      </c>
      <c r="R75" s="69">
        <v>103.51022978487936</v>
      </c>
      <c r="T75" s="69">
        <v>71.915416105205765</v>
      </c>
      <c r="U75" s="69">
        <v>30.926337256484786</v>
      </c>
      <c r="V75" s="69">
        <v>102.84175336169055</v>
      </c>
      <c r="X75" s="69">
        <f t="shared" ref="X75:X80" si="33">IFERROR(IF(E75&gt;0,E75/D75*100,0),0)</f>
        <v>72.030447918546386</v>
      </c>
      <c r="Y75" s="69">
        <f t="shared" ref="Y75:Y80" si="34">IFERROR(IF(F75&gt;0,F75/D75*100,0),0)</f>
        <v>28.41229672451448</v>
      </c>
      <c r="Z75" s="69">
        <f t="shared" ref="Z75:Z138" si="35">X75+Y75</f>
        <v>100.44274464306086</v>
      </c>
      <c r="AB75" s="69">
        <f t="shared" ref="AB75:AB137" si="36">AVERAGE(P75,T75,X75)</f>
        <v>71.154532120767485</v>
      </c>
      <c r="AC75" s="69">
        <f t="shared" ref="AC75:AC137" si="37">AVERAGE(Q75,U75,Y75)</f>
        <v>31.110377142442776</v>
      </c>
      <c r="AD75" s="69">
        <f t="shared" ref="AD75:AD137" si="38">AVERAGE(R75,V75,Z75)</f>
        <v>102.26490926321026</v>
      </c>
    </row>
    <row r="76" spans="2:30">
      <c r="B76" s="58" t="s">
        <v>108</v>
      </c>
      <c r="C76" s="58" t="s">
        <v>372</v>
      </c>
      <c r="D76" s="59">
        <f>IFERROR(VLOOKUP(B76,'1061(24)Table'!$A$3:$H$297,8,0),0)</f>
        <v>200513.13966946999</v>
      </c>
      <c r="E76" s="59">
        <f>VLOOKUP(B76,'F197 Data'!$G$6:$L$300,6,0)</f>
        <v>145134.77000000002</v>
      </c>
      <c r="F76" s="59">
        <f>VLOOKUP(B76,'F197 Data'!$B$6:$D$300,3,0)</f>
        <v>56070.67</v>
      </c>
      <c r="H76" s="69">
        <v>59.158794736842104</v>
      </c>
      <c r="I76" s="69">
        <v>20.745678947368422</v>
      </c>
      <c r="J76" s="69">
        <v>79.904473684210529</v>
      </c>
      <c r="L76" s="69">
        <v>78.380492430122388</v>
      </c>
      <c r="M76" s="69">
        <v>29.428748087088241</v>
      </c>
      <c r="N76" s="69">
        <v>107.80924051721063</v>
      </c>
      <c r="P76" s="69">
        <v>69.46474462030487</v>
      </c>
      <c r="Q76" s="69">
        <v>34.92205564108378</v>
      </c>
      <c r="R76" s="69">
        <v>104.38680026138866</v>
      </c>
      <c r="T76" s="69">
        <v>71.826631275574059</v>
      </c>
      <c r="U76" s="69">
        <v>30.672385119048574</v>
      </c>
      <c r="V76" s="69">
        <v>102.49901639462263</v>
      </c>
      <c r="X76" s="69">
        <f t="shared" si="33"/>
        <v>72.38167545490694</v>
      </c>
      <c r="Y76" s="69">
        <f t="shared" si="34"/>
        <v>27.963588866259865</v>
      </c>
      <c r="Z76" s="69">
        <f t="shared" si="35"/>
        <v>100.34526432116681</v>
      </c>
      <c r="AB76" s="69">
        <f t="shared" si="36"/>
        <v>71.224350450261952</v>
      </c>
      <c r="AC76" s="69">
        <f t="shared" si="37"/>
        <v>31.186009875464077</v>
      </c>
      <c r="AD76" s="69">
        <f t="shared" si="38"/>
        <v>102.41036032572602</v>
      </c>
    </row>
    <row r="77" spans="2:30">
      <c r="B77" s="58" t="s">
        <v>110</v>
      </c>
      <c r="C77" s="58" t="s">
        <v>374</v>
      </c>
      <c r="D77" s="59">
        <f>IFERROR(VLOOKUP(B77,'1061(24)Table'!$A$3:$H$297,8,0),0)</f>
        <v>0</v>
      </c>
      <c r="E77" s="59">
        <f>VLOOKUP(B77,'F197 Data'!$G$6:$L$300,6,0)</f>
        <v>-75.97</v>
      </c>
      <c r="F77" s="59">
        <f>VLOOKUP(B77,'F197 Data'!$B$6:$D$300,3,0)</f>
        <v>33.82</v>
      </c>
      <c r="H77" s="69">
        <v>58.338966666666671</v>
      </c>
      <c r="I77" s="69">
        <v>14.7407</v>
      </c>
      <c r="J77" s="69">
        <v>73.079666666666668</v>
      </c>
      <c r="L77" s="69">
        <v>77.711926260390157</v>
      </c>
      <c r="M77" s="69">
        <v>35.522195308636952</v>
      </c>
      <c r="N77" s="69">
        <v>113.23412156902711</v>
      </c>
      <c r="P77" s="69">
        <v>0</v>
      </c>
      <c r="Q77" s="69">
        <v>0</v>
      </c>
      <c r="R77" s="69">
        <v>0</v>
      </c>
      <c r="T77" s="69">
        <v>0</v>
      </c>
      <c r="U77" s="69">
        <v>0</v>
      </c>
      <c r="V77" s="69">
        <v>0</v>
      </c>
      <c r="X77" s="69">
        <f t="shared" si="33"/>
        <v>0</v>
      </c>
      <c r="Y77" s="69">
        <f t="shared" si="34"/>
        <v>0</v>
      </c>
      <c r="Z77" s="69">
        <f t="shared" si="35"/>
        <v>0</v>
      </c>
      <c r="AB77" s="69">
        <f t="shared" si="36"/>
        <v>0</v>
      </c>
      <c r="AC77" s="69">
        <f t="shared" si="37"/>
        <v>0</v>
      </c>
      <c r="AD77" s="69">
        <f t="shared" si="38"/>
        <v>0</v>
      </c>
    </row>
    <row r="78" spans="2:30">
      <c r="B78" s="58" t="s">
        <v>111</v>
      </c>
      <c r="C78" s="58" t="s">
        <v>375</v>
      </c>
      <c r="D78" s="59">
        <f>IFERROR(VLOOKUP(B78,'1061(24)Table'!$A$3:$H$297,8,0),0)</f>
        <v>131857.37313178999</v>
      </c>
      <c r="E78" s="59">
        <f>VLOOKUP(B78,'F197 Data'!$G$6:$L$300,6,0)</f>
        <v>95294.41</v>
      </c>
      <c r="F78" s="59">
        <f>VLOOKUP(B78,'F197 Data'!$B$6:$D$300,3,0)</f>
        <v>35952.28</v>
      </c>
      <c r="H78" s="69">
        <v>63.414216803403221</v>
      </c>
      <c r="I78" s="69">
        <v>23.008460574293526</v>
      </c>
      <c r="J78" s="69">
        <v>86.422677377696743</v>
      </c>
      <c r="L78" s="69">
        <v>74.520858515867801</v>
      </c>
      <c r="M78" s="69">
        <v>30.68442677788466</v>
      </c>
      <c r="N78" s="69">
        <v>105.20528529375247</v>
      </c>
      <c r="P78" s="69">
        <v>69.480640188287353</v>
      </c>
      <c r="Q78" s="69">
        <v>34.185148106608892</v>
      </c>
      <c r="R78" s="69">
        <v>103.66578829489625</v>
      </c>
      <c r="T78" s="69">
        <v>71.32682528457029</v>
      </c>
      <c r="U78" s="69">
        <v>25.689596276701653</v>
      </c>
      <c r="V78" s="69">
        <v>97.01642156127194</v>
      </c>
      <c r="X78" s="69">
        <f t="shared" si="33"/>
        <v>72.270823949112255</v>
      </c>
      <c r="Y78" s="69">
        <f t="shared" si="34"/>
        <v>27.266036889773382</v>
      </c>
      <c r="Z78" s="69">
        <f t="shared" si="35"/>
        <v>99.536860838885644</v>
      </c>
      <c r="AB78" s="69">
        <f t="shared" si="36"/>
        <v>71.026096473989966</v>
      </c>
      <c r="AC78" s="69">
        <f t="shared" si="37"/>
        <v>29.046927091027971</v>
      </c>
      <c r="AD78" s="69">
        <f t="shared" si="38"/>
        <v>100.07302356501793</v>
      </c>
    </row>
    <row r="79" spans="2:30">
      <c r="B79" s="58" t="s">
        <v>109</v>
      </c>
      <c r="C79" s="58" t="s">
        <v>373</v>
      </c>
      <c r="D79" s="59">
        <f>IFERROR(VLOOKUP(B79,'1061(24)Table'!$A$3:$H$297,8,0),0)</f>
        <v>485672.08311478997</v>
      </c>
      <c r="E79" s="59">
        <f>VLOOKUP(B79,'F197 Data'!$G$6:$L$300,6,0)</f>
        <v>351495.04</v>
      </c>
      <c r="F79" s="59">
        <f>VLOOKUP(B79,'F197 Data'!$B$6:$D$300,3,0)</f>
        <v>138601.5</v>
      </c>
      <c r="H79" s="69">
        <v>64.567428260869576</v>
      </c>
      <c r="I79" s="69">
        <v>22.906845652173917</v>
      </c>
      <c r="J79" s="69">
        <v>87.47427391304349</v>
      </c>
      <c r="L79" s="69">
        <v>75.233424616865634</v>
      </c>
      <c r="M79" s="69">
        <v>31.266181383337884</v>
      </c>
      <c r="N79" s="69">
        <v>106.49960600020351</v>
      </c>
      <c r="P79" s="69">
        <v>69.352765230826577</v>
      </c>
      <c r="Q79" s="69">
        <v>33.036854756843923</v>
      </c>
      <c r="R79" s="69">
        <v>102.3896199876705</v>
      </c>
      <c r="T79" s="69">
        <v>71.734712774696263</v>
      </c>
      <c r="U79" s="69">
        <v>30.922220163076474</v>
      </c>
      <c r="V79" s="69">
        <v>102.65693293777274</v>
      </c>
      <c r="X79" s="69">
        <f t="shared" si="33"/>
        <v>72.372914198760554</v>
      </c>
      <c r="Y79" s="69">
        <f t="shared" si="34"/>
        <v>28.538082549669863</v>
      </c>
      <c r="Z79" s="69">
        <f t="shared" si="35"/>
        <v>100.91099674843042</v>
      </c>
      <c r="AB79" s="69">
        <f t="shared" si="36"/>
        <v>71.153464068094465</v>
      </c>
      <c r="AC79" s="69">
        <f t="shared" si="37"/>
        <v>30.832385823196756</v>
      </c>
      <c r="AD79" s="69">
        <f t="shared" si="38"/>
        <v>101.98584989129121</v>
      </c>
    </row>
    <row r="80" spans="2:30" s="70" customFormat="1">
      <c r="B80" s="60" t="s">
        <v>631</v>
      </c>
      <c r="C80" s="57" t="s">
        <v>632</v>
      </c>
      <c r="D80" s="61">
        <f>SUM(D75:D79)</f>
        <v>835927.35211604997</v>
      </c>
      <c r="E80" s="61">
        <f t="shared" ref="E80:F80" si="39">SUM(E75:E79)</f>
        <v>604730.72</v>
      </c>
      <c r="F80" s="61">
        <f t="shared" si="39"/>
        <v>235739.74</v>
      </c>
      <c r="G80" s="55"/>
      <c r="H80" s="62">
        <v>62.71550566973395</v>
      </c>
      <c r="I80" s="62">
        <v>21.841293032818843</v>
      </c>
      <c r="J80" s="62">
        <v>84.556798702552797</v>
      </c>
      <c r="K80" s="55"/>
      <c r="L80" s="62">
        <v>75.973190249605821</v>
      </c>
      <c r="M80" s="62">
        <v>31.06432330655085</v>
      </c>
      <c r="N80" s="62">
        <v>107.03751355615667</v>
      </c>
      <c r="O80" s="55"/>
      <c r="P80" s="62">
        <v>69.549264774891412</v>
      </c>
      <c r="Q80" s="62">
        <v>36.290003791113726</v>
      </c>
      <c r="R80" s="62">
        <v>105.83926856600513</v>
      </c>
      <c r="S80" s="55"/>
      <c r="T80" s="62">
        <v>71.737468102759991</v>
      </c>
      <c r="U80" s="62">
        <v>30.07609143443468</v>
      </c>
      <c r="V80" s="62">
        <v>101.81355953719466</v>
      </c>
      <c r="W80" s="55"/>
      <c r="X80" s="62">
        <f t="shared" si="33"/>
        <v>72.342497044653058</v>
      </c>
      <c r="Y80" s="62">
        <f t="shared" si="34"/>
        <v>28.200984140936779</v>
      </c>
      <c r="Z80" s="62">
        <f t="shared" si="35"/>
        <v>100.54348118558984</v>
      </c>
      <c r="AA80" s="55"/>
      <c r="AB80" s="62">
        <f t="shared" si="36"/>
        <v>71.209743307434806</v>
      </c>
      <c r="AC80" s="62">
        <f t="shared" si="37"/>
        <v>31.522359788828396</v>
      </c>
      <c r="AD80" s="62">
        <f t="shared" si="38"/>
        <v>102.7321030962632</v>
      </c>
    </row>
    <row r="81" spans="2:30">
      <c r="B81" s="63"/>
      <c r="C81" s="57"/>
      <c r="D81" s="59"/>
      <c r="E81" s="59"/>
      <c r="F81" s="59"/>
      <c r="H81" s="69"/>
      <c r="I81" s="69"/>
      <c r="J81" s="69"/>
      <c r="L81" s="69"/>
      <c r="M81" s="69"/>
      <c r="N81" s="69"/>
      <c r="P81" s="69"/>
      <c r="Q81" s="69"/>
      <c r="R81" s="69"/>
      <c r="T81" s="69"/>
      <c r="U81" s="69"/>
      <c r="V81" s="69"/>
      <c r="X81" s="69"/>
      <c r="Y81" s="69"/>
      <c r="Z81" s="69"/>
      <c r="AB81" s="69"/>
      <c r="AC81" s="69"/>
      <c r="AD81" s="69"/>
    </row>
    <row r="82" spans="2:30">
      <c r="B82" s="58" t="s">
        <v>112</v>
      </c>
      <c r="C82" s="58" t="s">
        <v>376</v>
      </c>
      <c r="D82" s="59">
        <f>IFERROR(VLOOKUP(B82,'1061(24)Table'!$A$3:$H$297,8,0),0)</f>
        <v>25360000</v>
      </c>
      <c r="E82" s="59">
        <f>VLOOKUP(B82,'F197 Data'!$G$6:$L$300,6,0)</f>
        <v>14574487.49</v>
      </c>
      <c r="F82" s="59">
        <f>VLOOKUP(B82,'F197 Data'!$B$6:$D$300,3,0)</f>
        <v>8910238.9399999995</v>
      </c>
      <c r="H82" s="69">
        <v>57.762501613049864</v>
      </c>
      <c r="I82" s="69">
        <v>42.939111487651815</v>
      </c>
      <c r="J82" s="69">
        <v>100.70161310070168</v>
      </c>
      <c r="L82" s="69">
        <v>64.471665100430201</v>
      </c>
      <c r="M82" s="69">
        <v>42.666645992514773</v>
      </c>
      <c r="N82" s="69">
        <v>107.13831109294497</v>
      </c>
      <c r="P82" s="69">
        <v>57.936745823998152</v>
      </c>
      <c r="Q82" s="69">
        <v>36.518566361341442</v>
      </c>
      <c r="R82" s="69">
        <v>94.455312185339594</v>
      </c>
      <c r="T82" s="69">
        <v>57.867665162790694</v>
      </c>
      <c r="U82" s="69">
        <v>28.646653534883722</v>
      </c>
      <c r="V82" s="69">
        <v>86.514318697674412</v>
      </c>
      <c r="X82" s="69">
        <f>IFERROR(IF(E82&gt;0,E82/D82*100,0),0)</f>
        <v>57.470376537854897</v>
      </c>
      <c r="Y82" s="69">
        <f>IFERROR(IF(F82&gt;0,F82/D82*100,0),0)</f>
        <v>35.135011593059936</v>
      </c>
      <c r="Z82" s="69">
        <f t="shared" si="35"/>
        <v>92.605388130914832</v>
      </c>
      <c r="AB82" s="69">
        <f t="shared" si="36"/>
        <v>57.758262508214578</v>
      </c>
      <c r="AC82" s="69">
        <f t="shared" si="37"/>
        <v>33.433410496428365</v>
      </c>
      <c r="AD82" s="69">
        <f t="shared" si="38"/>
        <v>91.191673004642951</v>
      </c>
    </row>
    <row r="83" spans="2:30">
      <c r="B83" s="58" t="s">
        <v>113</v>
      </c>
      <c r="C83" s="58" t="s">
        <v>377</v>
      </c>
      <c r="D83" s="59">
        <f>IFERROR(VLOOKUP(B83,'1061(24)Table'!$A$3:$H$297,8,0),0)</f>
        <v>2010000</v>
      </c>
      <c r="E83" s="59">
        <f>VLOOKUP(B83,'F197 Data'!$G$6:$L$300,6,0)</f>
        <v>1251682.78</v>
      </c>
      <c r="F83" s="59">
        <f>VLOOKUP(B83,'F197 Data'!$B$6:$D$300,3,0)</f>
        <v>755956.47</v>
      </c>
      <c r="H83" s="69">
        <v>58.215466315789477</v>
      </c>
      <c r="I83" s="69">
        <v>38.369812631578945</v>
      </c>
      <c r="J83" s="69">
        <v>96.585278947368423</v>
      </c>
      <c r="L83" s="69">
        <v>58.987814210526324</v>
      </c>
      <c r="M83" s="69">
        <v>38.198017894736843</v>
      </c>
      <c r="N83" s="69">
        <v>97.18583210526316</v>
      </c>
      <c r="P83" s="69">
        <v>61.708466169154228</v>
      </c>
      <c r="Q83" s="69">
        <v>35.703304975124375</v>
      </c>
      <c r="R83" s="69">
        <v>97.411771144278603</v>
      </c>
      <c r="T83" s="69">
        <v>61.80404527363185</v>
      </c>
      <c r="U83" s="69">
        <v>38.54597512437811</v>
      </c>
      <c r="V83" s="69">
        <v>100.35002039800996</v>
      </c>
      <c r="X83" s="69">
        <f>IFERROR(IF(E83&gt;0,E83/D83*100,0),0)</f>
        <v>62.272775124378107</v>
      </c>
      <c r="Y83" s="69">
        <f>IFERROR(IF(F83&gt;0,F83/D83*100,0),0)</f>
        <v>37.609774626865672</v>
      </c>
      <c r="Z83" s="69">
        <f t="shared" si="35"/>
        <v>99.882549751243772</v>
      </c>
      <c r="AB83" s="69">
        <f t="shared" si="36"/>
        <v>61.928428855721393</v>
      </c>
      <c r="AC83" s="69">
        <f t="shared" si="37"/>
        <v>37.286351575456052</v>
      </c>
      <c r="AD83" s="69">
        <f t="shared" si="38"/>
        <v>99.214780431177431</v>
      </c>
    </row>
    <row r="84" spans="2:30">
      <c r="B84" s="58" t="s">
        <v>582</v>
      </c>
      <c r="C84" s="58" t="s">
        <v>583</v>
      </c>
      <c r="D84" s="59">
        <f>IFERROR(VLOOKUP(B84,'1061(24)Table'!$A$3:$H$297,8,0),0)</f>
        <v>0</v>
      </c>
      <c r="E84" s="59">
        <f>VLOOKUP(B84,'F197 Data'!$G$6:$L$300,6,0)</f>
        <v>0</v>
      </c>
      <c r="F84" s="59">
        <f>VLOOKUP(B84,'F197 Data'!$B$6:$D$300,3,0)</f>
        <v>0</v>
      </c>
      <c r="H84" s="69">
        <v>0</v>
      </c>
      <c r="I84" s="69">
        <v>0</v>
      </c>
      <c r="J84" s="69">
        <v>0</v>
      </c>
      <c r="L84" s="69">
        <v>0</v>
      </c>
      <c r="M84" s="69">
        <v>0</v>
      </c>
      <c r="N84" s="69">
        <v>0</v>
      </c>
      <c r="P84" s="69">
        <v>0</v>
      </c>
      <c r="Q84" s="69">
        <v>0</v>
      </c>
      <c r="R84" s="69">
        <v>0</v>
      </c>
      <c r="T84" s="69">
        <v>0</v>
      </c>
      <c r="U84" s="69">
        <v>0</v>
      </c>
      <c r="V84" s="69">
        <v>0</v>
      </c>
      <c r="X84" s="69">
        <f>IFERROR(IF(E84&gt;0,E84/D84*100,0),0)</f>
        <v>0</v>
      </c>
      <c r="Y84" s="69">
        <f>IFERROR(IF(F84&gt;0,F84/D84*100,0),0)</f>
        <v>0</v>
      </c>
      <c r="Z84" s="69">
        <f t="shared" si="35"/>
        <v>0</v>
      </c>
      <c r="AB84" s="69">
        <f t="shared" si="36"/>
        <v>0</v>
      </c>
      <c r="AC84" s="69">
        <f t="shared" si="37"/>
        <v>0</v>
      </c>
      <c r="AD84" s="69">
        <f t="shared" si="38"/>
        <v>0</v>
      </c>
    </row>
    <row r="85" spans="2:30">
      <c r="B85" s="58" t="s">
        <v>114</v>
      </c>
      <c r="C85" s="58" t="s">
        <v>378</v>
      </c>
      <c r="D85" s="59">
        <f>IFERROR(VLOOKUP(B85,'1061(24)Table'!$A$3:$H$297,8,0),0)</f>
        <v>95000</v>
      </c>
      <c r="E85" s="59">
        <f>VLOOKUP(B85,'F197 Data'!$G$6:$L$300,6,0)</f>
        <v>65392.46</v>
      </c>
      <c r="F85" s="59">
        <f>VLOOKUP(B85,'F197 Data'!$B$6:$D$300,3,0)</f>
        <v>28087.57</v>
      </c>
      <c r="H85" s="69">
        <v>69.112226666666672</v>
      </c>
      <c r="I85" s="69">
        <v>29.936679999999999</v>
      </c>
      <c r="J85" s="69">
        <v>99.048906666666667</v>
      </c>
      <c r="L85" s="69">
        <v>69.50063999999999</v>
      </c>
      <c r="M85" s="69">
        <v>29.783146666666667</v>
      </c>
      <c r="N85" s="69">
        <v>99.283786666666657</v>
      </c>
      <c r="P85" s="69">
        <v>72.570599999999999</v>
      </c>
      <c r="Q85" s="69">
        <v>28.462586666666667</v>
      </c>
      <c r="R85" s="69">
        <v>101.03318666666667</v>
      </c>
      <c r="T85" s="69">
        <v>70.447621052631575</v>
      </c>
      <c r="U85" s="69">
        <v>20.626589473684209</v>
      </c>
      <c r="V85" s="69">
        <v>91.074210526315781</v>
      </c>
      <c r="X85" s="69">
        <f>IFERROR(IF(E85&gt;0,E85/D85*100,0),0)</f>
        <v>68.834168421052638</v>
      </c>
      <c r="Y85" s="69">
        <f>IFERROR(IF(F85&gt;0,F85/D85*100,0),0)</f>
        <v>29.565863157894732</v>
      </c>
      <c r="Z85" s="69">
        <f t="shared" si="35"/>
        <v>98.400031578947363</v>
      </c>
      <c r="AB85" s="69">
        <f t="shared" si="36"/>
        <v>70.617463157894747</v>
      </c>
      <c r="AC85" s="69">
        <f t="shared" si="37"/>
        <v>26.218346432748536</v>
      </c>
      <c r="AD85" s="69">
        <f t="shared" si="38"/>
        <v>96.835809590643251</v>
      </c>
    </row>
    <row r="86" spans="2:30" s="70" customFormat="1">
      <c r="B86" s="60" t="s">
        <v>633</v>
      </c>
      <c r="C86" s="57" t="s">
        <v>634</v>
      </c>
      <c r="D86" s="61">
        <f>SUM(D82:D85)</f>
        <v>27465000</v>
      </c>
      <c r="E86" s="61">
        <f t="shared" ref="E86:F86" si="40">SUM(E82:E85)</f>
        <v>15891562.73</v>
      </c>
      <c r="F86" s="61">
        <f t="shared" si="40"/>
        <v>9694282.9800000004</v>
      </c>
      <c r="G86" s="55"/>
      <c r="H86" s="62">
        <v>57.88675510229708</v>
      </c>
      <c r="I86" s="62">
        <v>42.238180506790329</v>
      </c>
      <c r="J86" s="62">
        <v>100.1249356090874</v>
      </c>
      <c r="K86" s="55"/>
      <c r="L86" s="62">
        <v>63.742768057636191</v>
      </c>
      <c r="M86" s="62">
        <v>41.980245880560297</v>
      </c>
      <c r="N86" s="62">
        <v>105.72301393819649</v>
      </c>
      <c r="O86" s="55"/>
      <c r="P86" s="62">
        <v>58.450592851208107</v>
      </c>
      <c r="Q86" s="62">
        <v>36.385770611837984</v>
      </c>
      <c r="R86" s="62">
        <v>94.836363463046098</v>
      </c>
      <c r="S86" s="55"/>
      <c r="T86" s="62">
        <v>58.253482567252703</v>
      </c>
      <c r="U86" s="62">
        <v>29.457317814022449</v>
      </c>
      <c r="V86" s="62">
        <v>87.710800381275149</v>
      </c>
      <c r="W86" s="55"/>
      <c r="X86" s="62">
        <f>IFERROR(IF(E86&gt;0,E86/D86*100,0),0)</f>
        <v>57.861142290187516</v>
      </c>
      <c r="Y86" s="62">
        <f>IFERROR(IF(F86&gt;0,F86/D86*100,0),0)</f>
        <v>35.296861387220105</v>
      </c>
      <c r="Z86" s="62">
        <f t="shared" si="35"/>
        <v>93.158003677407621</v>
      </c>
      <c r="AA86" s="55"/>
      <c r="AB86" s="62">
        <f t="shared" si="36"/>
        <v>58.188405902882778</v>
      </c>
      <c r="AC86" s="62">
        <f t="shared" si="37"/>
        <v>33.71331660436018</v>
      </c>
      <c r="AD86" s="62">
        <f t="shared" si="38"/>
        <v>91.901722507242951</v>
      </c>
    </row>
    <row r="87" spans="2:30">
      <c r="B87" s="52"/>
      <c r="C87" s="57"/>
      <c r="D87" s="59"/>
      <c r="E87" s="59"/>
      <c r="F87" s="59"/>
      <c r="H87" s="69"/>
      <c r="I87" s="69"/>
      <c r="J87" s="69"/>
      <c r="L87" s="69"/>
      <c r="M87" s="69"/>
      <c r="N87" s="69"/>
      <c r="P87" s="69"/>
      <c r="Q87" s="69"/>
      <c r="R87" s="69"/>
      <c r="T87" s="69"/>
      <c r="U87" s="69"/>
      <c r="V87" s="69"/>
      <c r="X87" s="69"/>
      <c r="Y87" s="69"/>
      <c r="Z87" s="69"/>
      <c r="AB87" s="69"/>
      <c r="AC87" s="69"/>
      <c r="AD87" s="69"/>
    </row>
    <row r="88" spans="2:30">
      <c r="B88" s="58" t="s">
        <v>116</v>
      </c>
      <c r="C88" s="58" t="s">
        <v>379</v>
      </c>
      <c r="D88" s="59">
        <f>IFERROR(VLOOKUP(B88,'1061(24)Table'!$A$3:$H$297,8,0),0)</f>
        <v>1099542.5469243601</v>
      </c>
      <c r="E88" s="59">
        <f>VLOOKUP(B88,'F197 Data'!$G$6:$L$300,6,0)</f>
        <v>630286.1</v>
      </c>
      <c r="F88" s="59">
        <f>VLOOKUP(B88,'F197 Data'!$B$6:$D$300,3,0)</f>
        <v>437105.4</v>
      </c>
      <c r="H88" s="69">
        <v>56.247176939695478</v>
      </c>
      <c r="I88" s="69">
        <v>44.219946513674323</v>
      </c>
      <c r="J88" s="69">
        <v>100.46712345336979</v>
      </c>
      <c r="L88" s="69">
        <v>56.096147025937761</v>
      </c>
      <c r="M88" s="69">
        <v>43.927528447989879</v>
      </c>
      <c r="N88" s="69">
        <v>100.02367547392764</v>
      </c>
      <c r="P88" s="69">
        <v>56.322084537868534</v>
      </c>
      <c r="Q88" s="69">
        <v>40.793136247208608</v>
      </c>
      <c r="R88" s="69">
        <v>97.115220785077142</v>
      </c>
      <c r="T88" s="69">
        <v>55.474614889793159</v>
      </c>
      <c r="U88" s="69">
        <v>34.002180191998178</v>
      </c>
      <c r="V88" s="69">
        <v>89.476795081791337</v>
      </c>
      <c r="X88" s="69">
        <f>IFERROR(IF(E88&gt;0,E88/D88*100,0),0)</f>
        <v>57.322574898355313</v>
      </c>
      <c r="Y88" s="69">
        <f>IFERROR(IF(F88&gt;0,F88/D88*100,0),0)</f>
        <v>39.753386644534224</v>
      </c>
      <c r="Z88" s="69">
        <f t="shared" si="35"/>
        <v>97.07596154288953</v>
      </c>
      <c r="AB88" s="69">
        <f t="shared" si="36"/>
        <v>56.373091442005666</v>
      </c>
      <c r="AC88" s="69">
        <f t="shared" si="37"/>
        <v>38.182901027913665</v>
      </c>
      <c r="AD88" s="69">
        <f t="shared" si="38"/>
        <v>94.555992469919332</v>
      </c>
    </row>
    <row r="89" spans="2:30" s="70" customFormat="1">
      <c r="B89" s="60" t="s">
        <v>635</v>
      </c>
      <c r="C89" s="57" t="s">
        <v>636</v>
      </c>
      <c r="D89" s="61">
        <f>SUM(D88)</f>
        <v>1099542.5469243601</v>
      </c>
      <c r="E89" s="61">
        <f t="shared" ref="E89:F89" si="41">SUM(E88)</f>
        <v>630286.1</v>
      </c>
      <c r="F89" s="61">
        <f t="shared" si="41"/>
        <v>437105.4</v>
      </c>
      <c r="G89" s="55"/>
      <c r="H89" s="62">
        <v>56.247176939695478</v>
      </c>
      <c r="I89" s="62">
        <v>44.219946513674323</v>
      </c>
      <c r="J89" s="62">
        <v>100.46712345336979</v>
      </c>
      <c r="K89" s="55"/>
      <c r="L89" s="62">
        <v>56.096147025937761</v>
      </c>
      <c r="M89" s="62">
        <v>43.927528447989879</v>
      </c>
      <c r="N89" s="62">
        <v>100.02367547392764</v>
      </c>
      <c r="O89" s="55"/>
      <c r="P89" s="62">
        <v>56.322084537868534</v>
      </c>
      <c r="Q89" s="62">
        <v>40.793136247208608</v>
      </c>
      <c r="R89" s="62">
        <v>97.115220785077142</v>
      </c>
      <c r="S89" s="55"/>
      <c r="T89" s="62">
        <v>55.474614889793159</v>
      </c>
      <c r="U89" s="62">
        <v>34.002180191998178</v>
      </c>
      <c r="V89" s="62">
        <v>89.476795081791337</v>
      </c>
      <c r="W89" s="55"/>
      <c r="X89" s="62">
        <f>IFERROR(IF(E89&gt;0,E89/D89*100,0),0)</f>
        <v>57.322574898355313</v>
      </c>
      <c r="Y89" s="62">
        <f>IFERROR(IF(F89&gt;0,F89/D89*100,0),0)</f>
        <v>39.753386644534224</v>
      </c>
      <c r="Z89" s="62">
        <f t="shared" si="35"/>
        <v>97.07596154288953</v>
      </c>
      <c r="AA89" s="55"/>
      <c r="AB89" s="62">
        <f t="shared" si="36"/>
        <v>56.373091442005666</v>
      </c>
      <c r="AC89" s="62">
        <f t="shared" si="37"/>
        <v>38.182901027913665</v>
      </c>
      <c r="AD89" s="62">
        <f t="shared" si="38"/>
        <v>94.555992469919332</v>
      </c>
    </row>
    <row r="90" spans="2:30">
      <c r="B90" s="52"/>
      <c r="C90" s="57"/>
      <c r="D90" s="59"/>
      <c r="E90" s="59"/>
      <c r="F90" s="59"/>
      <c r="H90" s="69"/>
      <c r="I90" s="69"/>
      <c r="J90" s="69"/>
      <c r="L90" s="69"/>
      <c r="M90" s="69"/>
      <c r="N90" s="69"/>
      <c r="P90" s="69"/>
      <c r="Q90" s="69"/>
      <c r="R90" s="69"/>
      <c r="T90" s="69"/>
      <c r="U90" s="69"/>
      <c r="V90" s="69"/>
      <c r="X90" s="69"/>
      <c r="Y90" s="69"/>
      <c r="Z90" s="69"/>
      <c r="AB90" s="69"/>
      <c r="AC90" s="69"/>
      <c r="AD90" s="69"/>
    </row>
    <row r="91" spans="2:30">
      <c r="B91" s="58" t="s">
        <v>118</v>
      </c>
      <c r="C91" s="58" t="s">
        <v>381</v>
      </c>
      <c r="D91" s="59">
        <f>IFERROR(VLOOKUP(B91,'1061(24)Table'!$A$3:$H$297,8,0),0)</f>
        <v>2351209</v>
      </c>
      <c r="E91" s="59">
        <f>VLOOKUP(B91,'F197 Data'!$G$6:$L$300,6,0)</f>
        <v>1361770.14</v>
      </c>
      <c r="F91" s="59">
        <f>VLOOKUP(B91,'F197 Data'!$B$6:$D$300,3,0)</f>
        <v>848537.49</v>
      </c>
      <c r="H91" s="69">
        <v>57.443933171914367</v>
      </c>
      <c r="I91" s="69">
        <v>41.123281065298727</v>
      </c>
      <c r="J91" s="69">
        <v>98.567214237213093</v>
      </c>
      <c r="L91" s="69">
        <v>63.332660886200777</v>
      </c>
      <c r="M91" s="69">
        <v>39.300176530806908</v>
      </c>
      <c r="N91" s="69">
        <v>102.63283741700769</v>
      </c>
      <c r="P91" s="69">
        <v>51.580944426962375</v>
      </c>
      <c r="Q91" s="69">
        <v>31.321489928265024</v>
      </c>
      <c r="R91" s="69">
        <v>82.902434355227399</v>
      </c>
      <c r="T91" s="69">
        <v>58.307876169738712</v>
      </c>
      <c r="U91" s="69">
        <v>37.847487259473141</v>
      </c>
      <c r="V91" s="69">
        <v>96.15536342921186</v>
      </c>
      <c r="X91" s="69">
        <f t="shared" ref="X91:X101" si="42">IFERROR(IF(E91&gt;0,E91/D91*100,0),0)</f>
        <v>57.917868636943794</v>
      </c>
      <c r="Y91" s="69">
        <f t="shared" ref="Y91:Y101" si="43">IFERROR(IF(F91&gt;0,F91/D91*100,0),0)</f>
        <v>36.089411447472344</v>
      </c>
      <c r="Z91" s="69">
        <f t="shared" si="35"/>
        <v>94.007280084416138</v>
      </c>
      <c r="AB91" s="69">
        <f t="shared" si="36"/>
        <v>55.935563077881625</v>
      </c>
      <c r="AC91" s="69">
        <f t="shared" si="37"/>
        <v>35.086129545070172</v>
      </c>
      <c r="AD91" s="69">
        <f t="shared" si="38"/>
        <v>91.02169262295179</v>
      </c>
    </row>
    <row r="92" spans="2:30">
      <c r="B92" s="58" t="s">
        <v>123</v>
      </c>
      <c r="C92" s="58" t="s">
        <v>385</v>
      </c>
      <c r="D92" s="59">
        <f>IFERROR(VLOOKUP(B92,'1061(24)Table'!$A$3:$H$297,8,0),0)</f>
        <v>8610000</v>
      </c>
      <c r="E92" s="59">
        <f>VLOOKUP(B92,'F197 Data'!$G$6:$L$300,6,0)</f>
        <v>4495121.3600000003</v>
      </c>
      <c r="F92" s="59">
        <f>VLOOKUP(B92,'F197 Data'!$B$6:$D$300,3,0)</f>
        <v>3807866.59</v>
      </c>
      <c r="H92" s="69">
        <v>52.729599058122922</v>
      </c>
      <c r="I92" s="69">
        <v>46.361300256361282</v>
      </c>
      <c r="J92" s="69">
        <v>99.090899314484204</v>
      </c>
      <c r="L92" s="69">
        <v>61.063064063435554</v>
      </c>
      <c r="M92" s="69">
        <v>46.597145075169252</v>
      </c>
      <c r="N92" s="69">
        <v>107.66020913860481</v>
      </c>
      <c r="P92" s="69">
        <v>53.706813881497993</v>
      </c>
      <c r="Q92" s="69">
        <v>38.892977169994417</v>
      </c>
      <c r="R92" s="69">
        <v>92.599791051492417</v>
      </c>
      <c r="T92" s="69">
        <v>54.026785739921046</v>
      </c>
      <c r="U92" s="69">
        <v>45.399086852494321</v>
      </c>
      <c r="V92" s="69">
        <v>99.425872592415374</v>
      </c>
      <c r="X92" s="69">
        <f t="shared" si="42"/>
        <v>52.208145876887343</v>
      </c>
      <c r="Y92" s="69">
        <f t="shared" si="43"/>
        <v>44.226092799070848</v>
      </c>
      <c r="Z92" s="69">
        <f t="shared" si="35"/>
        <v>96.434238675958198</v>
      </c>
      <c r="AB92" s="69">
        <f t="shared" si="36"/>
        <v>53.313915166102127</v>
      </c>
      <c r="AC92" s="69">
        <f t="shared" si="37"/>
        <v>42.839385607186529</v>
      </c>
      <c r="AD92" s="69">
        <f t="shared" si="38"/>
        <v>96.153300773288663</v>
      </c>
    </row>
    <row r="93" spans="2:30">
      <c r="B93" s="58" t="s">
        <v>20</v>
      </c>
      <c r="C93" s="58" t="s">
        <v>21</v>
      </c>
      <c r="D93" s="59">
        <f>IFERROR(VLOOKUP(B93,'1061(24)Table'!$A$3:$H$297,8,0),0)</f>
        <v>1322696</v>
      </c>
      <c r="E93" s="59">
        <f>VLOOKUP(B93,'F197 Data'!$G$6:$L$300,6,0)</f>
        <v>721555.44999999984</v>
      </c>
      <c r="F93" s="59">
        <f>VLOOKUP(B93,'F197 Data'!$B$6:$D$300,3,0)</f>
        <v>530531.93000000005</v>
      </c>
      <c r="H93" s="69">
        <v>60.077322725218984</v>
      </c>
      <c r="I93" s="69">
        <v>45.199019242857254</v>
      </c>
      <c r="J93" s="69">
        <v>105.27634196807624</v>
      </c>
      <c r="L93" s="69">
        <v>68.948509697653265</v>
      </c>
      <c r="M93" s="69">
        <v>44.460571419733782</v>
      </c>
      <c r="N93" s="69">
        <v>113.40908111738705</v>
      </c>
      <c r="P93" s="69">
        <v>58.297791686378908</v>
      </c>
      <c r="Q93" s="69">
        <v>39.291827109395925</v>
      </c>
      <c r="R93" s="69">
        <v>97.58961879577484</v>
      </c>
      <c r="T93" s="69">
        <v>57.333868112502095</v>
      </c>
      <c r="U93" s="69">
        <v>39.684816346619456</v>
      </c>
      <c r="V93" s="69">
        <v>97.018684459121545</v>
      </c>
      <c r="X93" s="69">
        <f t="shared" si="42"/>
        <v>54.551873597561325</v>
      </c>
      <c r="Y93" s="69">
        <f t="shared" si="43"/>
        <v>40.109891464100599</v>
      </c>
      <c r="Z93" s="69">
        <f t="shared" si="35"/>
        <v>94.661765061661924</v>
      </c>
      <c r="AB93" s="69">
        <f t="shared" si="36"/>
        <v>56.727844465480779</v>
      </c>
      <c r="AC93" s="69">
        <f t="shared" si="37"/>
        <v>39.69551164003866</v>
      </c>
      <c r="AD93" s="69">
        <f t="shared" si="38"/>
        <v>96.423356105519431</v>
      </c>
    </row>
    <row r="94" spans="2:30">
      <c r="B94" s="58" t="s">
        <v>119</v>
      </c>
      <c r="C94" s="58" t="s">
        <v>637</v>
      </c>
      <c r="D94" s="59">
        <f>IFERROR(VLOOKUP(B94,'1061(24)Table'!$A$3:$H$297,8,0),0)</f>
        <v>350624</v>
      </c>
      <c r="E94" s="59">
        <f>VLOOKUP(B94,'F197 Data'!$G$6:$L$300,6,0)</f>
        <v>225738.57999999996</v>
      </c>
      <c r="F94" s="59">
        <f>VLOOKUP(B94,'F197 Data'!$B$6:$D$300,3,0)</f>
        <v>118179.71</v>
      </c>
      <c r="H94" s="69">
        <v>66.111242004727984</v>
      </c>
      <c r="I94" s="69">
        <v>33.008509183197475</v>
      </c>
      <c r="J94" s="69">
        <v>99.119751187925459</v>
      </c>
      <c r="L94" s="69">
        <v>51.373963283022746</v>
      </c>
      <c r="M94" s="69">
        <v>32.141177330982515</v>
      </c>
      <c r="N94" s="69">
        <v>83.515140614005261</v>
      </c>
      <c r="P94" s="69">
        <v>70.10421273319902</v>
      </c>
      <c r="Q94" s="69">
        <v>32.347340289038485</v>
      </c>
      <c r="R94" s="69">
        <v>102.4515530222375</v>
      </c>
      <c r="T94" s="69">
        <v>68.020894177238304</v>
      </c>
      <c r="U94" s="69">
        <v>36.460099707949254</v>
      </c>
      <c r="V94" s="69">
        <v>104.48099388518756</v>
      </c>
      <c r="X94" s="69">
        <f t="shared" si="42"/>
        <v>64.381953317513904</v>
      </c>
      <c r="Y94" s="69">
        <f t="shared" si="43"/>
        <v>33.705539267135165</v>
      </c>
      <c r="Z94" s="69">
        <f t="shared" si="35"/>
        <v>98.08749258464907</v>
      </c>
      <c r="AB94" s="69">
        <f t="shared" si="36"/>
        <v>67.502353409317081</v>
      </c>
      <c r="AC94" s="69">
        <f t="shared" si="37"/>
        <v>34.170993088040966</v>
      </c>
      <c r="AD94" s="69">
        <f t="shared" si="38"/>
        <v>101.67334649735805</v>
      </c>
    </row>
    <row r="95" spans="2:30">
      <c r="B95" s="58" t="s">
        <v>117</v>
      </c>
      <c r="C95" s="58" t="s">
        <v>380</v>
      </c>
      <c r="D95" s="59">
        <f>IFERROR(VLOOKUP(B95,'1061(24)Table'!$A$3:$H$297,8,0),0)</f>
        <v>715718.04</v>
      </c>
      <c r="E95" s="59">
        <f>VLOOKUP(B95,'F197 Data'!$G$6:$L$300,6,0)</f>
        <v>407516.2</v>
      </c>
      <c r="F95" s="59">
        <f>VLOOKUP(B95,'F197 Data'!$B$6:$D$300,3,0)</f>
        <v>232387.56</v>
      </c>
      <c r="H95" s="69">
        <v>62.731610816629725</v>
      </c>
      <c r="I95" s="69">
        <v>38.016696529888407</v>
      </c>
      <c r="J95" s="69">
        <v>100.74830734651813</v>
      </c>
      <c r="L95" s="69">
        <v>43.64590197236771</v>
      </c>
      <c r="M95" s="69">
        <v>24.114720489787913</v>
      </c>
      <c r="N95" s="69">
        <v>67.760622462155624</v>
      </c>
      <c r="P95" s="69">
        <v>62.679930635540572</v>
      </c>
      <c r="Q95" s="69">
        <v>35.038260143361164</v>
      </c>
      <c r="R95" s="69">
        <v>97.718190778901743</v>
      </c>
      <c r="T95" s="69">
        <v>64.52844494720965</v>
      </c>
      <c r="U95" s="69">
        <v>33.154622926093516</v>
      </c>
      <c r="V95" s="69">
        <v>97.683067873303173</v>
      </c>
      <c r="X95" s="69">
        <f t="shared" si="42"/>
        <v>56.938092548288985</v>
      </c>
      <c r="Y95" s="69">
        <f t="shared" si="43"/>
        <v>32.469149443263994</v>
      </c>
      <c r="Z95" s="69">
        <f t="shared" si="35"/>
        <v>89.407241991552979</v>
      </c>
      <c r="AB95" s="69">
        <f t="shared" si="36"/>
        <v>61.382156043679736</v>
      </c>
      <c r="AC95" s="69">
        <f t="shared" si="37"/>
        <v>33.554010837572889</v>
      </c>
      <c r="AD95" s="69">
        <f t="shared" si="38"/>
        <v>94.936166881252632</v>
      </c>
    </row>
    <row r="96" spans="2:30">
      <c r="B96" s="58" t="s">
        <v>120</v>
      </c>
      <c r="C96" s="58" t="s">
        <v>382</v>
      </c>
      <c r="D96" s="59">
        <f>IFERROR(VLOOKUP(B96,'1061(24)Table'!$A$3:$H$297,8,0),0)</f>
        <v>1370000</v>
      </c>
      <c r="E96" s="59">
        <f>VLOOKUP(B96,'F197 Data'!$G$6:$L$300,6,0)</f>
        <v>784198.94</v>
      </c>
      <c r="F96" s="59">
        <f>VLOOKUP(B96,'F197 Data'!$B$6:$D$300,3,0)</f>
        <v>570139.5</v>
      </c>
      <c r="H96" s="69">
        <v>54.799474615384611</v>
      </c>
      <c r="I96" s="69">
        <v>40.317540000000001</v>
      </c>
      <c r="J96" s="69">
        <v>95.117014615384619</v>
      </c>
      <c r="L96" s="69">
        <v>62.623866153846151</v>
      </c>
      <c r="M96" s="69">
        <v>44.675653846153843</v>
      </c>
      <c r="N96" s="69">
        <v>107.29952</v>
      </c>
      <c r="P96" s="69">
        <v>60.439979562043803</v>
      </c>
      <c r="Q96" s="69">
        <v>41.79261459854014</v>
      </c>
      <c r="R96" s="69">
        <v>102.23259416058394</v>
      </c>
      <c r="T96" s="69">
        <v>58.258037226277374</v>
      </c>
      <c r="U96" s="69">
        <v>39.818550364963507</v>
      </c>
      <c r="V96" s="69">
        <v>98.07658759124088</v>
      </c>
      <c r="X96" s="69">
        <f t="shared" si="42"/>
        <v>57.240798540145974</v>
      </c>
      <c r="Y96" s="69">
        <f t="shared" si="43"/>
        <v>41.616021897810221</v>
      </c>
      <c r="Z96" s="69">
        <f t="shared" si="35"/>
        <v>98.856820437956202</v>
      </c>
      <c r="AB96" s="69">
        <f t="shared" si="36"/>
        <v>58.646271776155722</v>
      </c>
      <c r="AC96" s="69">
        <f t="shared" si="37"/>
        <v>41.075728953771289</v>
      </c>
      <c r="AD96" s="69">
        <f t="shared" si="38"/>
        <v>99.722000729927004</v>
      </c>
    </row>
    <row r="97" spans="2:30">
      <c r="B97" s="58" t="s">
        <v>121</v>
      </c>
      <c r="C97" s="58" t="s">
        <v>383</v>
      </c>
      <c r="D97" s="59">
        <f>IFERROR(VLOOKUP(B97,'1061(24)Table'!$A$3:$H$297,8,0),0)</f>
        <v>8142859.6799999997</v>
      </c>
      <c r="E97" s="59">
        <f>VLOOKUP(B97,'F197 Data'!$G$6:$L$300,6,0)</f>
        <v>4416021.6399999997</v>
      </c>
      <c r="F97" s="59">
        <f>VLOOKUP(B97,'F197 Data'!$B$6:$D$300,3,0)</f>
        <v>3329690.25</v>
      </c>
      <c r="H97" s="69">
        <v>57.831945423587413</v>
      </c>
      <c r="I97" s="69">
        <v>52.041632413602997</v>
      </c>
      <c r="J97" s="69">
        <v>109.87357783719041</v>
      </c>
      <c r="L97" s="69">
        <v>63.486052345592881</v>
      </c>
      <c r="M97" s="69">
        <v>51.732782651809174</v>
      </c>
      <c r="N97" s="69">
        <v>115.21883499740206</v>
      </c>
      <c r="P97" s="69">
        <v>53.780075850933628</v>
      </c>
      <c r="Q97" s="69">
        <v>45.167228415794156</v>
      </c>
      <c r="R97" s="69">
        <v>98.947304266727784</v>
      </c>
      <c r="T97" s="69">
        <v>56.679179585658048</v>
      </c>
      <c r="U97" s="69">
        <v>37.324991179991216</v>
      </c>
      <c r="V97" s="69">
        <v>94.004170765649263</v>
      </c>
      <c r="X97" s="69">
        <f t="shared" si="42"/>
        <v>54.231827804258558</v>
      </c>
      <c r="Y97" s="69">
        <f t="shared" si="43"/>
        <v>40.89092015398699</v>
      </c>
      <c r="Z97" s="69">
        <f t="shared" si="35"/>
        <v>95.122747958245554</v>
      </c>
      <c r="AB97" s="69">
        <f t="shared" si="36"/>
        <v>54.897027746950073</v>
      </c>
      <c r="AC97" s="69">
        <f t="shared" si="37"/>
        <v>41.12771324992412</v>
      </c>
      <c r="AD97" s="69">
        <f t="shared" si="38"/>
        <v>96.024740996874201</v>
      </c>
    </row>
    <row r="98" spans="2:30">
      <c r="B98" s="58" t="s">
        <v>124</v>
      </c>
      <c r="C98" s="58" t="s">
        <v>386</v>
      </c>
      <c r="D98" s="59">
        <f>IFERROR(VLOOKUP(B98,'1061(24)Table'!$A$3:$H$297,8,0),0)</f>
        <v>2123186.81</v>
      </c>
      <c r="E98" s="59">
        <f>VLOOKUP(B98,'F197 Data'!$G$6:$L$300,6,0)</f>
        <v>1237792.96</v>
      </c>
      <c r="F98" s="59">
        <f>VLOOKUP(B98,'F197 Data'!$B$6:$D$300,3,0)</f>
        <v>781405.96</v>
      </c>
      <c r="H98" s="69">
        <v>60.452536363636369</v>
      </c>
      <c r="I98" s="69">
        <v>41.516087662337661</v>
      </c>
      <c r="J98" s="69">
        <v>101.96862402597404</v>
      </c>
      <c r="L98" s="69">
        <v>68.101899999999986</v>
      </c>
      <c r="M98" s="69">
        <v>41.020464935064936</v>
      </c>
      <c r="N98" s="69">
        <v>109.12236493506492</v>
      </c>
      <c r="P98" s="69">
        <v>60.791232401536746</v>
      </c>
      <c r="Q98" s="69">
        <v>35.867277438850941</v>
      </c>
      <c r="R98" s="69">
        <v>96.658509840387694</v>
      </c>
      <c r="T98" s="69">
        <v>60.223922654690632</v>
      </c>
      <c r="U98" s="69">
        <v>36.450044910179642</v>
      </c>
      <c r="V98" s="69">
        <v>96.673967564870281</v>
      </c>
      <c r="X98" s="69">
        <f t="shared" si="42"/>
        <v>58.298824868830081</v>
      </c>
      <c r="Y98" s="69">
        <f t="shared" si="43"/>
        <v>36.803448303260701</v>
      </c>
      <c r="Z98" s="69">
        <f t="shared" si="35"/>
        <v>95.102273172090776</v>
      </c>
      <c r="AB98" s="69">
        <f t="shared" si="36"/>
        <v>59.771326641685818</v>
      </c>
      <c r="AC98" s="69">
        <f t="shared" si="37"/>
        <v>36.373590217430426</v>
      </c>
      <c r="AD98" s="69">
        <f t="shared" si="38"/>
        <v>96.144916859116236</v>
      </c>
    </row>
    <row r="99" spans="2:30">
      <c r="B99" s="58" t="s">
        <v>122</v>
      </c>
      <c r="C99" s="58" t="s">
        <v>384</v>
      </c>
      <c r="D99" s="59">
        <f>IFERROR(VLOOKUP(B99,'1061(24)Table'!$A$3:$H$297,8,0),0)</f>
        <v>263500</v>
      </c>
      <c r="E99" s="59">
        <f>VLOOKUP(B99,'F197 Data'!$G$6:$L$300,6,0)</f>
        <v>168040.51</v>
      </c>
      <c r="F99" s="59">
        <f>VLOOKUP(B99,'F197 Data'!$B$6:$D$300,3,0)</f>
        <v>103763.48</v>
      </c>
      <c r="H99" s="69">
        <v>71.231844196696628</v>
      </c>
      <c r="I99" s="69">
        <v>41.833695534971085</v>
      </c>
      <c r="J99" s="69">
        <v>113.06553973166771</v>
      </c>
      <c r="L99" s="69">
        <v>54.997161290322573</v>
      </c>
      <c r="M99" s="69">
        <v>35.368170777988617</v>
      </c>
      <c r="N99" s="69">
        <v>90.36533206831119</v>
      </c>
      <c r="P99" s="69">
        <v>64.79870245037911</v>
      </c>
      <c r="Q99" s="69">
        <v>38.468518090859469</v>
      </c>
      <c r="R99" s="69">
        <v>103.26722054123857</v>
      </c>
      <c r="T99" s="69">
        <v>62.641316888045552</v>
      </c>
      <c r="U99" s="69">
        <v>37.363483870967741</v>
      </c>
      <c r="V99" s="69">
        <v>100.00480075901329</v>
      </c>
      <c r="X99" s="69">
        <f t="shared" si="42"/>
        <v>63.772489563567369</v>
      </c>
      <c r="Y99" s="69">
        <f t="shared" si="43"/>
        <v>39.378929791271347</v>
      </c>
      <c r="Z99" s="69">
        <f t="shared" si="35"/>
        <v>103.15141935483871</v>
      </c>
      <c r="AB99" s="69">
        <f t="shared" si="36"/>
        <v>63.737502967330677</v>
      </c>
      <c r="AC99" s="69">
        <f t="shared" si="37"/>
        <v>38.403643917699519</v>
      </c>
      <c r="AD99" s="69">
        <f t="shared" si="38"/>
        <v>102.1411468850302</v>
      </c>
    </row>
    <row r="100" spans="2:30">
      <c r="B100" s="58" t="s">
        <v>125</v>
      </c>
      <c r="C100" s="58" t="s">
        <v>387</v>
      </c>
      <c r="D100" s="59">
        <f>IFERROR(VLOOKUP(B100,'1061(24)Table'!$A$3:$H$297,8,0),0)</f>
        <v>775472.68134508003</v>
      </c>
      <c r="E100" s="59">
        <f>VLOOKUP(B100,'F197 Data'!$G$6:$L$300,6,0)</f>
        <v>503321.15</v>
      </c>
      <c r="F100" s="59">
        <f>VLOOKUP(B100,'F197 Data'!$B$6:$D$300,3,0)</f>
        <v>248109.11</v>
      </c>
      <c r="H100" s="69">
        <v>68.078726315789467</v>
      </c>
      <c r="I100" s="69">
        <v>37.604368421052634</v>
      </c>
      <c r="J100" s="69">
        <v>105.68309473684209</v>
      </c>
      <c r="L100" s="69">
        <v>105.74107041670273</v>
      </c>
      <c r="M100" s="69">
        <v>36.966092234469976</v>
      </c>
      <c r="N100" s="69">
        <v>142.70716265117269</v>
      </c>
      <c r="P100" s="69">
        <v>64.814785771570882</v>
      </c>
      <c r="Q100" s="69">
        <v>31.818433801144447</v>
      </c>
      <c r="R100" s="69">
        <v>96.633219572715333</v>
      </c>
      <c r="T100" s="69">
        <v>66.124680859927651</v>
      </c>
      <c r="U100" s="69">
        <v>39.513973763057386</v>
      </c>
      <c r="V100" s="69">
        <v>105.63865462298503</v>
      </c>
      <c r="X100" s="69">
        <f t="shared" si="42"/>
        <v>64.905078168192176</v>
      </c>
      <c r="Y100" s="69">
        <f t="shared" si="43"/>
        <v>31.994564859415487</v>
      </c>
      <c r="Z100" s="69">
        <f t="shared" si="35"/>
        <v>96.899643027607667</v>
      </c>
      <c r="AB100" s="69">
        <f t="shared" si="36"/>
        <v>65.281514933230241</v>
      </c>
      <c r="AC100" s="69">
        <f t="shared" si="37"/>
        <v>34.442324141205773</v>
      </c>
      <c r="AD100" s="69">
        <f t="shared" si="38"/>
        <v>99.723839074436015</v>
      </c>
    </row>
    <row r="101" spans="2:30" s="70" customFormat="1">
      <c r="B101" s="60" t="s">
        <v>638</v>
      </c>
      <c r="C101" s="57" t="s">
        <v>639</v>
      </c>
      <c r="D101" s="61">
        <f>SUM(D91:D100)</f>
        <v>26025266.211345077</v>
      </c>
      <c r="E101" s="61">
        <f t="shared" ref="E101:F101" si="44">SUM(E91:E100)</f>
        <v>14321076.93</v>
      </c>
      <c r="F101" s="61">
        <f t="shared" si="44"/>
        <v>10570611.579999998</v>
      </c>
      <c r="G101" s="55"/>
      <c r="H101" s="62">
        <v>56.870939294431587</v>
      </c>
      <c r="I101" s="62">
        <v>46.134243695916474</v>
      </c>
      <c r="J101" s="62">
        <v>103.00518299034806</v>
      </c>
      <c r="K101" s="55"/>
      <c r="L101" s="62">
        <v>62.928086677813219</v>
      </c>
      <c r="M101" s="62">
        <v>45.335064277283585</v>
      </c>
      <c r="N101" s="62">
        <v>108.2631509550968</v>
      </c>
      <c r="O101" s="55"/>
      <c r="P101" s="62">
        <v>55.613603280844615</v>
      </c>
      <c r="Q101" s="62">
        <v>39.46299619241681</v>
      </c>
      <c r="R101" s="62">
        <v>95.076599473261425</v>
      </c>
      <c r="S101" s="55"/>
      <c r="T101" s="62">
        <v>57.045542518374063</v>
      </c>
      <c r="U101" s="62">
        <v>40.209414637912111</v>
      </c>
      <c r="V101" s="62">
        <v>97.254957156286167</v>
      </c>
      <c r="W101" s="55"/>
      <c r="X101" s="62">
        <f t="shared" si="42"/>
        <v>55.027590548745579</v>
      </c>
      <c r="Y101" s="62">
        <f t="shared" si="43"/>
        <v>40.616727967962149</v>
      </c>
      <c r="Z101" s="62">
        <f t="shared" si="35"/>
        <v>95.644318516707727</v>
      </c>
      <c r="AA101" s="55"/>
      <c r="AB101" s="62">
        <f t="shared" si="36"/>
        <v>55.895578782654752</v>
      </c>
      <c r="AC101" s="62">
        <f t="shared" si="37"/>
        <v>40.096379599430357</v>
      </c>
      <c r="AD101" s="62">
        <f t="shared" si="38"/>
        <v>95.991958382085116</v>
      </c>
    </row>
    <row r="102" spans="2:30">
      <c r="B102" s="63"/>
      <c r="C102" s="57"/>
      <c r="D102" s="59"/>
      <c r="E102" s="59"/>
      <c r="F102" s="59"/>
      <c r="H102" s="69"/>
      <c r="I102" s="69"/>
      <c r="J102" s="69"/>
      <c r="L102" s="69"/>
      <c r="M102" s="69"/>
      <c r="N102" s="69"/>
      <c r="P102" s="69"/>
      <c r="Q102" s="69"/>
      <c r="R102" s="69"/>
      <c r="T102" s="69"/>
      <c r="U102" s="69"/>
      <c r="V102" s="69"/>
      <c r="X102" s="69"/>
      <c r="Y102" s="69"/>
      <c r="Z102" s="69"/>
      <c r="AB102" s="69"/>
      <c r="AC102" s="69"/>
      <c r="AD102" s="69"/>
    </row>
    <row r="103" spans="2:30">
      <c r="B103" s="58" t="s">
        <v>128</v>
      </c>
      <c r="C103" s="58" t="s">
        <v>390</v>
      </c>
      <c r="D103" s="59">
        <f>IFERROR(VLOOKUP(B103,'1061(24)Table'!$A$3:$H$297,8,0),0)</f>
        <v>5234669.5356913004</v>
      </c>
      <c r="E103" s="59">
        <f>VLOOKUP(B103,'F197 Data'!$G$6:$L$300,6,0)</f>
        <v>3042225.42</v>
      </c>
      <c r="F103" s="59">
        <f>VLOOKUP(B103,'F197 Data'!$B$6:$D$300,3,0)</f>
        <v>2064299.53</v>
      </c>
      <c r="H103" s="69">
        <v>58.364899462739949</v>
      </c>
      <c r="I103" s="69">
        <v>40.753848720756771</v>
      </c>
      <c r="J103" s="69">
        <v>99.11874818349672</v>
      </c>
      <c r="L103" s="69">
        <v>64.239478566682209</v>
      </c>
      <c r="M103" s="69">
        <v>40.365852115010121</v>
      </c>
      <c r="N103" s="69">
        <v>104.60533068169232</v>
      </c>
      <c r="P103" s="69">
        <v>59.098038502953941</v>
      </c>
      <c r="Q103" s="69">
        <v>32.855810835243133</v>
      </c>
      <c r="R103" s="69">
        <v>91.953849338197074</v>
      </c>
      <c r="T103" s="69">
        <v>58.258482581467433</v>
      </c>
      <c r="U103" s="69">
        <v>32.802701692631786</v>
      </c>
      <c r="V103" s="69">
        <v>91.061184274099219</v>
      </c>
      <c r="X103" s="69">
        <f t="shared" ref="X103:X116" si="45">IFERROR(IF(E103&gt;0,E103/D103*100,0),0)</f>
        <v>58.11685722006591</v>
      </c>
      <c r="Y103" s="69">
        <f t="shared" ref="Y103:Y116" si="46">IFERROR(IF(F103&gt;0,F103/D103*100,0),0)</f>
        <v>39.435145159118143</v>
      </c>
      <c r="Z103" s="69">
        <f t="shared" si="35"/>
        <v>97.552002379184046</v>
      </c>
      <c r="AB103" s="69">
        <f t="shared" si="36"/>
        <v>58.491126101495759</v>
      </c>
      <c r="AC103" s="69">
        <f t="shared" si="37"/>
        <v>35.031219228997685</v>
      </c>
      <c r="AD103" s="69">
        <f t="shared" si="38"/>
        <v>93.522345330493451</v>
      </c>
    </row>
    <row r="104" spans="2:30">
      <c r="B104" s="58" t="s">
        <v>129</v>
      </c>
      <c r="C104" s="58" t="s">
        <v>391</v>
      </c>
      <c r="D104" s="59">
        <f>IFERROR(VLOOKUP(B104,'1061(24)Table'!$A$3:$H$297,8,0),0)</f>
        <v>3230160.058402</v>
      </c>
      <c r="E104" s="59">
        <f>VLOOKUP(B104,'F197 Data'!$G$6:$L$300,6,0)</f>
        <v>1534973.1700000002</v>
      </c>
      <c r="F104" s="59">
        <f>VLOOKUP(B104,'F197 Data'!$B$6:$D$300,3,0)</f>
        <v>975466.7</v>
      </c>
      <c r="H104" s="69">
        <v>56.731559460932736</v>
      </c>
      <c r="I104" s="69">
        <v>39.05144226144396</v>
      </c>
      <c r="J104" s="69">
        <v>95.783001722376696</v>
      </c>
      <c r="L104" s="69">
        <v>63.297000443407583</v>
      </c>
      <c r="M104" s="69">
        <v>40.172999589773937</v>
      </c>
      <c r="N104" s="69">
        <v>103.47000003318152</v>
      </c>
      <c r="P104" s="69">
        <v>58.653841033880958</v>
      </c>
      <c r="Q104" s="69">
        <v>36.753458096443772</v>
      </c>
      <c r="R104" s="69">
        <v>95.407299130324731</v>
      </c>
      <c r="T104" s="69">
        <v>57.870382038546062</v>
      </c>
      <c r="U104" s="69">
        <v>31.624800451382168</v>
      </c>
      <c r="V104" s="69">
        <v>89.495182489928226</v>
      </c>
      <c r="X104" s="69">
        <f t="shared" si="45"/>
        <v>47.52003437128036</v>
      </c>
      <c r="Y104" s="69">
        <f t="shared" si="46"/>
        <v>30.198710972934741</v>
      </c>
      <c r="Z104" s="69">
        <f t="shared" si="35"/>
        <v>77.718745344215108</v>
      </c>
      <c r="AB104" s="69">
        <f t="shared" si="36"/>
        <v>54.68141914790246</v>
      </c>
      <c r="AC104" s="69">
        <f t="shared" si="37"/>
        <v>32.858989840253564</v>
      </c>
      <c r="AD104" s="69">
        <f t="shared" si="38"/>
        <v>87.540408988156017</v>
      </c>
    </row>
    <row r="105" spans="2:30">
      <c r="B105" s="58" t="s">
        <v>130</v>
      </c>
      <c r="C105" s="58" t="s">
        <v>392</v>
      </c>
      <c r="D105" s="59">
        <f>IFERROR(VLOOKUP(B105,'1061(24)Table'!$A$3:$H$297,8,0),0)</f>
        <v>2719112.9676589202</v>
      </c>
      <c r="E105" s="59">
        <f>VLOOKUP(B105,'F197 Data'!$G$6:$L$300,6,0)</f>
        <v>1238880.08</v>
      </c>
      <c r="F105" s="59">
        <f>VLOOKUP(B105,'F197 Data'!$B$6:$D$300,3,0)</f>
        <v>804579.76</v>
      </c>
      <c r="H105" s="69">
        <v>62.008311546350868</v>
      </c>
      <c r="I105" s="69">
        <v>38.726854281884947</v>
      </c>
      <c r="J105" s="69">
        <v>100.73516582823581</v>
      </c>
      <c r="L105" s="69">
        <v>65.407661822849747</v>
      </c>
      <c r="M105" s="69">
        <v>38.553147302825415</v>
      </c>
      <c r="N105" s="69">
        <v>103.96080912567515</v>
      </c>
      <c r="P105" s="69">
        <v>62.115186348334262</v>
      </c>
      <c r="Q105" s="69">
        <v>33.148065062314608</v>
      </c>
      <c r="R105" s="69">
        <v>95.263251410648877</v>
      </c>
      <c r="T105" s="69">
        <v>61.065386384711331</v>
      </c>
      <c r="U105" s="69">
        <v>34.278892704291117</v>
      </c>
      <c r="V105" s="69">
        <v>95.344279089002441</v>
      </c>
      <c r="X105" s="69">
        <f t="shared" si="45"/>
        <v>45.561920182619005</v>
      </c>
      <c r="Y105" s="69">
        <f t="shared" si="46"/>
        <v>29.589787903984018</v>
      </c>
      <c r="Z105" s="69">
        <f t="shared" si="35"/>
        <v>75.151708086603023</v>
      </c>
      <c r="AB105" s="69">
        <f t="shared" si="36"/>
        <v>56.247497638554869</v>
      </c>
      <c r="AC105" s="69">
        <f t="shared" si="37"/>
        <v>32.338915223529916</v>
      </c>
      <c r="AD105" s="69">
        <f t="shared" si="38"/>
        <v>88.586412862084785</v>
      </c>
    </row>
    <row r="106" spans="2:30">
      <c r="B106" s="58" t="s">
        <v>131</v>
      </c>
      <c r="C106" s="58" t="s">
        <v>640</v>
      </c>
      <c r="D106" s="59">
        <f>IFERROR(VLOOKUP(B106,'1061(24)Table'!$A$3:$H$297,8,0),0)</f>
        <v>864476.75802175002</v>
      </c>
      <c r="E106" s="59">
        <f>VLOOKUP(B106,'F197 Data'!$G$6:$L$300,6,0)</f>
        <v>475077.13</v>
      </c>
      <c r="F106" s="59">
        <f>VLOOKUP(B106,'F197 Data'!$B$6:$D$300,3,0)</f>
        <v>375107.75</v>
      </c>
      <c r="H106" s="69">
        <v>55.223557373560986</v>
      </c>
      <c r="I106" s="69">
        <v>43.415394321278463</v>
      </c>
      <c r="J106" s="69">
        <v>98.638951694839449</v>
      </c>
      <c r="L106" s="69">
        <v>63.287451214036579</v>
      </c>
      <c r="M106" s="69">
        <v>43.649036865878536</v>
      </c>
      <c r="N106" s="69">
        <v>106.93648807991511</v>
      </c>
      <c r="P106" s="69">
        <v>56.309429742656</v>
      </c>
      <c r="Q106" s="69">
        <v>36.42529125118449</v>
      </c>
      <c r="R106" s="69">
        <v>92.734720993840483</v>
      </c>
      <c r="T106" s="69">
        <v>55.735503813236186</v>
      </c>
      <c r="U106" s="69">
        <v>48.488574118233366</v>
      </c>
      <c r="V106" s="69">
        <v>104.22407793146955</v>
      </c>
      <c r="X106" s="69">
        <f t="shared" si="45"/>
        <v>54.955454336002774</v>
      </c>
      <c r="Y106" s="69">
        <f t="shared" si="46"/>
        <v>43.391305378572412</v>
      </c>
      <c r="Z106" s="69">
        <f t="shared" si="35"/>
        <v>98.346759714575185</v>
      </c>
      <c r="AB106" s="69">
        <f t="shared" si="36"/>
        <v>55.666795963964979</v>
      </c>
      <c r="AC106" s="69">
        <f t="shared" si="37"/>
        <v>42.768390249330089</v>
      </c>
      <c r="AD106" s="69">
        <f t="shared" si="38"/>
        <v>98.435186213295069</v>
      </c>
    </row>
    <row r="107" spans="2:30">
      <c r="B107" s="58" t="s">
        <v>126</v>
      </c>
      <c r="C107" s="58" t="s">
        <v>388</v>
      </c>
      <c r="D107" s="59">
        <f>IFERROR(VLOOKUP(B107,'1061(24)Table'!$A$3:$H$297,8,0),0)</f>
        <v>2578720.408884</v>
      </c>
      <c r="E107" s="59">
        <f>VLOOKUP(B107,'F197 Data'!$G$6:$L$300,6,0)</f>
        <v>1510024.41</v>
      </c>
      <c r="F107" s="59">
        <f>VLOOKUP(B107,'F197 Data'!$B$6:$D$300,3,0)</f>
        <v>931496.03</v>
      </c>
      <c r="H107" s="69">
        <v>55.450641176945496</v>
      </c>
      <c r="I107" s="69">
        <v>38.88161122930002</v>
      </c>
      <c r="J107" s="69">
        <v>94.332252406245516</v>
      </c>
      <c r="L107" s="69">
        <v>64.843862903197632</v>
      </c>
      <c r="M107" s="69">
        <v>40.2360465191407</v>
      </c>
      <c r="N107" s="69">
        <v>105.07990942233833</v>
      </c>
      <c r="P107" s="69">
        <v>60.054240648692861</v>
      </c>
      <c r="Q107" s="69">
        <v>35.840480387487858</v>
      </c>
      <c r="R107" s="69">
        <v>95.894721036180727</v>
      </c>
      <c r="T107" s="69">
        <v>57.117744991041683</v>
      </c>
      <c r="U107" s="69">
        <v>36.124255016769595</v>
      </c>
      <c r="V107" s="69">
        <v>93.242000007811271</v>
      </c>
      <c r="X107" s="69">
        <f t="shared" si="45"/>
        <v>58.557120221245597</v>
      </c>
      <c r="Y107" s="69">
        <f t="shared" si="46"/>
        <v>36.122412759091091</v>
      </c>
      <c r="Z107" s="69">
        <f t="shared" si="35"/>
        <v>94.679532980336688</v>
      </c>
      <c r="AB107" s="69">
        <f t="shared" si="36"/>
        <v>58.576368620326718</v>
      </c>
      <c r="AC107" s="69">
        <f t="shared" si="37"/>
        <v>36.029049387782848</v>
      </c>
      <c r="AD107" s="69">
        <f t="shared" si="38"/>
        <v>94.605418008109567</v>
      </c>
    </row>
    <row r="108" spans="2:30">
      <c r="B108" s="58" t="s">
        <v>132</v>
      </c>
      <c r="C108" s="58" t="s">
        <v>393</v>
      </c>
      <c r="D108" s="59">
        <f>IFERROR(VLOOKUP(B108,'1061(24)Table'!$A$3:$H$297,8,0),0)</f>
        <v>3325812.3084530402</v>
      </c>
      <c r="E108" s="59">
        <f>VLOOKUP(B108,'F197 Data'!$G$6:$L$300,6,0)</f>
        <v>1891759.2999999998</v>
      </c>
      <c r="F108" s="59">
        <f>VLOOKUP(B108,'F197 Data'!$B$6:$D$300,3,0)</f>
        <v>1218154.52</v>
      </c>
      <c r="H108" s="69">
        <v>56.054434495224569</v>
      </c>
      <c r="I108" s="69">
        <v>40.194147392953091</v>
      </c>
      <c r="J108" s="69">
        <v>96.248581888177654</v>
      </c>
      <c r="L108" s="69">
        <v>61.134607298267483</v>
      </c>
      <c r="M108" s="69">
        <v>40.817348351854136</v>
      </c>
      <c r="N108" s="69">
        <v>101.95195565012162</v>
      </c>
      <c r="P108" s="69">
        <v>58.072579196746588</v>
      </c>
      <c r="Q108" s="69">
        <v>39.389494227734353</v>
      </c>
      <c r="R108" s="69">
        <v>97.462073424480934</v>
      </c>
      <c r="T108" s="69">
        <v>58.870623578701021</v>
      </c>
      <c r="U108" s="69">
        <v>37.400910589503368</v>
      </c>
      <c r="V108" s="69">
        <v>96.271534168204397</v>
      </c>
      <c r="X108" s="69">
        <f t="shared" si="45"/>
        <v>56.881120296290199</v>
      </c>
      <c r="Y108" s="69">
        <f t="shared" si="46"/>
        <v>36.627278000742294</v>
      </c>
      <c r="Z108" s="69">
        <f t="shared" si="35"/>
        <v>93.5083982970325</v>
      </c>
      <c r="AB108" s="69">
        <f t="shared" si="36"/>
        <v>57.941441023912603</v>
      </c>
      <c r="AC108" s="69">
        <f t="shared" si="37"/>
        <v>37.805894272660005</v>
      </c>
      <c r="AD108" s="69">
        <f t="shared" si="38"/>
        <v>95.747335296572601</v>
      </c>
    </row>
    <row r="109" spans="2:30">
      <c r="B109" s="58" t="s">
        <v>133</v>
      </c>
      <c r="C109" s="58" t="s">
        <v>394</v>
      </c>
      <c r="D109" s="59">
        <f>IFERROR(VLOOKUP(B109,'1061(24)Table'!$A$3:$H$297,8,0),0)</f>
        <v>25242.65731984</v>
      </c>
      <c r="E109" s="59">
        <f>VLOOKUP(B109,'F197 Data'!$G$6:$L$300,6,0)</f>
        <v>19239.629999999997</v>
      </c>
      <c r="F109" s="59">
        <f>VLOOKUP(B109,'F197 Data'!$B$6:$D$300,3,0)</f>
        <v>7730.81</v>
      </c>
      <c r="H109" s="69">
        <v>56.029821571772253</v>
      </c>
      <c r="I109" s="69">
        <v>12.107107056936648</v>
      </c>
      <c r="J109" s="69">
        <v>68.136928628708901</v>
      </c>
      <c r="L109" s="69">
        <v>55.084354395326493</v>
      </c>
      <c r="M109" s="69">
        <v>26.3857936547425</v>
      </c>
      <c r="N109" s="69">
        <v>81.470148050068985</v>
      </c>
      <c r="P109" s="69">
        <v>66.856945101778692</v>
      </c>
      <c r="Q109" s="69">
        <v>25.724446261941068</v>
      </c>
      <c r="R109" s="69">
        <v>92.58139136371976</v>
      </c>
      <c r="T109" s="69">
        <v>77.233019098290129</v>
      </c>
      <c r="U109" s="69">
        <v>24.571118022840761</v>
      </c>
      <c r="V109" s="69">
        <v>101.80413712113089</v>
      </c>
      <c r="X109" s="69">
        <f t="shared" si="45"/>
        <v>76.218718798983986</v>
      </c>
      <c r="Y109" s="69">
        <f t="shared" si="46"/>
        <v>30.625975316488596</v>
      </c>
      <c r="Z109" s="69">
        <f t="shared" si="35"/>
        <v>106.84469411547258</v>
      </c>
      <c r="AB109" s="69">
        <f t="shared" si="36"/>
        <v>73.436227666350945</v>
      </c>
      <c r="AC109" s="69">
        <f t="shared" si="37"/>
        <v>26.973846533756809</v>
      </c>
      <c r="AD109" s="69">
        <f t="shared" si="38"/>
        <v>100.41007420010776</v>
      </c>
    </row>
    <row r="110" spans="2:30">
      <c r="B110" s="58" t="s">
        <v>134</v>
      </c>
      <c r="C110" s="58" t="s">
        <v>395</v>
      </c>
      <c r="D110" s="59">
        <f>IFERROR(VLOOKUP(B110,'1061(24)Table'!$A$3:$H$297,8,0),0)</f>
        <v>237176.78532352002</v>
      </c>
      <c r="E110" s="59">
        <f>VLOOKUP(B110,'F197 Data'!$G$6:$L$300,6,0)</f>
        <v>153978.81</v>
      </c>
      <c r="F110" s="59">
        <f>VLOOKUP(B110,'F197 Data'!$B$6:$D$300,3,0)</f>
        <v>69101.820000000007</v>
      </c>
      <c r="H110" s="69">
        <v>40.468135876660682</v>
      </c>
      <c r="I110" s="69">
        <v>23.588071918595272</v>
      </c>
      <c r="J110" s="69">
        <v>64.056207795255958</v>
      </c>
      <c r="L110" s="69">
        <v>107.78275325599131</v>
      </c>
      <c r="M110" s="69">
        <v>35.206390265813155</v>
      </c>
      <c r="N110" s="69">
        <v>142.98914352180446</v>
      </c>
      <c r="P110" s="69">
        <v>63.620611285852888</v>
      </c>
      <c r="Q110" s="69">
        <v>29.380234438680773</v>
      </c>
      <c r="R110" s="69">
        <v>93.000845724533661</v>
      </c>
      <c r="T110" s="69">
        <v>80.237817875446154</v>
      </c>
      <c r="U110" s="69">
        <v>29.620305324084956</v>
      </c>
      <c r="V110" s="69">
        <v>109.85812319953111</v>
      </c>
      <c r="X110" s="69">
        <f t="shared" si="45"/>
        <v>64.92153512830771</v>
      </c>
      <c r="Y110" s="69">
        <f t="shared" si="46"/>
        <v>29.135153301678308</v>
      </c>
      <c r="Z110" s="69">
        <f t="shared" si="35"/>
        <v>94.056688429986025</v>
      </c>
      <c r="AB110" s="69">
        <f t="shared" si="36"/>
        <v>69.593321429868922</v>
      </c>
      <c r="AC110" s="69">
        <f t="shared" si="37"/>
        <v>29.378564354814682</v>
      </c>
      <c r="AD110" s="69">
        <f t="shared" si="38"/>
        <v>98.971885784683593</v>
      </c>
    </row>
    <row r="111" spans="2:30">
      <c r="B111" s="58" t="s">
        <v>135</v>
      </c>
      <c r="C111" s="58" t="s">
        <v>396</v>
      </c>
      <c r="D111" s="59">
        <f>IFERROR(VLOOKUP(B111,'1061(24)Table'!$A$3:$H$297,8,0),0)</f>
        <v>636686.07835041999</v>
      </c>
      <c r="E111" s="59">
        <f>VLOOKUP(B111,'F197 Data'!$G$6:$L$300,6,0)</f>
        <v>365860.01</v>
      </c>
      <c r="F111" s="59">
        <f>VLOOKUP(B111,'F197 Data'!$B$6:$D$300,3,0)</f>
        <v>195398.76</v>
      </c>
      <c r="H111" s="69">
        <v>51.225211997607836</v>
      </c>
      <c r="I111" s="69">
        <v>28.440475825372243</v>
      </c>
      <c r="J111" s="69">
        <v>79.665687822980075</v>
      </c>
      <c r="L111" s="69">
        <v>81.956742072120264</v>
      </c>
      <c r="M111" s="69">
        <v>29.07497217379305</v>
      </c>
      <c r="N111" s="69">
        <v>111.03171424591332</v>
      </c>
      <c r="P111" s="69">
        <v>60.173478180874696</v>
      </c>
      <c r="Q111" s="69">
        <v>34.224735154758669</v>
      </c>
      <c r="R111" s="69">
        <v>94.398213335633358</v>
      </c>
      <c r="T111" s="69">
        <v>53.288558245465481</v>
      </c>
      <c r="U111" s="69">
        <v>40.974426110475527</v>
      </c>
      <c r="V111" s="69">
        <v>94.262984355941001</v>
      </c>
      <c r="X111" s="69">
        <f t="shared" si="45"/>
        <v>57.463171010099821</v>
      </c>
      <c r="Y111" s="69">
        <f t="shared" si="46"/>
        <v>30.689968988525017</v>
      </c>
      <c r="Z111" s="69">
        <f t="shared" si="35"/>
        <v>88.153139998624837</v>
      </c>
      <c r="AB111" s="69">
        <f t="shared" si="36"/>
        <v>56.975069145479999</v>
      </c>
      <c r="AC111" s="69">
        <f t="shared" si="37"/>
        <v>35.296376751253071</v>
      </c>
      <c r="AD111" s="69">
        <f t="shared" si="38"/>
        <v>92.271445896733056</v>
      </c>
    </row>
    <row r="112" spans="2:30">
      <c r="B112" s="58" t="s">
        <v>136</v>
      </c>
      <c r="C112" s="58" t="s">
        <v>397</v>
      </c>
      <c r="D112" s="59">
        <f>IFERROR(VLOOKUP(B112,'1061(24)Table'!$A$3:$H$297,8,0),0)</f>
        <v>78589.163666959997</v>
      </c>
      <c r="E112" s="59">
        <f>VLOOKUP(B112,'F197 Data'!$G$6:$L$300,6,0)</f>
        <v>47478.159999999996</v>
      </c>
      <c r="F112" s="59">
        <f>VLOOKUP(B112,'F197 Data'!$B$6:$D$300,3,0)</f>
        <v>31121.71</v>
      </c>
      <c r="H112" s="69">
        <v>62.703575000000001</v>
      </c>
      <c r="I112" s="69">
        <v>39.202187500000001</v>
      </c>
      <c r="J112" s="69">
        <v>101.90576250000001</v>
      </c>
      <c r="L112" s="69">
        <v>65.330267577717862</v>
      </c>
      <c r="M112" s="69">
        <v>38.607294131305416</v>
      </c>
      <c r="N112" s="69">
        <v>103.93756170902327</v>
      </c>
      <c r="P112" s="69">
        <v>60.870407245829782</v>
      </c>
      <c r="Q112" s="69">
        <v>36.625406644297499</v>
      </c>
      <c r="R112" s="69">
        <v>97.49581389012728</v>
      </c>
      <c r="T112" s="69">
        <v>60.155901063774529</v>
      </c>
      <c r="U112" s="69">
        <v>38.679899509714758</v>
      </c>
      <c r="V112" s="69">
        <v>98.83580057348928</v>
      </c>
      <c r="X112" s="69">
        <f t="shared" si="45"/>
        <v>60.413112679503534</v>
      </c>
      <c r="Y112" s="69">
        <f t="shared" si="46"/>
        <v>39.600510487534315</v>
      </c>
      <c r="Z112" s="69">
        <f t="shared" si="35"/>
        <v>100.01362316703785</v>
      </c>
      <c r="AB112" s="69">
        <f t="shared" si="36"/>
        <v>60.479806996369284</v>
      </c>
      <c r="AC112" s="69">
        <f t="shared" si="37"/>
        <v>38.301938880515529</v>
      </c>
      <c r="AD112" s="69">
        <f t="shared" si="38"/>
        <v>98.781745876884813</v>
      </c>
    </row>
    <row r="113" spans="2:30">
      <c r="B113" s="67" t="s">
        <v>137</v>
      </c>
      <c r="C113" s="58" t="s">
        <v>398</v>
      </c>
      <c r="D113" s="59">
        <f>IFERROR(VLOOKUP(B113,'1061(24)Table'!$A$3:$H$297,8,0),0)</f>
        <v>382817.32583535003</v>
      </c>
      <c r="E113" s="59">
        <f>VLOOKUP(B113,'F197 Data'!$G$6:$L$300,6,0)</f>
        <v>203612.37</v>
      </c>
      <c r="F113" s="59">
        <f>VLOOKUP(B113,'F197 Data'!$B$6:$D$300,3,0)</f>
        <v>123632.62</v>
      </c>
      <c r="H113" s="69">
        <v>47.410633754815869</v>
      </c>
      <c r="I113" s="69">
        <v>33.201646524711144</v>
      </c>
      <c r="J113" s="69">
        <v>80.612280279527013</v>
      </c>
      <c r="L113" s="69">
        <v>61.811911398942009</v>
      </c>
      <c r="M113" s="69">
        <v>39.657580927065752</v>
      </c>
      <c r="N113" s="69">
        <v>101.46949232600775</v>
      </c>
      <c r="P113" s="69">
        <v>62.378351758375551</v>
      </c>
      <c r="Q113" s="69">
        <v>34.523121050281404</v>
      </c>
      <c r="R113" s="69">
        <v>96.901472808656962</v>
      </c>
      <c r="T113" s="69">
        <v>59.356743159121429</v>
      </c>
      <c r="U113" s="69">
        <v>28.518999955643171</v>
      </c>
      <c r="V113" s="69">
        <v>87.875743114764603</v>
      </c>
      <c r="X113" s="69">
        <f t="shared" si="45"/>
        <v>53.187866969107297</v>
      </c>
      <c r="Y113" s="69">
        <f t="shared" si="46"/>
        <v>32.295460956533212</v>
      </c>
      <c r="Z113" s="69">
        <f t="shared" si="35"/>
        <v>85.483327925640509</v>
      </c>
      <c r="AB113" s="69">
        <f t="shared" si="36"/>
        <v>58.307653962201421</v>
      </c>
      <c r="AC113" s="69">
        <f t="shared" si="37"/>
        <v>31.779193987485929</v>
      </c>
      <c r="AD113" s="69">
        <f t="shared" si="38"/>
        <v>90.086847949687353</v>
      </c>
    </row>
    <row r="114" spans="2:30">
      <c r="B114" s="58" t="s">
        <v>127</v>
      </c>
      <c r="C114" s="58" t="s">
        <v>389</v>
      </c>
      <c r="D114" s="59">
        <f>IFERROR(VLOOKUP(B114,'1061(24)Table'!$A$3:$H$297,8,0),0)</f>
        <v>1796243.0514231999</v>
      </c>
      <c r="E114" s="59">
        <f>VLOOKUP(B114,'F197 Data'!$G$6:$L$300,6,0)</f>
        <v>1103701.58</v>
      </c>
      <c r="F114" s="59">
        <f>VLOOKUP(B114,'F197 Data'!$B$6:$D$300,3,0)</f>
        <v>584481.38</v>
      </c>
      <c r="H114" s="69">
        <v>61.911934240659505</v>
      </c>
      <c r="I114" s="69">
        <v>36.879199954993993</v>
      </c>
      <c r="J114" s="69">
        <v>98.791134195653498</v>
      </c>
      <c r="L114" s="69">
        <v>62.53614331249716</v>
      </c>
      <c r="M114" s="69">
        <v>37.042301373816898</v>
      </c>
      <c r="N114" s="69">
        <v>99.578444686314057</v>
      </c>
      <c r="P114" s="69">
        <v>65.283806672816866</v>
      </c>
      <c r="Q114" s="69">
        <v>36.979727422235641</v>
      </c>
      <c r="R114" s="69">
        <v>102.26353409505251</v>
      </c>
      <c r="T114" s="69">
        <v>63.84130011249929</v>
      </c>
      <c r="U114" s="69">
        <v>33.301403525044002</v>
      </c>
      <c r="V114" s="69">
        <v>97.142703637543292</v>
      </c>
      <c r="X114" s="69">
        <f t="shared" si="45"/>
        <v>61.445002062806296</v>
      </c>
      <c r="Y114" s="69">
        <f t="shared" si="46"/>
        <v>32.539103187450245</v>
      </c>
      <c r="Z114" s="69">
        <f t="shared" si="35"/>
        <v>93.984105250256533</v>
      </c>
      <c r="AB114" s="69">
        <f t="shared" si="36"/>
        <v>63.523369616040817</v>
      </c>
      <c r="AC114" s="69">
        <f t="shared" si="37"/>
        <v>34.273411378243303</v>
      </c>
      <c r="AD114" s="69">
        <f t="shared" si="38"/>
        <v>97.796780994284106</v>
      </c>
    </row>
    <row r="115" spans="2:30">
      <c r="B115" s="58" t="s">
        <v>138</v>
      </c>
      <c r="C115" s="58" t="s">
        <v>399</v>
      </c>
      <c r="D115" s="59">
        <f>IFERROR(VLOOKUP(B115,'1061(24)Table'!$A$3:$H$297,8,0),0)</f>
        <v>373795.86171253998</v>
      </c>
      <c r="E115" s="59">
        <f>VLOOKUP(B115,'F197 Data'!$G$6:$L$300,6,0)</f>
        <v>223218.25000000003</v>
      </c>
      <c r="F115" s="59">
        <f>VLOOKUP(B115,'F197 Data'!$B$6:$D$300,3,0)</f>
        <v>145371.82999999999</v>
      </c>
      <c r="H115" s="69">
        <v>55.598633524206143</v>
      </c>
      <c r="I115" s="69">
        <v>34.64080166579906</v>
      </c>
      <c r="J115" s="69">
        <v>90.239435190005196</v>
      </c>
      <c r="L115" s="69">
        <v>64.127339028561011</v>
      </c>
      <c r="M115" s="69">
        <v>37.277064969789123</v>
      </c>
      <c r="N115" s="69">
        <v>101.40440399835013</v>
      </c>
      <c r="P115" s="69">
        <v>59.990608951065994</v>
      </c>
      <c r="Q115" s="69">
        <v>39.009242935606117</v>
      </c>
      <c r="R115" s="69">
        <v>98.999851886672104</v>
      </c>
      <c r="T115" s="69">
        <v>60.871828501473622</v>
      </c>
      <c r="U115" s="69">
        <v>37.503637215622661</v>
      </c>
      <c r="V115" s="69">
        <v>98.37546571709629</v>
      </c>
      <c r="X115" s="69">
        <f t="shared" si="45"/>
        <v>59.716618845732818</v>
      </c>
      <c r="Y115" s="69">
        <f t="shared" si="46"/>
        <v>38.890700751469318</v>
      </c>
      <c r="Z115" s="69">
        <f t="shared" si="35"/>
        <v>98.607319597202135</v>
      </c>
      <c r="AB115" s="69">
        <f t="shared" si="36"/>
        <v>60.193018766090809</v>
      </c>
      <c r="AC115" s="69">
        <f t="shared" si="37"/>
        <v>38.467860300899368</v>
      </c>
      <c r="AD115" s="69">
        <f t="shared" si="38"/>
        <v>98.660879066990177</v>
      </c>
    </row>
    <row r="116" spans="2:30" s="70" customFormat="1">
      <c r="B116" s="60" t="s">
        <v>641</v>
      </c>
      <c r="C116" s="57" t="s">
        <v>642</v>
      </c>
      <c r="D116" s="61">
        <f>SUM(D103:D115)</f>
        <v>21483502.960742842</v>
      </c>
      <c r="E116" s="61">
        <f t="shared" ref="E116:F116" si="47">SUM(E103:E115)</f>
        <v>11810028.32</v>
      </c>
      <c r="F116" s="61">
        <f t="shared" si="47"/>
        <v>7525943.2200000007</v>
      </c>
      <c r="G116" s="55"/>
      <c r="H116" s="62">
        <v>57.3430351891462</v>
      </c>
      <c r="I116" s="62">
        <v>38.692979638959628</v>
      </c>
      <c r="J116" s="62">
        <v>96.036014828105834</v>
      </c>
      <c r="K116" s="55"/>
      <c r="L116" s="62">
        <v>64.553521452333086</v>
      </c>
      <c r="M116" s="62">
        <v>39.442900244485969</v>
      </c>
      <c r="N116" s="62">
        <v>103.99642169681906</v>
      </c>
      <c r="O116" s="55"/>
      <c r="P116" s="62">
        <v>59.961373774233238</v>
      </c>
      <c r="Q116" s="62">
        <v>35.475389477199116</v>
      </c>
      <c r="R116" s="62">
        <v>95.436763251432353</v>
      </c>
      <c r="S116" s="55"/>
      <c r="T116" s="62">
        <v>59.043678856263725</v>
      </c>
      <c r="U116" s="62">
        <v>34.918865263730538</v>
      </c>
      <c r="V116" s="62">
        <v>93.962544119994263</v>
      </c>
      <c r="W116" s="55"/>
      <c r="X116" s="62">
        <f t="shared" si="45"/>
        <v>54.972544941021297</v>
      </c>
      <c r="Y116" s="62">
        <f t="shared" si="46"/>
        <v>35.031266706143221</v>
      </c>
      <c r="Z116" s="62">
        <f t="shared" si="35"/>
        <v>90.003811647164525</v>
      </c>
      <c r="AA116" s="55"/>
      <c r="AB116" s="62">
        <f t="shared" si="36"/>
        <v>57.992532523839422</v>
      </c>
      <c r="AC116" s="62">
        <f t="shared" si="37"/>
        <v>35.141840482357622</v>
      </c>
      <c r="AD116" s="62">
        <f t="shared" si="38"/>
        <v>93.134373006197052</v>
      </c>
    </row>
    <row r="117" spans="2:30">
      <c r="B117" s="52"/>
      <c r="C117" s="57"/>
      <c r="D117" s="59"/>
      <c r="E117" s="59"/>
      <c r="F117" s="59"/>
      <c r="H117" s="69"/>
      <c r="I117" s="69"/>
      <c r="J117" s="69"/>
      <c r="L117" s="69"/>
      <c r="M117" s="69"/>
      <c r="N117" s="69"/>
      <c r="P117" s="69"/>
      <c r="Q117" s="69"/>
      <c r="R117" s="69"/>
      <c r="T117" s="69"/>
      <c r="U117" s="69"/>
      <c r="V117" s="69"/>
      <c r="X117" s="69"/>
      <c r="Y117" s="69"/>
      <c r="Z117" s="69"/>
      <c r="AB117" s="69"/>
      <c r="AC117" s="69"/>
      <c r="AD117" s="69"/>
    </row>
    <row r="118" spans="2:30">
      <c r="B118" s="58" t="s">
        <v>139</v>
      </c>
      <c r="C118" s="58" t="s">
        <v>400</v>
      </c>
      <c r="D118" s="59">
        <f>IFERROR(VLOOKUP(B118,'1061(24)Table'!$A$3:$H$297,8,0),0)</f>
        <v>12398407.04965868</v>
      </c>
      <c r="E118" s="59">
        <f>VLOOKUP(B118,'F197 Data'!$G$6:$L$300,6,0)</f>
        <v>6922785.8300000001</v>
      </c>
      <c r="F118" s="59">
        <f>VLOOKUP(B118,'F197 Data'!$B$6:$D$300,3,0)</f>
        <v>5157074.57</v>
      </c>
      <c r="H118" s="69">
        <v>55.154778181818187</v>
      </c>
      <c r="I118" s="69">
        <v>44.405500478468895</v>
      </c>
      <c r="J118" s="69">
        <v>99.560278660287082</v>
      </c>
      <c r="L118" s="69">
        <v>58.764921415271196</v>
      </c>
      <c r="M118" s="69">
        <v>44.091447456796459</v>
      </c>
      <c r="N118" s="69">
        <v>102.85636887206766</v>
      </c>
      <c r="P118" s="69">
        <v>54.90386861468415</v>
      </c>
      <c r="Q118" s="69">
        <v>41.917521010826967</v>
      </c>
      <c r="R118" s="69">
        <v>96.821389625511117</v>
      </c>
      <c r="T118" s="69">
        <v>56.158987997269051</v>
      </c>
      <c r="U118" s="69">
        <v>41.523561302632636</v>
      </c>
      <c r="V118" s="69">
        <v>97.682549299901694</v>
      </c>
      <c r="X118" s="69">
        <f>IFERROR(IF(E118&gt;0,E118/D118*100,0),0)</f>
        <v>55.836090896778387</v>
      </c>
      <c r="Y118" s="69">
        <f>IFERROR(IF(F118&gt;0,F118/D118*100,0),0)</f>
        <v>41.594654453145822</v>
      </c>
      <c r="Z118" s="69">
        <f t="shared" si="35"/>
        <v>97.430745349924209</v>
      </c>
      <c r="AB118" s="69">
        <f t="shared" si="36"/>
        <v>55.632982502910529</v>
      </c>
      <c r="AC118" s="69">
        <f t="shared" si="37"/>
        <v>41.678578922201808</v>
      </c>
      <c r="AD118" s="69">
        <f t="shared" si="38"/>
        <v>97.311561425112345</v>
      </c>
    </row>
    <row r="119" spans="2:30">
      <c r="B119" s="58" t="s">
        <v>140</v>
      </c>
      <c r="C119" s="58" t="s">
        <v>401</v>
      </c>
      <c r="D119" s="59">
        <f>IFERROR(VLOOKUP(B119,'1061(24)Table'!$A$3:$H$297,8,0),0)</f>
        <v>2704519.5368441599</v>
      </c>
      <c r="E119" s="59">
        <f>VLOOKUP(B119,'F197 Data'!$G$6:$L$300,6,0)</f>
        <v>1565822.05</v>
      </c>
      <c r="F119" s="59">
        <f>VLOOKUP(B119,'F197 Data'!$B$6:$D$300,3,0)</f>
        <v>1030868.2</v>
      </c>
      <c r="H119" s="69">
        <v>57.976898360655724</v>
      </c>
      <c r="I119" s="69">
        <v>42.391793442622948</v>
      </c>
      <c r="J119" s="69">
        <v>100.36869180327867</v>
      </c>
      <c r="L119" s="69">
        <v>58.617102920368666</v>
      </c>
      <c r="M119" s="69">
        <v>42.134200606420613</v>
      </c>
      <c r="N119" s="69">
        <v>100.75130352678929</v>
      </c>
      <c r="P119" s="69">
        <v>58.777190252831367</v>
      </c>
      <c r="Q119" s="69">
        <v>41.436535982993718</v>
      </c>
      <c r="R119" s="69">
        <v>100.21372623582508</v>
      </c>
      <c r="T119" s="69">
        <v>58.122135502266616</v>
      </c>
      <c r="U119" s="69">
        <v>40.078113468947869</v>
      </c>
      <c r="V119" s="69">
        <v>98.200248971214478</v>
      </c>
      <c r="X119" s="69">
        <f>IFERROR(IF(E119&gt;0,E119/D119*100,0),0)</f>
        <v>57.896496167564052</v>
      </c>
      <c r="Y119" s="69">
        <f>IFERROR(IF(F119&gt;0,F119/D119*100,0),0)</f>
        <v>38.116500397068521</v>
      </c>
      <c r="Z119" s="69">
        <f t="shared" si="35"/>
        <v>96.012996564632573</v>
      </c>
      <c r="AB119" s="69">
        <f t="shared" si="36"/>
        <v>58.265273974220669</v>
      </c>
      <c r="AC119" s="69">
        <f t="shared" si="37"/>
        <v>39.877049949670031</v>
      </c>
      <c r="AD119" s="69">
        <f t="shared" si="38"/>
        <v>98.142323923890714</v>
      </c>
    </row>
    <row r="120" spans="2:30">
      <c r="B120" s="58" t="s">
        <v>22</v>
      </c>
      <c r="C120" s="58" t="s">
        <v>23</v>
      </c>
      <c r="D120" s="59">
        <f>IFERROR(VLOOKUP(B120,'1061(24)Table'!$A$3:$H$297,8,0),0)</f>
        <v>3506536.0216933298</v>
      </c>
      <c r="E120" s="59">
        <f>VLOOKUP(B120,'F197 Data'!$G$6:$L$300,6,0)</f>
        <v>2037249.06</v>
      </c>
      <c r="F120" s="59">
        <f>VLOOKUP(B120,'F197 Data'!$B$6:$D$300,3,0)</f>
        <v>1386987.96</v>
      </c>
      <c r="H120" s="69">
        <v>58.081387026496586</v>
      </c>
      <c r="I120" s="69">
        <v>42.201656185844122</v>
      </c>
      <c r="J120" s="69">
        <v>100.28304321234071</v>
      </c>
      <c r="L120" s="69">
        <v>59.071779257701429</v>
      </c>
      <c r="M120" s="69">
        <v>41.758529301658626</v>
      </c>
      <c r="N120" s="69">
        <v>100.83030855936005</v>
      </c>
      <c r="P120" s="69">
        <v>58.983946980838056</v>
      </c>
      <c r="Q120" s="69">
        <v>38.913572737182797</v>
      </c>
      <c r="R120" s="69">
        <v>97.897519718020845</v>
      </c>
      <c r="T120" s="69">
        <v>58.718150248595556</v>
      </c>
      <c r="U120" s="69">
        <v>42.289838861726835</v>
      </c>
      <c r="V120" s="69">
        <v>101.0079891103224</v>
      </c>
      <c r="X120" s="69">
        <f>IFERROR(IF(E120&gt;0,E120/D120*100,0),0)</f>
        <v>58.098620615800748</v>
      </c>
      <c r="Y120" s="69">
        <f>IFERROR(IF(F120&gt;0,F120/D120*100,0),0)</f>
        <v>39.554362237243303</v>
      </c>
      <c r="Z120" s="69">
        <f t="shared" si="35"/>
        <v>97.652982853044051</v>
      </c>
      <c r="AB120" s="69">
        <f t="shared" si="36"/>
        <v>58.600239281744784</v>
      </c>
      <c r="AC120" s="69">
        <f t="shared" si="37"/>
        <v>40.252591278717652</v>
      </c>
      <c r="AD120" s="69">
        <f t="shared" si="38"/>
        <v>98.852830560462436</v>
      </c>
    </row>
    <row r="121" spans="2:30" s="70" customFormat="1">
      <c r="B121" s="60" t="s">
        <v>643</v>
      </c>
      <c r="C121" s="57" t="s">
        <v>644</v>
      </c>
      <c r="D121" s="61">
        <f>SUM(D118:D120)</f>
        <v>18609462.608196169</v>
      </c>
      <c r="E121" s="61">
        <f t="shared" ref="E121:F121" si="48">SUM(E118:E120)</f>
        <v>10525856.940000001</v>
      </c>
      <c r="F121" s="61">
        <f t="shared" si="48"/>
        <v>7574930.7300000004</v>
      </c>
      <c r="G121" s="55"/>
      <c r="H121" s="62">
        <v>56.179399105511628</v>
      </c>
      <c r="I121" s="62">
        <v>43.650695934783393</v>
      </c>
      <c r="J121" s="62">
        <v>99.830095040295021</v>
      </c>
      <c r="K121" s="55"/>
      <c r="L121" s="62">
        <v>58.805685721162781</v>
      </c>
      <c r="M121" s="62">
        <v>43.318132184505025</v>
      </c>
      <c r="N121" s="62">
        <v>102.12381790566781</v>
      </c>
      <c r="O121" s="55"/>
      <c r="P121" s="62">
        <v>56.274682671163156</v>
      </c>
      <c r="Q121" s="62">
        <v>41.241497733802476</v>
      </c>
      <c r="R121" s="62">
        <v>97.516180404965638</v>
      </c>
      <c r="S121" s="55"/>
      <c r="T121" s="62">
        <v>56.925467089943517</v>
      </c>
      <c r="U121" s="62">
        <v>41.466758756876807</v>
      </c>
      <c r="V121" s="62">
        <v>98.392225846820324</v>
      </c>
      <c r="W121" s="55"/>
      <c r="X121" s="62">
        <f>IFERROR(IF(E121&gt;0,E121/D121*100,0),0)</f>
        <v>56.561853298031807</v>
      </c>
      <c r="Y121" s="62">
        <f>IFERROR(IF(F121&gt;0,F121/D121*100,0),0)</f>
        <v>40.704725813327741</v>
      </c>
      <c r="Z121" s="62">
        <f t="shared" si="35"/>
        <v>97.266579111359547</v>
      </c>
      <c r="AA121" s="55"/>
      <c r="AB121" s="62">
        <f t="shared" si="36"/>
        <v>56.587334353046153</v>
      </c>
      <c r="AC121" s="62">
        <f t="shared" si="37"/>
        <v>41.137660768002341</v>
      </c>
      <c r="AD121" s="62">
        <f t="shared" si="38"/>
        <v>97.724995121048494</v>
      </c>
    </row>
    <row r="122" spans="2:30">
      <c r="B122" s="52"/>
      <c r="C122" s="57"/>
      <c r="D122" s="59"/>
      <c r="E122" s="59"/>
      <c r="F122" s="59"/>
      <c r="H122" s="69"/>
      <c r="I122" s="69"/>
      <c r="J122" s="69"/>
      <c r="L122" s="69"/>
      <c r="M122" s="69"/>
      <c r="N122" s="69"/>
      <c r="P122" s="69"/>
      <c r="Q122" s="69"/>
      <c r="R122" s="69"/>
      <c r="T122" s="69"/>
      <c r="U122" s="69"/>
      <c r="V122" s="69"/>
      <c r="X122" s="69"/>
      <c r="Y122" s="69"/>
      <c r="Z122" s="69"/>
      <c r="AB122" s="69"/>
      <c r="AC122" s="69"/>
      <c r="AD122" s="69"/>
    </row>
    <row r="123" spans="2:30">
      <c r="B123" s="58" t="s">
        <v>143</v>
      </c>
      <c r="C123" s="58" t="s">
        <v>404</v>
      </c>
      <c r="D123" s="59">
        <f>IFERROR(VLOOKUP(B123,'1061(24)Table'!$A$3:$H$297,8,0),0)</f>
        <v>11354.574742500001</v>
      </c>
      <c r="E123" s="59">
        <f>VLOOKUP(B123,'F197 Data'!$G$6:$L$300,6,0)</f>
        <v>9272.32</v>
      </c>
      <c r="F123" s="59">
        <f>VLOOKUP(B123,'F197 Data'!$B$6:$D$300,3,0)</f>
        <v>3587.25</v>
      </c>
      <c r="H123" s="69">
        <v>15.198573333333334</v>
      </c>
      <c r="I123" s="69">
        <v>4.0212266666666672</v>
      </c>
      <c r="J123" s="69">
        <v>19.219799999999999</v>
      </c>
      <c r="L123" s="69">
        <v>76.487149393112603</v>
      </c>
      <c r="M123" s="69">
        <v>13.772093529615436</v>
      </c>
      <c r="N123" s="69">
        <v>90.259242922728035</v>
      </c>
      <c r="P123" s="69">
        <v>72.476239538858522</v>
      </c>
      <c r="Q123" s="69">
        <v>26.299955448530987</v>
      </c>
      <c r="R123" s="69">
        <v>98.776194987389516</v>
      </c>
      <c r="T123" s="69">
        <v>78.817471203920462</v>
      </c>
      <c r="U123" s="69">
        <v>29.978371334485082</v>
      </c>
      <c r="V123" s="69">
        <v>108.79584253840554</v>
      </c>
      <c r="X123" s="69">
        <f t="shared" ref="X123:X128" si="49">IFERROR(IF(E123&gt;0,E123/D123*100,0),0)</f>
        <v>81.661534758266612</v>
      </c>
      <c r="Y123" s="69">
        <f t="shared" ref="Y123:Y128" si="50">IFERROR(IF(F123&gt;0,F123/D123*100,0),0)</f>
        <v>31.592992968490289</v>
      </c>
      <c r="Z123" s="69">
        <f t="shared" si="35"/>
        <v>113.2545277267569</v>
      </c>
      <c r="AB123" s="69">
        <f t="shared" si="36"/>
        <v>77.651748500348532</v>
      </c>
      <c r="AC123" s="69">
        <f t="shared" si="37"/>
        <v>29.290439917168786</v>
      </c>
      <c r="AD123" s="69">
        <f t="shared" si="38"/>
        <v>106.94218841751733</v>
      </c>
    </row>
    <row r="124" spans="2:30">
      <c r="B124" s="58" t="s">
        <v>144</v>
      </c>
      <c r="C124" s="58" t="s">
        <v>405</v>
      </c>
      <c r="D124" s="59">
        <f>IFERROR(VLOOKUP(B124,'1061(24)Table'!$A$3:$H$297,8,0),0)</f>
        <v>323044.64996928</v>
      </c>
      <c r="E124" s="59">
        <f>VLOOKUP(B124,'F197 Data'!$G$6:$L$300,6,0)</f>
        <v>183237.13</v>
      </c>
      <c r="F124" s="59">
        <f>VLOOKUP(B124,'F197 Data'!$B$6:$D$300,3,0)</f>
        <v>114077.05</v>
      </c>
      <c r="H124" s="69">
        <v>58.336871450843795</v>
      </c>
      <c r="I124" s="69">
        <v>37.727182123939393</v>
      </c>
      <c r="J124" s="69">
        <v>96.064053574783188</v>
      </c>
      <c r="L124" s="69">
        <v>60.568979690442184</v>
      </c>
      <c r="M124" s="69">
        <v>38.322286545862831</v>
      </c>
      <c r="N124" s="69">
        <v>98.891266236305015</v>
      </c>
      <c r="P124" s="69">
        <v>56.985914861151066</v>
      </c>
      <c r="Q124" s="69">
        <v>29.608869437475139</v>
      </c>
      <c r="R124" s="69">
        <v>86.594784298626209</v>
      </c>
      <c r="T124" s="69">
        <v>57.648799293843823</v>
      </c>
      <c r="U124" s="69">
        <v>33.524005106062916</v>
      </c>
      <c r="V124" s="69">
        <v>91.172804399906738</v>
      </c>
      <c r="X124" s="69">
        <f t="shared" si="49"/>
        <v>56.721920643918722</v>
      </c>
      <c r="Y124" s="69">
        <f t="shared" si="50"/>
        <v>35.313090624112853</v>
      </c>
      <c r="Z124" s="69">
        <f t="shared" si="35"/>
        <v>92.035011268031582</v>
      </c>
      <c r="AB124" s="69">
        <f t="shared" si="36"/>
        <v>57.118878266304534</v>
      </c>
      <c r="AC124" s="69">
        <f t="shared" si="37"/>
        <v>32.815321722550301</v>
      </c>
      <c r="AD124" s="69">
        <f t="shared" si="38"/>
        <v>89.934199988854857</v>
      </c>
    </row>
    <row r="125" spans="2:30">
      <c r="B125" s="58" t="s">
        <v>141</v>
      </c>
      <c r="C125" s="58" t="s">
        <v>402</v>
      </c>
      <c r="D125" s="59">
        <f>IFERROR(VLOOKUP(B125,'1061(24)Table'!$A$3:$H$297,8,0),0)</f>
        <v>605632.68103354005</v>
      </c>
      <c r="E125" s="59">
        <f>VLOOKUP(B125,'F197 Data'!$G$6:$L$300,6,0)</f>
        <v>372895.88</v>
      </c>
      <c r="F125" s="59">
        <f>VLOOKUP(B125,'F197 Data'!$B$6:$D$300,3,0)</f>
        <v>223656.14</v>
      </c>
      <c r="H125" s="69">
        <v>59.385422391577826</v>
      </c>
      <c r="I125" s="69">
        <v>37.850563462112213</v>
      </c>
      <c r="J125" s="69">
        <v>97.235985853690039</v>
      </c>
      <c r="L125" s="69">
        <v>63.932939641030373</v>
      </c>
      <c r="M125" s="69">
        <v>38.221621820569148</v>
      </c>
      <c r="N125" s="69">
        <v>102.15456146159951</v>
      </c>
      <c r="P125" s="69">
        <v>62.958392240150559</v>
      </c>
      <c r="Q125" s="69">
        <v>37.29666057307908</v>
      </c>
      <c r="R125" s="69">
        <v>100.25505281322964</v>
      </c>
      <c r="T125" s="69">
        <v>62.749261066435999</v>
      </c>
      <c r="U125" s="69">
        <v>36.780434866052644</v>
      </c>
      <c r="V125" s="69">
        <v>99.529695932488636</v>
      </c>
      <c r="X125" s="69">
        <f t="shared" si="49"/>
        <v>61.571294231288185</v>
      </c>
      <c r="Y125" s="69">
        <f t="shared" si="50"/>
        <v>36.929338030160544</v>
      </c>
      <c r="Z125" s="69">
        <f t="shared" si="35"/>
        <v>98.500632261448729</v>
      </c>
      <c r="AB125" s="69">
        <f t="shared" si="36"/>
        <v>62.42631584595825</v>
      </c>
      <c r="AC125" s="69">
        <f t="shared" si="37"/>
        <v>37.002144489764085</v>
      </c>
      <c r="AD125" s="69">
        <f t="shared" si="38"/>
        <v>99.428460335722335</v>
      </c>
    </row>
    <row r="126" spans="2:30">
      <c r="B126" s="65" t="s">
        <v>142</v>
      </c>
      <c r="C126" s="58" t="s">
        <v>403</v>
      </c>
      <c r="D126" s="59">
        <f>IFERROR(VLOOKUP(B126,'1061(24)Table'!$A$3:$H$297,8,0),0)</f>
        <v>2195758.6234201998</v>
      </c>
      <c r="E126" s="59">
        <f>VLOOKUP(B126,'F197 Data'!$G$6:$L$300,6,0)</f>
        <v>1267323.5099999998</v>
      </c>
      <c r="F126" s="59">
        <f>VLOOKUP(B126,'F197 Data'!$B$6:$D$300,3,0)</f>
        <v>894461.66</v>
      </c>
      <c r="H126" s="69">
        <v>59.133849069879275</v>
      </c>
      <c r="I126" s="69">
        <v>42.287898944338217</v>
      </c>
      <c r="J126" s="69">
        <v>101.42174801421748</v>
      </c>
      <c r="L126" s="69">
        <v>57.541478304765505</v>
      </c>
      <c r="M126" s="69">
        <v>42.016720800839508</v>
      </c>
      <c r="N126" s="69">
        <v>99.558199105605013</v>
      </c>
      <c r="P126" s="69">
        <v>58.656650172957335</v>
      </c>
      <c r="Q126" s="69">
        <v>41.178610458055509</v>
      </c>
      <c r="R126" s="69">
        <v>99.835260631012844</v>
      </c>
      <c r="T126" s="69">
        <v>57.877728739326642</v>
      </c>
      <c r="U126" s="69">
        <v>40.558590542460351</v>
      </c>
      <c r="V126" s="69">
        <v>98.436319281786993</v>
      </c>
      <c r="X126" s="69">
        <f t="shared" si="49"/>
        <v>57.716886386444742</v>
      </c>
      <c r="Y126" s="69">
        <f t="shared" si="50"/>
        <v>40.735882826990853</v>
      </c>
      <c r="Z126" s="69">
        <f t="shared" si="35"/>
        <v>98.452769213435602</v>
      </c>
      <c r="AB126" s="69">
        <f t="shared" si="36"/>
        <v>58.083755099576244</v>
      </c>
      <c r="AC126" s="69">
        <f t="shared" si="37"/>
        <v>40.824361275835571</v>
      </c>
      <c r="AD126" s="69">
        <f t="shared" si="38"/>
        <v>98.908116375411808</v>
      </c>
    </row>
    <row r="127" spans="2:30">
      <c r="B127" s="58" t="s">
        <v>24</v>
      </c>
      <c r="C127" s="58" t="s">
        <v>25</v>
      </c>
      <c r="D127" s="59">
        <f>IFERROR(VLOOKUP(B127,'1061(24)Table'!$A$3:$H$297,8,0),0)</f>
        <v>3612005.5972479</v>
      </c>
      <c r="E127" s="59">
        <f>VLOOKUP(B127,'F197 Data'!$G$6:$L$300,6,0)</f>
        <v>2087050.09</v>
      </c>
      <c r="F127" s="59">
        <f>VLOOKUP(B127,'F197 Data'!$B$6:$D$300,3,0)</f>
        <v>1387873.95</v>
      </c>
      <c r="H127" s="69">
        <v>58.660661959770835</v>
      </c>
      <c r="I127" s="69">
        <v>41.977705850013287</v>
      </c>
      <c r="J127" s="69">
        <v>100.63836780978411</v>
      </c>
      <c r="L127" s="69">
        <v>60.97450522448927</v>
      </c>
      <c r="M127" s="69">
        <v>41.761958539551003</v>
      </c>
      <c r="N127" s="69">
        <v>102.73646376404028</v>
      </c>
      <c r="P127" s="69">
        <v>58.50611360713652</v>
      </c>
      <c r="Q127" s="69">
        <v>40.633435540309584</v>
      </c>
      <c r="R127" s="69">
        <v>99.139549147446104</v>
      </c>
      <c r="T127" s="69">
        <v>58.361351791888275</v>
      </c>
      <c r="U127" s="69">
        <v>38.116948250497224</v>
      </c>
      <c r="V127" s="69">
        <v>96.478300042385499</v>
      </c>
      <c r="X127" s="69">
        <f t="shared" si="49"/>
        <v>57.780920704834706</v>
      </c>
      <c r="Y127" s="69">
        <f t="shared" si="50"/>
        <v>38.423914709807335</v>
      </c>
      <c r="Z127" s="69">
        <f t="shared" si="35"/>
        <v>96.204835414642048</v>
      </c>
      <c r="AB127" s="69">
        <f t="shared" si="36"/>
        <v>58.2161287012865</v>
      </c>
      <c r="AC127" s="69">
        <f t="shared" si="37"/>
        <v>39.058099500204712</v>
      </c>
      <c r="AD127" s="69">
        <f t="shared" si="38"/>
        <v>97.274228201491212</v>
      </c>
    </row>
    <row r="128" spans="2:30" s="70" customFormat="1">
      <c r="B128" s="60" t="s">
        <v>645</v>
      </c>
      <c r="C128" s="57" t="s">
        <v>646</v>
      </c>
      <c r="D128" s="61">
        <f>SUM(D123:D127)</f>
        <v>6747796.1264134198</v>
      </c>
      <c r="E128" s="61">
        <f t="shared" ref="E128:F128" si="51">SUM(E123:E127)</f>
        <v>3919778.9299999997</v>
      </c>
      <c r="F128" s="61">
        <f t="shared" si="51"/>
        <v>2623656.0499999998</v>
      </c>
      <c r="G128" s="55"/>
      <c r="H128" s="62">
        <v>58.343425329722699</v>
      </c>
      <c r="I128" s="62">
        <v>41.042867329363411</v>
      </c>
      <c r="J128" s="62">
        <v>99.386292659086109</v>
      </c>
      <c r="K128" s="55"/>
      <c r="L128" s="62">
        <v>60.070379366354821</v>
      </c>
      <c r="M128" s="62">
        <v>41.271472653488388</v>
      </c>
      <c r="N128" s="62">
        <v>101.3418520198432</v>
      </c>
      <c r="O128" s="55"/>
      <c r="P128" s="62">
        <v>58.950675744331313</v>
      </c>
      <c r="Q128" s="62">
        <v>39.888093853783076</v>
      </c>
      <c r="R128" s="62">
        <v>98.838769598114396</v>
      </c>
      <c r="S128" s="55"/>
      <c r="T128" s="62">
        <v>58.62853091230955</v>
      </c>
      <c r="U128" s="62">
        <v>38.549943189673058</v>
      </c>
      <c r="V128" s="62">
        <v>97.178474101982601</v>
      </c>
      <c r="W128" s="55"/>
      <c r="X128" s="62">
        <f t="shared" si="49"/>
        <v>58.089765259156337</v>
      </c>
      <c r="Y128" s="62">
        <f t="shared" si="50"/>
        <v>38.881673376734369</v>
      </c>
      <c r="Z128" s="62">
        <f t="shared" si="35"/>
        <v>96.971438635890706</v>
      </c>
      <c r="AA128" s="55"/>
      <c r="AB128" s="62">
        <f t="shared" si="36"/>
        <v>58.556323971932407</v>
      </c>
      <c r="AC128" s="62">
        <f t="shared" si="37"/>
        <v>39.106570140063504</v>
      </c>
      <c r="AD128" s="62">
        <f t="shared" si="38"/>
        <v>97.662894111995911</v>
      </c>
    </row>
    <row r="129" spans="2:30">
      <c r="B129" s="63"/>
      <c r="C129" s="57"/>
      <c r="D129" s="59"/>
      <c r="E129" s="59"/>
      <c r="F129" s="59"/>
      <c r="H129" s="69"/>
      <c r="I129" s="69"/>
      <c r="J129" s="69"/>
      <c r="L129" s="69"/>
      <c r="M129" s="69"/>
      <c r="N129" s="69"/>
      <c r="P129" s="69"/>
      <c r="Q129" s="69"/>
      <c r="R129" s="69"/>
      <c r="T129" s="69"/>
      <c r="U129" s="69"/>
      <c r="V129" s="69"/>
      <c r="X129" s="69"/>
      <c r="Y129" s="69"/>
      <c r="Z129" s="69"/>
      <c r="AB129" s="69"/>
      <c r="AC129" s="69"/>
      <c r="AD129" s="69"/>
    </row>
    <row r="130" spans="2:30">
      <c r="B130" s="58" t="s">
        <v>26</v>
      </c>
      <c r="C130" s="58" t="s">
        <v>27</v>
      </c>
      <c r="D130" s="59">
        <f>IFERROR(VLOOKUP(B130,'1061(24)Table'!$A$3:$H$297,8,0),0)</f>
        <v>190240607.86288321</v>
      </c>
      <c r="E130" s="59">
        <f>VLOOKUP(B130,'F197 Data'!$G$6:$L$300,6,0)</f>
        <v>101533240.33000001</v>
      </c>
      <c r="F130" s="59">
        <f>VLOOKUP(B130,'F197 Data'!$B$6:$D$300,3,0)</f>
        <v>87743903.530000001</v>
      </c>
      <c r="H130" s="69">
        <v>53.169720603701251</v>
      </c>
      <c r="I130" s="69">
        <v>46.301981492295923</v>
      </c>
      <c r="J130" s="69">
        <v>99.471702095997173</v>
      </c>
      <c r="L130" s="69">
        <v>55.018914543132816</v>
      </c>
      <c r="M130" s="69">
        <v>46.054195415829412</v>
      </c>
      <c r="N130" s="69">
        <v>101.07310995896222</v>
      </c>
      <c r="P130" s="69">
        <v>54.063935340954608</v>
      </c>
      <c r="Q130" s="69">
        <v>43.268791008986277</v>
      </c>
      <c r="R130" s="69">
        <v>97.332726349940884</v>
      </c>
      <c r="T130" s="69">
        <v>50.545702262202866</v>
      </c>
      <c r="U130" s="69">
        <v>39.349793251637259</v>
      </c>
      <c r="V130" s="69">
        <v>89.895495513840132</v>
      </c>
      <c r="X130" s="69">
        <f t="shared" ref="X130:X149" si="52">IFERROR(IF(E130&gt;0,E130/D130*100,0),0)</f>
        <v>53.370960843008106</v>
      </c>
      <c r="Y130" s="69">
        <f t="shared" ref="Y130:Y149" si="53">IFERROR(IF(F130&gt;0,F130/D130*100,0),0)</f>
        <v>46.122594179914429</v>
      </c>
      <c r="Z130" s="69">
        <f t="shared" si="35"/>
        <v>99.493555022922536</v>
      </c>
      <c r="AB130" s="69">
        <f t="shared" si="36"/>
        <v>52.660199482055191</v>
      </c>
      <c r="AC130" s="69">
        <f t="shared" si="37"/>
        <v>42.913726146845988</v>
      </c>
      <c r="AD130" s="69">
        <f t="shared" si="38"/>
        <v>95.573925628901179</v>
      </c>
    </row>
    <row r="131" spans="2:30">
      <c r="B131" s="58" t="s">
        <v>147</v>
      </c>
      <c r="C131" s="58" t="s">
        <v>408</v>
      </c>
      <c r="D131" s="59">
        <f>IFERROR(VLOOKUP(B131,'1061(24)Table'!$A$3:$H$297,8,0),0)</f>
        <v>41999957.756326661</v>
      </c>
      <c r="E131" s="59">
        <f>VLOOKUP(B131,'F197 Data'!$G$6:$L$300,6,0)</f>
        <v>22455338.219999999</v>
      </c>
      <c r="F131" s="59">
        <f>VLOOKUP(B131,'F197 Data'!$B$6:$D$300,3,0)</f>
        <v>17616902.25</v>
      </c>
      <c r="H131" s="69">
        <v>54.091443977695164</v>
      </c>
      <c r="I131" s="69">
        <v>45.658173791821561</v>
      </c>
      <c r="J131" s="69">
        <v>99.749617769516732</v>
      </c>
      <c r="L131" s="69">
        <v>57.158969047621525</v>
      </c>
      <c r="M131" s="69">
        <v>45.478605214043114</v>
      </c>
      <c r="N131" s="69">
        <v>102.63757426166464</v>
      </c>
      <c r="P131" s="69">
        <v>54.493204003548122</v>
      </c>
      <c r="Q131" s="69">
        <v>39.202451318778998</v>
      </c>
      <c r="R131" s="69">
        <v>93.695655322327127</v>
      </c>
      <c r="T131" s="69">
        <v>54.073575149201922</v>
      </c>
      <c r="U131" s="69">
        <v>37.417560436796812</v>
      </c>
      <c r="V131" s="69">
        <v>91.491135585998734</v>
      </c>
      <c r="X131" s="69">
        <f t="shared" si="52"/>
        <v>53.465144775335972</v>
      </c>
      <c r="Y131" s="69">
        <f t="shared" si="53"/>
        <v>41.945047545544924</v>
      </c>
      <c r="Z131" s="69">
        <f t="shared" si="35"/>
        <v>95.410192320880896</v>
      </c>
      <c r="AB131" s="69">
        <f t="shared" si="36"/>
        <v>54.010641309362008</v>
      </c>
      <c r="AC131" s="69">
        <f t="shared" si="37"/>
        <v>39.521686433706911</v>
      </c>
      <c r="AD131" s="69">
        <f t="shared" si="38"/>
        <v>93.532327743068933</v>
      </c>
    </row>
    <row r="132" spans="2:30">
      <c r="B132" s="58" t="s">
        <v>148</v>
      </c>
      <c r="C132" s="58" t="s">
        <v>409</v>
      </c>
      <c r="D132" s="59">
        <f>IFERROR(VLOOKUP(B132,'1061(24)Table'!$A$3:$H$297,8,0),0)</f>
        <v>12475415.15527093</v>
      </c>
      <c r="E132" s="59">
        <f>VLOOKUP(B132,'F197 Data'!$G$6:$L$300,6,0)</f>
        <v>6837553.9500000002</v>
      </c>
      <c r="F132" s="59">
        <f>VLOOKUP(B132,'F197 Data'!$B$6:$D$300,3,0)</f>
        <v>5162394.53</v>
      </c>
      <c r="H132" s="69">
        <v>53.979535271906357</v>
      </c>
      <c r="I132" s="69">
        <v>44.387389029746714</v>
      </c>
      <c r="J132" s="69">
        <v>98.366924301653071</v>
      </c>
      <c r="L132" s="69">
        <v>63.851683406992542</v>
      </c>
      <c r="M132" s="69">
        <v>44.611068133108361</v>
      </c>
      <c r="N132" s="69">
        <v>108.4627515401009</v>
      </c>
      <c r="P132" s="69">
        <v>54.763626233352056</v>
      </c>
      <c r="Q132" s="69">
        <v>38.382785067486878</v>
      </c>
      <c r="R132" s="69">
        <v>93.146411300838935</v>
      </c>
      <c r="T132" s="69">
        <v>54.819840561706215</v>
      </c>
      <c r="U132" s="69">
        <v>36.345119876743212</v>
      </c>
      <c r="V132" s="69">
        <v>91.164960438449427</v>
      </c>
      <c r="X132" s="69">
        <f t="shared" si="52"/>
        <v>54.808227741512049</v>
      </c>
      <c r="Y132" s="69">
        <f t="shared" si="53"/>
        <v>41.380542977913329</v>
      </c>
      <c r="Z132" s="69">
        <f t="shared" si="35"/>
        <v>96.188770719425378</v>
      </c>
      <c r="AB132" s="69">
        <f t="shared" si="36"/>
        <v>54.797231512190109</v>
      </c>
      <c r="AC132" s="69">
        <f t="shared" si="37"/>
        <v>38.702815974047809</v>
      </c>
      <c r="AD132" s="69">
        <f t="shared" si="38"/>
        <v>93.500047486237918</v>
      </c>
    </row>
    <row r="133" spans="2:30">
      <c r="B133" s="58" t="s">
        <v>149</v>
      </c>
      <c r="C133" s="58" t="s">
        <v>410</v>
      </c>
      <c r="D133" s="59">
        <f>IFERROR(VLOOKUP(B133,'1061(24)Table'!$A$3:$H$297,8,0),0)</f>
        <v>12000000</v>
      </c>
      <c r="E133" s="59">
        <f>VLOOKUP(B133,'F197 Data'!$G$6:$L$300,6,0)</f>
        <v>6592828.0200000005</v>
      </c>
      <c r="F133" s="59">
        <f>VLOOKUP(B133,'F197 Data'!$B$6:$D$300,3,0)</f>
        <v>5260619.6900000004</v>
      </c>
      <c r="H133" s="69">
        <v>55.187583638606831</v>
      </c>
      <c r="I133" s="69">
        <v>45.16096617310545</v>
      </c>
      <c r="J133" s="69">
        <v>100.34854981171227</v>
      </c>
      <c r="L133" s="69">
        <v>55.44032750453983</v>
      </c>
      <c r="M133" s="69">
        <v>44.569226498945028</v>
      </c>
      <c r="N133" s="69">
        <v>100.00955400348485</v>
      </c>
      <c r="P133" s="69">
        <v>55.947177786323699</v>
      </c>
      <c r="Q133" s="69">
        <v>43.474931830797694</v>
      </c>
      <c r="R133" s="69">
        <v>99.422109617121393</v>
      </c>
      <c r="T133" s="69">
        <v>55.743700666666662</v>
      </c>
      <c r="U133" s="69">
        <v>41.603004999999996</v>
      </c>
      <c r="V133" s="69">
        <v>97.346705666666651</v>
      </c>
      <c r="X133" s="69">
        <f t="shared" si="52"/>
        <v>54.940233500000005</v>
      </c>
      <c r="Y133" s="69">
        <f t="shared" si="53"/>
        <v>43.838497416666669</v>
      </c>
      <c r="Z133" s="69">
        <f t="shared" si="35"/>
        <v>98.778730916666674</v>
      </c>
      <c r="AB133" s="69">
        <f t="shared" si="36"/>
        <v>55.543703984330115</v>
      </c>
      <c r="AC133" s="69">
        <f t="shared" si="37"/>
        <v>42.972144749154779</v>
      </c>
      <c r="AD133" s="69">
        <f t="shared" si="38"/>
        <v>98.515848733484916</v>
      </c>
    </row>
    <row r="134" spans="2:30">
      <c r="B134" s="58" t="s">
        <v>150</v>
      </c>
      <c r="C134" s="58" t="s">
        <v>411</v>
      </c>
      <c r="D134" s="59">
        <f>IFERROR(VLOOKUP(B134,'1061(24)Table'!$A$3:$H$297,8,0),0)</f>
        <v>66360390</v>
      </c>
      <c r="E134" s="59">
        <f>VLOOKUP(B134,'F197 Data'!$G$6:$L$300,6,0)</f>
        <v>29454114.34</v>
      </c>
      <c r="F134" s="59">
        <f>VLOOKUP(B134,'F197 Data'!$B$6:$D$300,3,0)</f>
        <v>25485600.260000002</v>
      </c>
      <c r="H134" s="69">
        <v>52.997353541757434</v>
      </c>
      <c r="I134" s="69">
        <v>45.499090351323972</v>
      </c>
      <c r="J134" s="69">
        <v>98.496443893081405</v>
      </c>
      <c r="L134" s="69">
        <v>52.70120855398055</v>
      </c>
      <c r="M134" s="69">
        <v>44.280376798656619</v>
      </c>
      <c r="N134" s="69">
        <v>96.981585352637168</v>
      </c>
      <c r="P134" s="69">
        <v>52.870609278399016</v>
      </c>
      <c r="Q134" s="69">
        <v>42.542181378399782</v>
      </c>
      <c r="R134" s="69">
        <v>95.412790656798791</v>
      </c>
      <c r="T134" s="69">
        <v>46.511090802509784</v>
      </c>
      <c r="U134" s="69">
        <v>36.30588722047888</v>
      </c>
      <c r="V134" s="69">
        <v>82.816978022988664</v>
      </c>
      <c r="X134" s="69">
        <f t="shared" si="52"/>
        <v>44.385083240167816</v>
      </c>
      <c r="Y134" s="69">
        <f t="shared" si="53"/>
        <v>38.404837976389231</v>
      </c>
      <c r="Z134" s="69">
        <f t="shared" si="35"/>
        <v>82.789921216557048</v>
      </c>
      <c r="AB134" s="69">
        <f t="shared" si="36"/>
        <v>47.922261107025541</v>
      </c>
      <c r="AC134" s="69">
        <f t="shared" si="37"/>
        <v>39.08430219175596</v>
      </c>
      <c r="AD134" s="69">
        <f t="shared" si="38"/>
        <v>87.006563298781501</v>
      </c>
    </row>
    <row r="135" spans="2:30">
      <c r="B135" s="58" t="s">
        <v>151</v>
      </c>
      <c r="C135" s="58" t="s">
        <v>412</v>
      </c>
      <c r="D135" s="59">
        <f>IFERROR(VLOOKUP(B135,'1061(24)Table'!$A$3:$H$297,8,0),0)</f>
        <v>6050435.5517130801</v>
      </c>
      <c r="E135" s="59">
        <f>VLOOKUP(B135,'F197 Data'!$G$6:$L$300,6,0)</f>
        <v>2591998.4699999997</v>
      </c>
      <c r="F135" s="59">
        <f>VLOOKUP(B135,'F197 Data'!$B$6:$D$300,3,0)</f>
        <v>1935982.91</v>
      </c>
      <c r="H135" s="69">
        <v>55.61530613852382</v>
      </c>
      <c r="I135" s="69">
        <v>43.70619160581834</v>
      </c>
      <c r="J135" s="69">
        <v>99.321497744342167</v>
      </c>
      <c r="L135" s="69">
        <v>54.379358682882042</v>
      </c>
      <c r="M135" s="69">
        <v>41.891263240908202</v>
      </c>
      <c r="N135" s="69">
        <v>96.270621923790245</v>
      </c>
      <c r="P135" s="69">
        <v>43.752773232568302</v>
      </c>
      <c r="Q135" s="69">
        <v>31.98353908505112</v>
      </c>
      <c r="R135" s="69">
        <v>75.736312317619422</v>
      </c>
      <c r="T135" s="69">
        <v>43.630279612743891</v>
      </c>
      <c r="U135" s="69">
        <v>31.209069765266833</v>
      </c>
      <c r="V135" s="69">
        <v>74.839349378010724</v>
      </c>
      <c r="X135" s="69">
        <f t="shared" si="52"/>
        <v>42.83986578893677</v>
      </c>
      <c r="Y135" s="69">
        <f t="shared" si="53"/>
        <v>31.997413962237125</v>
      </c>
      <c r="Z135" s="69">
        <f t="shared" si="35"/>
        <v>74.837279751173895</v>
      </c>
      <c r="AB135" s="69">
        <f t="shared" si="36"/>
        <v>43.407639544749657</v>
      </c>
      <c r="AC135" s="69">
        <f t="shared" si="37"/>
        <v>31.730007604185023</v>
      </c>
      <c r="AD135" s="69">
        <f t="shared" si="38"/>
        <v>75.137647148934676</v>
      </c>
    </row>
    <row r="136" spans="2:30">
      <c r="B136" s="65" t="s">
        <v>160</v>
      </c>
      <c r="C136" s="58" t="s">
        <v>421</v>
      </c>
      <c r="D136" s="59">
        <f>IFERROR(VLOOKUP(B136,'1061(24)Table'!$A$3:$H$297,8,0),0)</f>
        <v>41896005</v>
      </c>
      <c r="E136" s="59">
        <f>VLOOKUP(B136,'F197 Data'!$G$6:$L$300,6,0)</f>
        <v>22244411.469999999</v>
      </c>
      <c r="F136" s="59">
        <f>VLOOKUP(B136,'F197 Data'!$B$6:$D$300,3,0)</f>
        <v>19064075.25</v>
      </c>
      <c r="H136" s="69">
        <v>53.132006913928564</v>
      </c>
      <c r="I136" s="69">
        <v>46.564171648029237</v>
      </c>
      <c r="J136" s="69">
        <v>99.696178561957794</v>
      </c>
      <c r="L136" s="69">
        <v>38.637826982142862</v>
      </c>
      <c r="M136" s="69">
        <v>33.107273571428571</v>
      </c>
      <c r="N136" s="69">
        <v>71.745100553571433</v>
      </c>
      <c r="P136" s="69">
        <v>38.53593945762713</v>
      </c>
      <c r="Q136" s="69">
        <v>31.471772135593216</v>
      </c>
      <c r="R136" s="69">
        <v>70.00771159322035</v>
      </c>
      <c r="T136" s="69">
        <v>53.392541354293677</v>
      </c>
      <c r="U136" s="69">
        <v>47.203247018774228</v>
      </c>
      <c r="V136" s="69">
        <v>100.5957883730679</v>
      </c>
      <c r="X136" s="69">
        <f t="shared" si="52"/>
        <v>53.09434985507567</v>
      </c>
      <c r="Y136" s="69">
        <f t="shared" si="53"/>
        <v>45.503324839683401</v>
      </c>
      <c r="Z136" s="69">
        <f t="shared" si="35"/>
        <v>98.597674694759064</v>
      </c>
      <c r="AB136" s="69">
        <f t="shared" si="36"/>
        <v>48.34094355566549</v>
      </c>
      <c r="AC136" s="69">
        <f t="shared" si="37"/>
        <v>41.392781331350285</v>
      </c>
      <c r="AD136" s="69">
        <f t="shared" si="38"/>
        <v>89.733724887015782</v>
      </c>
    </row>
    <row r="137" spans="2:30">
      <c r="B137" s="58" t="s">
        <v>28</v>
      </c>
      <c r="C137" s="58" t="s">
        <v>29</v>
      </c>
      <c r="D137" s="59">
        <f>IFERROR(VLOOKUP(B137,'1061(24)Table'!$A$3:$H$297,8,0),0)</f>
        <v>142711.99521659999</v>
      </c>
      <c r="E137" s="59">
        <f>VLOOKUP(B137,'F197 Data'!$G$6:$L$300,6,0)</f>
        <v>70517.549999999988</v>
      </c>
      <c r="F137" s="59">
        <f>VLOOKUP(B137,'F197 Data'!$B$6:$D$300,3,0)</f>
        <v>54258.54</v>
      </c>
      <c r="H137" s="69">
        <v>51.001153978910871</v>
      </c>
      <c r="I137" s="69">
        <v>35.767702857549224</v>
      </c>
      <c r="J137" s="69">
        <v>86.768856836460088</v>
      </c>
      <c r="L137" s="69">
        <v>22.408185222566612</v>
      </c>
      <c r="M137" s="69">
        <v>16.135012181523191</v>
      </c>
      <c r="N137" s="69">
        <v>38.543197404089803</v>
      </c>
      <c r="P137" s="69">
        <v>30.972397146710364</v>
      </c>
      <c r="Q137" s="69">
        <v>12.266978723834733</v>
      </c>
      <c r="R137" s="69">
        <v>43.239375870545096</v>
      </c>
      <c r="T137" s="69">
        <v>58.26934362135794</v>
      </c>
      <c r="U137" s="69">
        <v>35.556667821412788</v>
      </c>
      <c r="V137" s="69">
        <v>93.826011442770721</v>
      </c>
      <c r="X137" s="69">
        <f t="shared" si="52"/>
        <v>49.412489744097925</v>
      </c>
      <c r="Y137" s="69">
        <f t="shared" si="53"/>
        <v>38.01960719394998</v>
      </c>
      <c r="Z137" s="69">
        <f t="shared" si="35"/>
        <v>87.432096938047906</v>
      </c>
      <c r="AB137" s="69">
        <f t="shared" si="36"/>
        <v>46.218076837388743</v>
      </c>
      <c r="AC137" s="69">
        <f t="shared" si="37"/>
        <v>28.614417913065836</v>
      </c>
      <c r="AD137" s="69">
        <f t="shared" si="38"/>
        <v>74.832494750454586</v>
      </c>
    </row>
    <row r="138" spans="2:30">
      <c r="B138" s="58" t="s">
        <v>152</v>
      </c>
      <c r="C138" s="58" t="s">
        <v>413</v>
      </c>
      <c r="D138" s="59">
        <f>IFERROR(VLOOKUP(B138,'1061(24)Table'!$A$3:$H$297,8,0),0)</f>
        <v>75000000</v>
      </c>
      <c r="E138" s="59">
        <f>VLOOKUP(B138,'F197 Data'!$G$6:$L$300,6,0)</f>
        <v>31760431.200000003</v>
      </c>
      <c r="F138" s="59">
        <f>VLOOKUP(B138,'F197 Data'!$B$6:$D$300,3,0)</f>
        <v>27544430.359999999</v>
      </c>
      <c r="H138" s="69">
        <v>53.706679112077929</v>
      </c>
      <c r="I138" s="69">
        <v>45.858374878347021</v>
      </c>
      <c r="J138" s="69">
        <v>99.565053990424957</v>
      </c>
      <c r="L138" s="69">
        <v>54.932152442269064</v>
      </c>
      <c r="M138" s="69">
        <v>45.180442502888127</v>
      </c>
      <c r="N138" s="69">
        <v>100.11259494515718</v>
      </c>
      <c r="P138" s="69">
        <v>44.220912985714286</v>
      </c>
      <c r="Q138" s="69">
        <v>34.21713042857143</v>
      </c>
      <c r="R138" s="69">
        <v>78.438043414285715</v>
      </c>
      <c r="T138" s="69">
        <v>47.723886657142856</v>
      </c>
      <c r="U138" s="69">
        <v>36.060921242857148</v>
      </c>
      <c r="V138" s="69">
        <v>83.784807900000004</v>
      </c>
      <c r="X138" s="69">
        <f t="shared" si="52"/>
        <v>42.347241600000004</v>
      </c>
      <c r="Y138" s="69">
        <f t="shared" si="53"/>
        <v>36.725907146666664</v>
      </c>
      <c r="Z138" s="69">
        <f t="shared" si="35"/>
        <v>79.073148746666675</v>
      </c>
      <c r="AB138" s="69">
        <f t="shared" ref="AB138:AB201" si="54">AVERAGE(P138,T138,X138)</f>
        <v>44.764013747619039</v>
      </c>
      <c r="AC138" s="69">
        <f t="shared" ref="AC138:AC201" si="55">AVERAGE(Q138,U138,Y138)</f>
        <v>35.667986272698414</v>
      </c>
      <c r="AD138" s="69">
        <f t="shared" ref="AD138:AD201" si="56">AVERAGE(R138,V138,Z138)</f>
        <v>80.43200002031746</v>
      </c>
    </row>
    <row r="139" spans="2:30">
      <c r="B139" s="58" t="s">
        <v>145</v>
      </c>
      <c r="C139" s="58" t="s">
        <v>406</v>
      </c>
      <c r="D139" s="59">
        <f>IFERROR(VLOOKUP(B139,'1061(24)Table'!$A$3:$H$297,8,0),0)</f>
        <v>9150000</v>
      </c>
      <c r="E139" s="59">
        <f>VLOOKUP(B139,'F197 Data'!$G$6:$L$300,6,0)</f>
        <v>4318651.83</v>
      </c>
      <c r="F139" s="59">
        <f>VLOOKUP(B139,'F197 Data'!$B$6:$D$300,3,0)</f>
        <v>3750072.59</v>
      </c>
      <c r="H139" s="69">
        <v>52.212616327295102</v>
      </c>
      <c r="I139" s="69">
        <v>44.570029145820271</v>
      </c>
      <c r="J139" s="69">
        <v>96.782645473115366</v>
      </c>
      <c r="L139" s="69">
        <v>30.632323570900908</v>
      </c>
      <c r="M139" s="69">
        <v>24.410773268119499</v>
      </c>
      <c r="N139" s="69">
        <v>55.043096839020407</v>
      </c>
      <c r="P139" s="69">
        <v>51.80542642424242</v>
      </c>
      <c r="Q139" s="69">
        <v>38.895776727272732</v>
      </c>
      <c r="R139" s="69">
        <v>90.701203151515159</v>
      </c>
      <c r="T139" s="69">
        <v>53.257271379310346</v>
      </c>
      <c r="U139" s="69">
        <v>39.953676321839076</v>
      </c>
      <c r="V139" s="69">
        <v>93.210947701149422</v>
      </c>
      <c r="X139" s="69">
        <f t="shared" si="52"/>
        <v>47.198380655737701</v>
      </c>
      <c r="Y139" s="69">
        <f t="shared" si="53"/>
        <v>40.984399890710385</v>
      </c>
      <c r="Z139" s="69">
        <f t="shared" ref="Z139:Z201" si="57">X139+Y139</f>
        <v>88.182780546448086</v>
      </c>
      <c r="AB139" s="69">
        <f t="shared" si="54"/>
        <v>50.753692819763494</v>
      </c>
      <c r="AC139" s="69">
        <f t="shared" si="55"/>
        <v>39.944617646607405</v>
      </c>
      <c r="AD139" s="69">
        <f t="shared" si="56"/>
        <v>90.698310466370899</v>
      </c>
    </row>
    <row r="140" spans="2:30">
      <c r="B140" s="58" t="s">
        <v>153</v>
      </c>
      <c r="C140" s="58" t="s">
        <v>414</v>
      </c>
      <c r="D140" s="59">
        <f>IFERROR(VLOOKUP(B140,'1061(24)Table'!$A$3:$H$297,8,0),0)</f>
        <v>9073739.0329172406</v>
      </c>
      <c r="E140" s="59">
        <f>VLOOKUP(B140,'F197 Data'!$G$6:$L$300,6,0)</f>
        <v>4823874.0300000012</v>
      </c>
      <c r="F140" s="59">
        <f>VLOOKUP(B140,'F197 Data'!$B$6:$D$300,3,0)</f>
        <v>4024337.69</v>
      </c>
      <c r="H140" s="69">
        <v>53.510058076923087</v>
      </c>
      <c r="I140" s="69">
        <v>45.713201923076923</v>
      </c>
      <c r="J140" s="69">
        <v>99.22326000000001</v>
      </c>
      <c r="L140" s="69">
        <v>54.069777273177522</v>
      </c>
      <c r="M140" s="69">
        <v>45.640050558203235</v>
      </c>
      <c r="N140" s="69">
        <v>99.70982783138075</v>
      </c>
      <c r="P140" s="69">
        <v>53.826714903537976</v>
      </c>
      <c r="Q140" s="69">
        <v>45.741395701983571</v>
      </c>
      <c r="R140" s="69">
        <v>99.568110605521554</v>
      </c>
      <c r="T140" s="69">
        <v>53.137746482776258</v>
      </c>
      <c r="U140" s="69">
        <v>40.921720089132187</v>
      </c>
      <c r="V140" s="69">
        <v>94.059466571908445</v>
      </c>
      <c r="X140" s="69">
        <f t="shared" si="52"/>
        <v>53.163023671941644</v>
      </c>
      <c r="Y140" s="69">
        <f t="shared" si="53"/>
        <v>44.35148151606208</v>
      </c>
      <c r="Z140" s="69">
        <f t="shared" si="57"/>
        <v>97.514505188003724</v>
      </c>
      <c r="AB140" s="69">
        <f t="shared" si="54"/>
        <v>53.375828352751967</v>
      </c>
      <c r="AC140" s="69">
        <f t="shared" si="55"/>
        <v>43.671532435725943</v>
      </c>
      <c r="AD140" s="69">
        <f t="shared" si="56"/>
        <v>97.047360788477917</v>
      </c>
    </row>
    <row r="141" spans="2:30">
      <c r="B141" s="58" t="s">
        <v>146</v>
      </c>
      <c r="C141" s="58" t="s">
        <v>407</v>
      </c>
      <c r="D141" s="59">
        <f>IFERROR(VLOOKUP(B141,'1061(24)Table'!$A$3:$H$297,8,0),0)</f>
        <v>49229546.071210839</v>
      </c>
      <c r="E141" s="59">
        <f>VLOOKUP(B141,'F197 Data'!$G$6:$L$300,6,0)</f>
        <v>27988311.41</v>
      </c>
      <c r="F141" s="59">
        <f>VLOOKUP(B141,'F197 Data'!$B$6:$D$300,3,0)</f>
        <v>22256100.66</v>
      </c>
      <c r="H141" s="69">
        <v>57.649084700257028</v>
      </c>
      <c r="I141" s="69">
        <v>50.9398156453992</v>
      </c>
      <c r="J141" s="69">
        <v>108.58890034565623</v>
      </c>
      <c r="L141" s="69">
        <v>45.148076959937463</v>
      </c>
      <c r="M141" s="69">
        <v>36.937926797160756</v>
      </c>
      <c r="N141" s="69">
        <v>82.086003757098212</v>
      </c>
      <c r="P141" s="69">
        <v>56.971713617864182</v>
      </c>
      <c r="Q141" s="69">
        <v>45.536838593985443</v>
      </c>
      <c r="R141" s="69">
        <v>102.50855221184963</v>
      </c>
      <c r="T141" s="69">
        <v>57.009971069081459</v>
      </c>
      <c r="U141" s="69">
        <v>46.072164242456651</v>
      </c>
      <c r="V141" s="69">
        <v>103.08213531153811</v>
      </c>
      <c r="X141" s="69">
        <f t="shared" si="52"/>
        <v>56.852670080513711</v>
      </c>
      <c r="Y141" s="69">
        <f t="shared" si="53"/>
        <v>45.208827698322494</v>
      </c>
      <c r="Z141" s="69">
        <f t="shared" si="57"/>
        <v>102.06149777883621</v>
      </c>
      <c r="AB141" s="69">
        <f t="shared" si="54"/>
        <v>56.944784922486456</v>
      </c>
      <c r="AC141" s="69">
        <f t="shared" si="55"/>
        <v>45.605943511588201</v>
      </c>
      <c r="AD141" s="69">
        <f t="shared" si="56"/>
        <v>102.55072843407466</v>
      </c>
    </row>
    <row r="142" spans="2:30">
      <c r="B142" s="58" t="s">
        <v>154</v>
      </c>
      <c r="C142" s="58" t="s">
        <v>415</v>
      </c>
      <c r="D142" s="59">
        <f>IFERROR(VLOOKUP(B142,'1061(24)Table'!$A$3:$H$297,8,0),0)</f>
        <v>21238115.118115529</v>
      </c>
      <c r="E142" s="59">
        <f>VLOOKUP(B142,'F197 Data'!$G$6:$L$300,6,0)</f>
        <v>11148078.329999998</v>
      </c>
      <c r="F142" s="59">
        <f>VLOOKUP(B142,'F197 Data'!$B$6:$D$300,3,0)</f>
        <v>9093088.8900000006</v>
      </c>
      <c r="H142" s="69">
        <v>52.949378174251841</v>
      </c>
      <c r="I142" s="69">
        <v>47.020383702352838</v>
      </c>
      <c r="J142" s="69">
        <v>99.969761876604679</v>
      </c>
      <c r="L142" s="69">
        <v>76.129585953366814</v>
      </c>
      <c r="M142" s="69">
        <v>46.726160451846468</v>
      </c>
      <c r="N142" s="69">
        <v>122.85574640521328</v>
      </c>
      <c r="P142" s="69">
        <v>53.174141808252685</v>
      </c>
      <c r="Q142" s="69">
        <v>43.312216537664092</v>
      </c>
      <c r="R142" s="69">
        <v>96.486358345916784</v>
      </c>
      <c r="T142" s="69">
        <v>52.976343688498517</v>
      </c>
      <c r="U142" s="69">
        <v>39.33282619095953</v>
      </c>
      <c r="V142" s="69">
        <v>92.30916987945804</v>
      </c>
      <c r="X142" s="69">
        <f t="shared" si="52"/>
        <v>52.490902643667248</v>
      </c>
      <c r="Y142" s="69">
        <f t="shared" si="53"/>
        <v>42.814952454249791</v>
      </c>
      <c r="Z142" s="69">
        <f t="shared" si="57"/>
        <v>95.305855097917032</v>
      </c>
      <c r="AB142" s="69">
        <f t="shared" si="54"/>
        <v>52.880462713472816</v>
      </c>
      <c r="AC142" s="69">
        <f t="shared" si="55"/>
        <v>41.81999839429114</v>
      </c>
      <c r="AD142" s="69">
        <f t="shared" si="56"/>
        <v>94.700461107763957</v>
      </c>
    </row>
    <row r="143" spans="2:30">
      <c r="B143" s="58" t="s">
        <v>155</v>
      </c>
      <c r="C143" s="58" t="s">
        <v>416</v>
      </c>
      <c r="D143" s="59">
        <f>IFERROR(VLOOKUP(B143,'1061(24)Table'!$A$3:$H$297,8,0),0)</f>
        <v>21418822.324982692</v>
      </c>
      <c r="E143" s="59">
        <f>VLOOKUP(B143,'F197 Data'!$G$6:$L$300,6,0)</f>
        <v>11383573.450000001</v>
      </c>
      <c r="F143" s="59">
        <f>VLOOKUP(B143,'F197 Data'!$B$6:$D$300,3,0)</f>
        <v>9555259.7599999998</v>
      </c>
      <c r="H143" s="69">
        <v>52.850645629139073</v>
      </c>
      <c r="I143" s="69">
        <v>46.626452450331129</v>
      </c>
      <c r="J143" s="69">
        <v>99.47709807947021</v>
      </c>
      <c r="L143" s="69">
        <v>56.273742908977496</v>
      </c>
      <c r="M143" s="69">
        <v>46.570072328632826</v>
      </c>
      <c r="N143" s="69">
        <v>102.84381523761033</v>
      </c>
      <c r="P143" s="69">
        <v>53.307294182697603</v>
      </c>
      <c r="Q143" s="69">
        <v>43.325762371167471</v>
      </c>
      <c r="R143" s="69">
        <v>96.633056553865075</v>
      </c>
      <c r="T143" s="69">
        <v>53.034736595562947</v>
      </c>
      <c r="U143" s="69">
        <v>37.839669042202019</v>
      </c>
      <c r="V143" s="69">
        <v>90.874405637764966</v>
      </c>
      <c r="X143" s="69">
        <f t="shared" si="52"/>
        <v>53.147522666184685</v>
      </c>
      <c r="Y143" s="69">
        <f t="shared" si="53"/>
        <v>44.611508583526756</v>
      </c>
      <c r="Z143" s="69">
        <f t="shared" si="57"/>
        <v>97.759031249711441</v>
      </c>
      <c r="AB143" s="69">
        <f t="shared" si="54"/>
        <v>53.163184481481743</v>
      </c>
      <c r="AC143" s="69">
        <f t="shared" si="55"/>
        <v>41.92564666563208</v>
      </c>
      <c r="AD143" s="69">
        <f t="shared" si="56"/>
        <v>95.088831147113822</v>
      </c>
    </row>
    <row r="144" spans="2:30">
      <c r="B144" s="58" t="s">
        <v>156</v>
      </c>
      <c r="C144" s="58" t="s">
        <v>417</v>
      </c>
      <c r="D144" s="59">
        <f>IFERROR(VLOOKUP(B144,'1061(24)Table'!$A$3:$H$297,8,0),0)</f>
        <v>60513553.611902498</v>
      </c>
      <c r="E144" s="59">
        <f>VLOOKUP(B144,'F197 Data'!$G$6:$L$300,6,0)</f>
        <v>32582220.150000002</v>
      </c>
      <c r="F144" s="59">
        <f>VLOOKUP(B144,'F197 Data'!$B$6:$D$300,3,0)</f>
        <v>27936858.84</v>
      </c>
      <c r="H144" s="69">
        <v>53.363836971046766</v>
      </c>
      <c r="I144" s="69">
        <v>46.395377327394215</v>
      </c>
      <c r="J144" s="69">
        <v>99.75921429844098</v>
      </c>
      <c r="L144" s="69">
        <v>60.214897960879796</v>
      </c>
      <c r="M144" s="69">
        <v>46.135624929038514</v>
      </c>
      <c r="N144" s="69">
        <v>106.35052288991831</v>
      </c>
      <c r="P144" s="69">
        <v>53.834950482101853</v>
      </c>
      <c r="Q144" s="69">
        <v>41.855324096612705</v>
      </c>
      <c r="R144" s="69">
        <v>95.690274578714565</v>
      </c>
      <c r="T144" s="69">
        <v>53.604160238327957</v>
      </c>
      <c r="U144" s="69">
        <v>40.352866603178633</v>
      </c>
      <c r="V144" s="69">
        <v>93.95702684150659</v>
      </c>
      <c r="X144" s="69">
        <f t="shared" si="52"/>
        <v>53.842847106555247</v>
      </c>
      <c r="Y144" s="69">
        <f t="shared" si="53"/>
        <v>46.166283704259371</v>
      </c>
      <c r="Z144" s="69">
        <f t="shared" si="57"/>
        <v>100.00913081081461</v>
      </c>
      <c r="AB144" s="69">
        <f t="shared" si="54"/>
        <v>53.760652608995024</v>
      </c>
      <c r="AC144" s="69">
        <f t="shared" si="55"/>
        <v>42.791491468016908</v>
      </c>
      <c r="AD144" s="69">
        <f t="shared" si="56"/>
        <v>96.552144077011917</v>
      </c>
    </row>
    <row r="145" spans="2:31">
      <c r="B145" s="58" t="s">
        <v>157</v>
      </c>
      <c r="C145" s="58" t="s">
        <v>418</v>
      </c>
      <c r="D145" s="59">
        <f>IFERROR(VLOOKUP(B145,'1061(24)Table'!$A$3:$H$297,8,0),0)</f>
        <v>26500000</v>
      </c>
      <c r="E145" s="59">
        <f>VLOOKUP(B145,'F197 Data'!$G$6:$L$300,6,0)</f>
        <v>14135244.790000001</v>
      </c>
      <c r="F145" s="59">
        <f>VLOOKUP(B145,'F197 Data'!$B$6:$D$300,3,0)</f>
        <v>11899081.74</v>
      </c>
      <c r="H145" s="69">
        <v>53.540317531914894</v>
      </c>
      <c r="I145" s="69">
        <v>45.773146127659572</v>
      </c>
      <c r="J145" s="69">
        <v>99.313463659574467</v>
      </c>
      <c r="L145" s="69">
        <v>57.027927659574473</v>
      </c>
      <c r="M145" s="69">
        <v>45.525574936170209</v>
      </c>
      <c r="N145" s="69">
        <v>102.55350259574467</v>
      </c>
      <c r="P145" s="69">
        <v>53.609982973048091</v>
      </c>
      <c r="Q145" s="69">
        <v>42.722877678187764</v>
      </c>
      <c r="R145" s="69">
        <v>96.332860651235848</v>
      </c>
      <c r="T145" s="69">
        <v>53.773516500000007</v>
      </c>
      <c r="U145" s="69">
        <v>46.104734730769223</v>
      </c>
      <c r="V145" s="69">
        <v>99.878251230769223</v>
      </c>
      <c r="X145" s="69">
        <f t="shared" si="52"/>
        <v>53.340546377358486</v>
      </c>
      <c r="Y145" s="69">
        <f t="shared" si="53"/>
        <v>44.902195245283025</v>
      </c>
      <c r="Z145" s="69">
        <f t="shared" si="57"/>
        <v>98.242741622641518</v>
      </c>
      <c r="AB145" s="69">
        <f t="shared" si="54"/>
        <v>53.574681950135528</v>
      </c>
      <c r="AC145" s="69">
        <f t="shared" si="55"/>
        <v>44.576602551413337</v>
      </c>
      <c r="AD145" s="69">
        <f t="shared" si="56"/>
        <v>98.151284501548858</v>
      </c>
    </row>
    <row r="146" spans="2:31">
      <c r="B146" s="58" t="s">
        <v>2</v>
      </c>
      <c r="C146" s="58" t="s">
        <v>3</v>
      </c>
      <c r="D146" s="59">
        <f>IFERROR(VLOOKUP(B146,'1061(24)Table'!$A$3:$H$297,8,0),0)</f>
        <v>89858910.06166254</v>
      </c>
      <c r="E146" s="59">
        <f>VLOOKUP(B146,'F197 Data'!$G$6:$L$300,6,0)</f>
        <v>48637847.499999993</v>
      </c>
      <c r="F146" s="59">
        <f>VLOOKUP(B146,'F197 Data'!$B$6:$D$300,3,0)</f>
        <v>38674317.57</v>
      </c>
      <c r="H146" s="69">
        <v>53.627643585209007</v>
      </c>
      <c r="I146" s="69">
        <v>46.029550900321539</v>
      </c>
      <c r="J146" s="69">
        <v>99.657194485530539</v>
      </c>
      <c r="L146" s="69">
        <v>57.043725152225434</v>
      </c>
      <c r="M146" s="69">
        <v>45.765251262783828</v>
      </c>
      <c r="N146" s="69">
        <v>102.80897641500925</v>
      </c>
      <c r="P146" s="69">
        <v>54.435389590528679</v>
      </c>
      <c r="Q146" s="69">
        <v>43.415926418302959</v>
      </c>
      <c r="R146" s="69">
        <v>97.851316008831645</v>
      </c>
      <c r="T146" s="69">
        <v>54.084017076723214</v>
      </c>
      <c r="U146" s="69">
        <v>35.703994553294912</v>
      </c>
      <c r="V146" s="69">
        <v>89.788011630018133</v>
      </c>
      <c r="X146" s="69">
        <f t="shared" si="52"/>
        <v>54.12690568650784</v>
      </c>
      <c r="Y146" s="69">
        <f t="shared" si="53"/>
        <v>43.038934640383573</v>
      </c>
      <c r="Z146" s="69">
        <f t="shared" si="57"/>
        <v>97.165840326891413</v>
      </c>
      <c r="AB146" s="69">
        <f t="shared" si="54"/>
        <v>54.215437451253251</v>
      </c>
      <c r="AC146" s="69">
        <f t="shared" si="55"/>
        <v>40.71961853732715</v>
      </c>
      <c r="AD146" s="69">
        <f t="shared" si="56"/>
        <v>94.935055988580402</v>
      </c>
    </row>
    <row r="147" spans="2:31">
      <c r="B147" s="58" t="s">
        <v>158</v>
      </c>
      <c r="C147" s="58" t="s">
        <v>419</v>
      </c>
      <c r="D147" s="59">
        <f>IFERROR(VLOOKUP(B147,'1061(24)Table'!$A$3:$H$297,8,0),0)</f>
        <v>76181307.302405387</v>
      </c>
      <c r="E147" s="59">
        <f>VLOOKUP(B147,'F197 Data'!$G$6:$L$300,6,0)</f>
        <v>40596729.589999996</v>
      </c>
      <c r="F147" s="59">
        <f>VLOOKUP(B147,'F197 Data'!$B$6:$D$300,3,0)</f>
        <v>35203476.740000002</v>
      </c>
      <c r="H147" s="69">
        <v>53.502464080000003</v>
      </c>
      <c r="I147" s="69">
        <v>46.407109920000003</v>
      </c>
      <c r="J147" s="69">
        <v>99.909574000000006</v>
      </c>
      <c r="L147" s="69">
        <v>72.558350688383712</v>
      </c>
      <c r="M147" s="69">
        <v>46.250437135510992</v>
      </c>
      <c r="N147" s="69">
        <v>118.8087878238947</v>
      </c>
      <c r="P147" s="69">
        <v>51.429077331014184</v>
      </c>
      <c r="Q147" s="69">
        <v>40.669640732075905</v>
      </c>
      <c r="R147" s="69">
        <v>92.098718063090089</v>
      </c>
      <c r="T147" s="69">
        <v>53.411623920163201</v>
      </c>
      <c r="U147" s="69">
        <v>43.99249517319668</v>
      </c>
      <c r="V147" s="69">
        <v>97.404119093359881</v>
      </c>
      <c r="X147" s="69">
        <f t="shared" si="52"/>
        <v>53.289620548055595</v>
      </c>
      <c r="Y147" s="69">
        <f t="shared" si="53"/>
        <v>46.210124224119831</v>
      </c>
      <c r="Z147" s="69">
        <f t="shared" si="57"/>
        <v>99.499744772175433</v>
      </c>
      <c r="AB147" s="69">
        <f t="shared" si="54"/>
        <v>52.710107266411001</v>
      </c>
      <c r="AC147" s="69">
        <f t="shared" si="55"/>
        <v>43.624086709797467</v>
      </c>
      <c r="AD147" s="69">
        <f t="shared" si="56"/>
        <v>96.334193976208482</v>
      </c>
    </row>
    <row r="148" spans="2:31">
      <c r="B148" s="58" t="s">
        <v>159</v>
      </c>
      <c r="C148" s="58" t="s">
        <v>420</v>
      </c>
      <c r="D148" s="59">
        <f>IFERROR(VLOOKUP(B148,'1061(24)Table'!$A$3:$H$297,8,0),0)</f>
        <v>64875626.848241679</v>
      </c>
      <c r="E148" s="59">
        <f>VLOOKUP(B148,'F197 Data'!$G$6:$L$300,6,0)</f>
        <v>34579321.259999998</v>
      </c>
      <c r="F148" s="59">
        <f>VLOOKUP(B148,'F197 Data'!$B$6:$D$300,3,0)</f>
        <v>28888831.039999999</v>
      </c>
      <c r="H148" s="69">
        <v>52.91088027586207</v>
      </c>
      <c r="I148" s="69">
        <v>46.647002310344824</v>
      </c>
      <c r="J148" s="69">
        <v>99.557882586206887</v>
      </c>
      <c r="L148" s="69">
        <v>54.58546941620066</v>
      </c>
      <c r="M148" s="69">
        <v>46.221100181977135</v>
      </c>
      <c r="N148" s="69">
        <v>100.80656959817779</v>
      </c>
      <c r="P148" s="69">
        <v>53.686761676945494</v>
      </c>
      <c r="Q148" s="69">
        <v>45.541251319832419</v>
      </c>
      <c r="R148" s="69">
        <v>99.22801299677792</v>
      </c>
      <c r="T148" s="69">
        <v>53.764534520461069</v>
      </c>
      <c r="U148" s="69">
        <v>44.018034844779358</v>
      </c>
      <c r="V148" s="69">
        <v>97.78256936524042</v>
      </c>
      <c r="X148" s="69">
        <f t="shared" si="52"/>
        <v>53.300943574523927</v>
      </c>
      <c r="Y148" s="69">
        <f t="shared" si="53"/>
        <v>44.529559779942183</v>
      </c>
      <c r="Z148" s="69">
        <f t="shared" si="57"/>
        <v>97.830503354466117</v>
      </c>
      <c r="AB148" s="69">
        <f t="shared" si="54"/>
        <v>53.584079923976823</v>
      </c>
      <c r="AC148" s="69">
        <f t="shared" si="55"/>
        <v>44.696281981517984</v>
      </c>
      <c r="AD148" s="69">
        <f t="shared" si="56"/>
        <v>98.280361905494829</v>
      </c>
    </row>
    <row r="149" spans="2:31" s="70" customFormat="1">
      <c r="B149" s="60" t="s">
        <v>647</v>
      </c>
      <c r="C149" s="57" t="s">
        <v>648</v>
      </c>
      <c r="D149" s="61">
        <f>SUM(D130:D148)</f>
        <v>874205143.69284892</v>
      </c>
      <c r="E149" s="61">
        <f t="shared" ref="E149:F149" si="58">SUM(E130:E148)</f>
        <v>453734285.88999999</v>
      </c>
      <c r="F149" s="61">
        <f t="shared" si="58"/>
        <v>381149592.83999997</v>
      </c>
      <c r="G149" s="55"/>
      <c r="H149" s="62">
        <v>53.578494732568736</v>
      </c>
      <c r="I149" s="62">
        <v>46.37731970905827</v>
      </c>
      <c r="J149" s="62">
        <v>99.955814441627012</v>
      </c>
      <c r="K149" s="55"/>
      <c r="L149" s="62">
        <v>54.716477839006963</v>
      </c>
      <c r="M149" s="62">
        <v>43.725731574846733</v>
      </c>
      <c r="N149" s="62">
        <v>98.442209413853703</v>
      </c>
      <c r="O149" s="55"/>
      <c r="P149" s="62">
        <v>51.745345416486629</v>
      </c>
      <c r="Q149" s="62">
        <v>41.151892490603437</v>
      </c>
      <c r="R149" s="62">
        <v>92.897237907090073</v>
      </c>
      <c r="S149" s="55"/>
      <c r="T149" s="62">
        <v>52.054468569784007</v>
      </c>
      <c r="U149" s="62">
        <v>40.07982181125233</v>
      </c>
      <c r="V149" s="62">
        <v>92.134290381036337</v>
      </c>
      <c r="W149" s="55"/>
      <c r="X149" s="62">
        <f t="shared" si="52"/>
        <v>51.902495559945947</v>
      </c>
      <c r="Y149" s="62">
        <f t="shared" si="53"/>
        <v>43.599559621662038</v>
      </c>
      <c r="Z149" s="62">
        <f t="shared" si="57"/>
        <v>95.502055181607986</v>
      </c>
      <c r="AA149" s="55"/>
      <c r="AB149" s="62">
        <f t="shared" si="54"/>
        <v>51.900769848738861</v>
      </c>
      <c r="AC149" s="62">
        <f t="shared" si="55"/>
        <v>41.6104246411726</v>
      </c>
      <c r="AD149" s="62">
        <f t="shared" si="56"/>
        <v>93.511194489911475</v>
      </c>
    </row>
    <row r="150" spans="2:31">
      <c r="B150" s="52"/>
      <c r="C150" s="57"/>
      <c r="D150" s="59"/>
      <c r="E150" s="59"/>
      <c r="F150" s="59"/>
      <c r="H150" s="69"/>
      <c r="I150" s="69"/>
      <c r="J150" s="69"/>
      <c r="L150" s="69"/>
      <c r="M150" s="69"/>
      <c r="N150" s="69"/>
      <c r="P150" s="69"/>
      <c r="Q150" s="69"/>
      <c r="R150" s="69"/>
      <c r="T150" s="69"/>
      <c r="U150" s="69"/>
      <c r="V150" s="69"/>
      <c r="X150" s="69"/>
      <c r="Y150" s="69"/>
      <c r="Z150" s="69"/>
      <c r="AB150" s="69"/>
      <c r="AC150" s="69"/>
      <c r="AD150" s="69"/>
      <c r="AE150" s="72"/>
    </row>
    <row r="151" spans="2:31">
      <c r="B151" s="58" t="s">
        <v>4</v>
      </c>
      <c r="C151" s="58" t="s">
        <v>5</v>
      </c>
      <c r="D151" s="59">
        <f>IFERROR(VLOOKUP(B151,'1061(24)Table'!$A$3:$H$297,8,0),0)</f>
        <v>14100631.38632896</v>
      </c>
      <c r="E151" s="59">
        <f>VLOOKUP(B151,'F197 Data'!$G$6:$L$300,6,0)</f>
        <v>7692970.330000001</v>
      </c>
      <c r="F151" s="59">
        <f>VLOOKUP(B151,'F197 Data'!$B$6:$D$300,3,0)</f>
        <v>6226172.1399999997</v>
      </c>
      <c r="H151" s="69">
        <v>54.428654108559392</v>
      </c>
      <c r="I151" s="69">
        <v>45.450591826823008</v>
      </c>
      <c r="J151" s="69">
        <v>99.8792459353824</v>
      </c>
      <c r="L151" s="69">
        <v>81.764906292636766</v>
      </c>
      <c r="M151" s="69">
        <v>45.218806522077479</v>
      </c>
      <c r="N151" s="69">
        <v>126.98371281471424</v>
      </c>
      <c r="P151" s="69">
        <v>54.730945911509153</v>
      </c>
      <c r="Q151" s="69">
        <v>42.149892307777321</v>
      </c>
      <c r="R151" s="69">
        <v>96.880838219286474</v>
      </c>
      <c r="T151" s="69">
        <v>54.887295013901735</v>
      </c>
      <c r="U151" s="69">
        <v>43.803694068339524</v>
      </c>
      <c r="V151" s="69">
        <v>98.690989082241259</v>
      </c>
      <c r="X151" s="69">
        <f t="shared" ref="X151:X156" si="59">IFERROR(IF(E151&gt;0,E151/D151*100,0),0)</f>
        <v>54.557630216889407</v>
      </c>
      <c r="Y151" s="69">
        <f t="shared" ref="Y151:Y156" si="60">IFERROR(IF(F151&gt;0,F151/D151*100,0),0)</f>
        <v>44.15527198332753</v>
      </c>
      <c r="Z151" s="69">
        <f t="shared" si="57"/>
        <v>98.712902200216945</v>
      </c>
      <c r="AB151" s="69">
        <f t="shared" si="54"/>
        <v>54.725290380766772</v>
      </c>
      <c r="AC151" s="69">
        <f t="shared" si="55"/>
        <v>43.369619453148125</v>
      </c>
      <c r="AD151" s="69">
        <f t="shared" si="56"/>
        <v>98.094909833914883</v>
      </c>
    </row>
    <row r="152" spans="2:31">
      <c r="B152" s="58" t="s">
        <v>30</v>
      </c>
      <c r="C152" s="58" t="s">
        <v>31</v>
      </c>
      <c r="D152" s="59">
        <f>IFERROR(VLOOKUP(B152,'1061(24)Table'!$A$3:$H$297,8,0),0)</f>
        <v>10499123.982199879</v>
      </c>
      <c r="E152" s="59">
        <f>VLOOKUP(B152,'F197 Data'!$G$6:$L$300,6,0)</f>
        <v>5763299.21</v>
      </c>
      <c r="F152" s="59">
        <f>VLOOKUP(B152,'F197 Data'!$B$6:$D$300,3,0)</f>
        <v>4570760.7</v>
      </c>
      <c r="H152" s="69">
        <v>54.889632907593302</v>
      </c>
      <c r="I152" s="69">
        <v>45.082327558747373</v>
      </c>
      <c r="J152" s="69">
        <v>99.971960466340676</v>
      </c>
      <c r="L152" s="69">
        <v>56.892274646997286</v>
      </c>
      <c r="M152" s="69">
        <v>44.847199235047235</v>
      </c>
      <c r="N152" s="69">
        <v>101.73947388204452</v>
      </c>
      <c r="P152" s="69">
        <v>55.326133730471938</v>
      </c>
      <c r="Q152" s="69">
        <v>43.935449246816574</v>
      </c>
      <c r="R152" s="69">
        <v>99.261582977288512</v>
      </c>
      <c r="T152" s="69">
        <v>55.436477841918851</v>
      </c>
      <c r="U152" s="69">
        <v>43.150800960297339</v>
      </c>
      <c r="V152" s="69">
        <v>98.58727880221619</v>
      </c>
      <c r="X152" s="69">
        <f t="shared" si="59"/>
        <v>54.893143654375784</v>
      </c>
      <c r="Y152" s="69">
        <f t="shared" si="60"/>
        <v>43.53468639621007</v>
      </c>
      <c r="Z152" s="69">
        <f t="shared" si="57"/>
        <v>98.427830050585854</v>
      </c>
      <c r="AB152" s="69">
        <f t="shared" si="54"/>
        <v>55.218585075588862</v>
      </c>
      <c r="AC152" s="69">
        <f t="shared" si="55"/>
        <v>43.540312201108001</v>
      </c>
      <c r="AD152" s="69">
        <f t="shared" si="56"/>
        <v>98.758897276696857</v>
      </c>
    </row>
    <row r="153" spans="2:31">
      <c r="B153" s="58" t="s">
        <v>162</v>
      </c>
      <c r="C153" s="58" t="s">
        <v>423</v>
      </c>
      <c r="D153" s="59">
        <f>IFERROR(VLOOKUP(B153,'1061(24)Table'!$A$3:$H$297,8,0),0)</f>
        <v>16684443.24793322</v>
      </c>
      <c r="E153" s="59">
        <f>VLOOKUP(B153,'F197 Data'!$G$6:$L$300,6,0)</f>
        <v>9192661.4100000001</v>
      </c>
      <c r="F153" s="59">
        <f>VLOOKUP(B153,'F197 Data'!$B$6:$D$300,3,0)</f>
        <v>7468284.3399999999</v>
      </c>
      <c r="H153" s="69">
        <v>54.973123760113438</v>
      </c>
      <c r="I153" s="69">
        <v>44.962767205521359</v>
      </c>
      <c r="J153" s="69">
        <v>99.935890965634798</v>
      </c>
      <c r="L153" s="69">
        <v>58.758319192094142</v>
      </c>
      <c r="M153" s="69">
        <v>44.781451796869227</v>
      </c>
      <c r="N153" s="69">
        <v>103.53977098896337</v>
      </c>
      <c r="P153" s="69">
        <v>55.835491954408504</v>
      </c>
      <c r="Q153" s="69">
        <v>42.235980573804092</v>
      </c>
      <c r="R153" s="69">
        <v>98.071472528212595</v>
      </c>
      <c r="T153" s="69">
        <v>54.805785084415191</v>
      </c>
      <c r="U153" s="69">
        <v>34.480886566808017</v>
      </c>
      <c r="V153" s="69">
        <v>89.286671651223202</v>
      </c>
      <c r="X153" s="69">
        <f t="shared" si="59"/>
        <v>55.097202066594207</v>
      </c>
      <c r="Y153" s="69">
        <f t="shared" si="60"/>
        <v>44.761963159454723</v>
      </c>
      <c r="Z153" s="69">
        <f t="shared" si="57"/>
        <v>99.85916522604893</v>
      </c>
      <c r="AB153" s="69">
        <f t="shared" si="54"/>
        <v>55.246159701805965</v>
      </c>
      <c r="AC153" s="69">
        <f t="shared" si="55"/>
        <v>40.492943433355613</v>
      </c>
      <c r="AD153" s="69">
        <f t="shared" si="56"/>
        <v>95.739103135161557</v>
      </c>
    </row>
    <row r="154" spans="2:31">
      <c r="B154" s="58" t="s">
        <v>163</v>
      </c>
      <c r="C154" s="58" t="s">
        <v>424</v>
      </c>
      <c r="D154" s="59">
        <f>IFERROR(VLOOKUP(B154,'1061(24)Table'!$A$3:$H$297,8,0),0)</f>
        <v>19991628.083238479</v>
      </c>
      <c r="E154" s="59">
        <f>VLOOKUP(B154,'F197 Data'!$G$6:$L$300,6,0)</f>
        <v>10860584.809999999</v>
      </c>
      <c r="F154" s="59">
        <f>VLOOKUP(B154,'F197 Data'!$B$6:$D$300,3,0)</f>
        <v>8865322.5899999999</v>
      </c>
      <c r="H154" s="69">
        <v>54.161115123674911</v>
      </c>
      <c r="I154" s="69">
        <v>45.19494537102473</v>
      </c>
      <c r="J154" s="69">
        <v>99.356060494699648</v>
      </c>
      <c r="L154" s="69">
        <v>58.669209845494244</v>
      </c>
      <c r="M154" s="69">
        <v>45.077902111418766</v>
      </c>
      <c r="N154" s="69">
        <v>103.74711195691302</v>
      </c>
      <c r="P154" s="69">
        <v>51.709735067764214</v>
      </c>
      <c r="Q154" s="69">
        <v>38.719596448126417</v>
      </c>
      <c r="R154" s="69">
        <v>90.429331515890624</v>
      </c>
      <c r="T154" s="69">
        <v>52.954417571337686</v>
      </c>
      <c r="U154" s="69">
        <v>37.337480144107751</v>
      </c>
      <c r="V154" s="69">
        <v>90.29189771544543</v>
      </c>
      <c r="X154" s="69">
        <f t="shared" si="59"/>
        <v>54.325664547080123</v>
      </c>
      <c r="Y154" s="69">
        <f t="shared" si="60"/>
        <v>44.34517565596834</v>
      </c>
      <c r="Z154" s="69">
        <f t="shared" si="57"/>
        <v>98.670840203048471</v>
      </c>
      <c r="AB154" s="69">
        <f t="shared" si="54"/>
        <v>52.996605728727339</v>
      </c>
      <c r="AC154" s="69">
        <f t="shared" si="55"/>
        <v>40.134084082734169</v>
      </c>
      <c r="AD154" s="69">
        <f t="shared" si="56"/>
        <v>93.130689811461522</v>
      </c>
    </row>
    <row r="155" spans="2:31">
      <c r="B155" s="58" t="s">
        <v>161</v>
      </c>
      <c r="C155" s="58" t="s">
        <v>422</v>
      </c>
      <c r="D155" s="59">
        <f>IFERROR(VLOOKUP(B155,'1061(24)Table'!$A$3:$H$297,8,0),0)</f>
        <v>33111510.646687001</v>
      </c>
      <c r="E155" s="59">
        <f>VLOOKUP(B155,'F197 Data'!$G$6:$L$300,6,0)</f>
        <v>15440055.609999999</v>
      </c>
      <c r="F155" s="59">
        <f>VLOOKUP(B155,'F197 Data'!$B$6:$D$300,3,0)</f>
        <v>13266203</v>
      </c>
      <c r="H155" s="69">
        <v>54.392603404549234</v>
      </c>
      <c r="I155" s="69">
        <v>44.935094360316349</v>
      </c>
      <c r="J155" s="69">
        <v>99.327697764865576</v>
      </c>
      <c r="L155" s="69">
        <v>56.288086019189755</v>
      </c>
      <c r="M155" s="69">
        <v>41.910183205039118</v>
      </c>
      <c r="N155" s="69">
        <v>98.198269224228881</v>
      </c>
      <c r="P155" s="69">
        <v>53.461693131073929</v>
      </c>
      <c r="Q155" s="69">
        <v>40.561104497591415</v>
      </c>
      <c r="R155" s="69">
        <v>94.022797628665344</v>
      </c>
      <c r="T155" s="69">
        <v>53.347189428794273</v>
      </c>
      <c r="U155" s="69">
        <v>39.660359790907556</v>
      </c>
      <c r="V155" s="69">
        <v>93.007549219701829</v>
      </c>
      <c r="X155" s="69">
        <f t="shared" si="59"/>
        <v>46.630477765727875</v>
      </c>
      <c r="Y155" s="69">
        <f t="shared" si="60"/>
        <v>40.065230310859768</v>
      </c>
      <c r="Z155" s="69">
        <f t="shared" si="57"/>
        <v>86.695708076587636</v>
      </c>
      <c r="AB155" s="69">
        <f t="shared" si="54"/>
        <v>51.146453441865361</v>
      </c>
      <c r="AC155" s="69">
        <f t="shared" si="55"/>
        <v>40.095564866452911</v>
      </c>
      <c r="AD155" s="69">
        <f t="shared" si="56"/>
        <v>91.242018308318279</v>
      </c>
    </row>
    <row r="156" spans="2:31" s="70" customFormat="1">
      <c r="B156" s="60" t="s">
        <v>649</v>
      </c>
      <c r="C156" s="57" t="s">
        <v>650</v>
      </c>
      <c r="D156" s="61">
        <f>SUM(D151:D155)</f>
        <v>94387337.346387535</v>
      </c>
      <c r="E156" s="61">
        <f t="shared" ref="E156:F156" si="61">SUM(E151:E155)</f>
        <v>48949571.370000005</v>
      </c>
      <c r="F156" s="61">
        <f t="shared" si="61"/>
        <v>40396742.769999996</v>
      </c>
      <c r="G156" s="55"/>
      <c r="H156" s="62">
        <v>54.522041720555123</v>
      </c>
      <c r="I156" s="62">
        <v>45.0808090327846</v>
      </c>
      <c r="J156" s="62">
        <v>99.602850753339723</v>
      </c>
      <c r="K156" s="55"/>
      <c r="L156" s="62">
        <v>60.457611423612846</v>
      </c>
      <c r="M156" s="62">
        <v>43.871254856835826</v>
      </c>
      <c r="N156" s="62">
        <v>104.32886628044866</v>
      </c>
      <c r="O156" s="55"/>
      <c r="P156" s="62">
        <v>53.906867996010419</v>
      </c>
      <c r="Q156" s="62">
        <v>41.111343544905274</v>
      </c>
      <c r="R156" s="62">
        <v>95.018211540915701</v>
      </c>
      <c r="S156" s="55"/>
      <c r="T156" s="62">
        <v>54.000565885802786</v>
      </c>
      <c r="U156" s="62">
        <v>39.212774698465147</v>
      </c>
      <c r="V156" s="62">
        <v>93.213340584267939</v>
      </c>
      <c r="W156" s="55"/>
      <c r="X156" s="62">
        <f t="shared" si="59"/>
        <v>51.860315955690474</v>
      </c>
      <c r="Y156" s="62">
        <f t="shared" si="60"/>
        <v>42.798900684897951</v>
      </c>
      <c r="Z156" s="62">
        <f t="shared" si="57"/>
        <v>94.659216640588426</v>
      </c>
      <c r="AA156" s="55"/>
      <c r="AB156" s="62">
        <f t="shared" si="54"/>
        <v>53.255916612501231</v>
      </c>
      <c r="AC156" s="62">
        <f t="shared" si="55"/>
        <v>41.041006309422791</v>
      </c>
      <c r="AD156" s="62">
        <f t="shared" si="56"/>
        <v>94.296922921924022</v>
      </c>
    </row>
    <row r="157" spans="2:31">
      <c r="B157" s="52"/>
      <c r="C157" s="57"/>
      <c r="D157" s="59"/>
      <c r="E157" s="59"/>
      <c r="F157" s="59"/>
      <c r="H157" s="69"/>
      <c r="I157" s="69"/>
      <c r="J157" s="69"/>
      <c r="L157" s="69"/>
      <c r="M157" s="69"/>
      <c r="N157" s="69"/>
      <c r="P157" s="69"/>
      <c r="Q157" s="69"/>
      <c r="R157" s="69"/>
      <c r="T157" s="69"/>
      <c r="U157" s="69"/>
      <c r="V157" s="69"/>
      <c r="X157" s="69"/>
      <c r="Y157" s="69"/>
      <c r="Z157" s="69"/>
      <c r="AB157" s="69"/>
      <c r="AC157" s="69"/>
      <c r="AD157" s="69"/>
    </row>
    <row r="158" spans="2:31">
      <c r="B158" s="58" t="s">
        <v>164</v>
      </c>
      <c r="C158" s="58" t="s">
        <v>425</v>
      </c>
      <c r="D158" s="59">
        <f>IFERROR(VLOOKUP(B158,'1061(24)Table'!$A$3:$H$297,8,0),0)</f>
        <v>134991.3446217</v>
      </c>
      <c r="E158" s="59">
        <f>VLOOKUP(B158,'F197 Data'!$G$6:$L$300,6,0)</f>
        <v>82485.06</v>
      </c>
      <c r="F158" s="59">
        <f>VLOOKUP(B158,'F197 Data'!$B$6:$D$300,3,0)</f>
        <v>47984.29</v>
      </c>
      <c r="H158" s="69">
        <v>60.609440000000006</v>
      </c>
      <c r="I158" s="69">
        <v>41.998311999999999</v>
      </c>
      <c r="J158" s="69">
        <v>102.607752</v>
      </c>
      <c r="L158" s="69">
        <v>43.640235874530958</v>
      </c>
      <c r="M158" s="69">
        <v>63.977232588149512</v>
      </c>
      <c r="N158" s="69">
        <v>107.61746846268048</v>
      </c>
      <c r="P158" s="69">
        <v>61.346281328384322</v>
      </c>
      <c r="Q158" s="69">
        <v>39.349084474591123</v>
      </c>
      <c r="R158" s="69">
        <v>100.69536580297545</v>
      </c>
      <c r="T158" s="69">
        <v>62.159697192640238</v>
      </c>
      <c r="U158" s="69">
        <v>26.397640784296339</v>
      </c>
      <c r="V158" s="69">
        <v>88.55733797693658</v>
      </c>
      <c r="X158" s="69">
        <f t="shared" ref="X158:X164" si="62">IFERROR(IF(E158&gt;0,E158/D158*100,0),0)</f>
        <v>61.103962058572193</v>
      </c>
      <c r="Y158" s="69">
        <f t="shared" ref="Y158:Y164" si="63">IFERROR(IF(F158&gt;0,F158/D158*100,0),0)</f>
        <v>35.546197524345921</v>
      </c>
      <c r="Z158" s="69">
        <f t="shared" si="57"/>
        <v>96.650159582918121</v>
      </c>
      <c r="AB158" s="69">
        <f t="shared" si="54"/>
        <v>61.536646859865584</v>
      </c>
      <c r="AC158" s="69">
        <f t="shared" si="55"/>
        <v>33.764307594411129</v>
      </c>
      <c r="AD158" s="69">
        <f t="shared" si="56"/>
        <v>95.30095445427672</v>
      </c>
    </row>
    <row r="159" spans="2:31">
      <c r="B159" s="58" t="s">
        <v>32</v>
      </c>
      <c r="C159" s="58" t="s">
        <v>33</v>
      </c>
      <c r="D159" s="59">
        <f>IFERROR(VLOOKUP(B159,'1061(24)Table'!$A$3:$H$297,8,0),0)</f>
        <v>491947.78081463999</v>
      </c>
      <c r="E159" s="59">
        <f>VLOOKUP(B159,'F197 Data'!$G$6:$L$300,6,0)</f>
        <v>165876.14000000001</v>
      </c>
      <c r="F159" s="59">
        <f>VLOOKUP(B159,'F197 Data'!$B$6:$D$300,3,0)</f>
        <v>107421.17</v>
      </c>
      <c r="H159" s="69">
        <v>62.962788943128302</v>
      </c>
      <c r="I159" s="69">
        <v>38.742992347138859</v>
      </c>
      <c r="J159" s="69">
        <v>101.70578129026717</v>
      </c>
      <c r="L159" s="69">
        <v>59.023493822437025</v>
      </c>
      <c r="M159" s="69">
        <v>40.384538122237082</v>
      </c>
      <c r="N159" s="69">
        <v>99.408031944674107</v>
      </c>
      <c r="P159" s="69">
        <v>62.169246691000083</v>
      </c>
      <c r="Q159" s="69">
        <v>37.547613792165954</v>
      </c>
      <c r="R159" s="69">
        <v>99.716860483166045</v>
      </c>
      <c r="T159" s="69">
        <v>34.594891673184186</v>
      </c>
      <c r="U159" s="69">
        <v>19.521252756856853</v>
      </c>
      <c r="V159" s="69">
        <v>54.116144430041039</v>
      </c>
      <c r="X159" s="69">
        <f t="shared" si="62"/>
        <v>33.718241339623027</v>
      </c>
      <c r="Y159" s="69">
        <f t="shared" si="63"/>
        <v>21.83588872422925</v>
      </c>
      <c r="Z159" s="69">
        <f t="shared" si="57"/>
        <v>55.554130063852277</v>
      </c>
      <c r="AB159" s="69">
        <f t="shared" si="54"/>
        <v>43.494126567935773</v>
      </c>
      <c r="AC159" s="69">
        <f t="shared" si="55"/>
        <v>26.301585091084018</v>
      </c>
      <c r="AD159" s="69">
        <f t="shared" si="56"/>
        <v>69.795711659019787</v>
      </c>
    </row>
    <row r="160" spans="2:31">
      <c r="B160" s="65" t="s">
        <v>6</v>
      </c>
      <c r="C160" s="58" t="s">
        <v>7</v>
      </c>
      <c r="D160" s="59">
        <f>IFERROR(VLOOKUP(B160,'1061(24)Table'!$A$3:$H$297,8,0),0)</f>
        <v>621979.95671862003</v>
      </c>
      <c r="E160" s="59">
        <f>VLOOKUP(B160,'F197 Data'!$G$6:$L$300,6,0)</f>
        <v>525028.19999999995</v>
      </c>
      <c r="F160" s="59">
        <f>VLOOKUP(B160,'F197 Data'!$B$6:$D$300,3,0)</f>
        <v>227725.56</v>
      </c>
      <c r="H160" s="69">
        <v>61.282217391627924</v>
      </c>
      <c r="I160" s="69">
        <v>49.537724758151164</v>
      </c>
      <c r="J160" s="69">
        <v>110.81994214977908</v>
      </c>
      <c r="L160" s="69">
        <v>86.393843647854752</v>
      </c>
      <c r="M160" s="69">
        <v>50.645618170939052</v>
      </c>
      <c r="N160" s="69">
        <v>137.0394618187938</v>
      </c>
      <c r="P160" s="69">
        <v>62.199734042069331</v>
      </c>
      <c r="Q160" s="69">
        <v>37.794563243130938</v>
      </c>
      <c r="R160" s="69">
        <v>99.994297285200275</v>
      </c>
      <c r="T160" s="69">
        <v>62.196950635806573</v>
      </c>
      <c r="U160" s="69">
        <v>36.641291883230977</v>
      </c>
      <c r="V160" s="69">
        <v>98.83824251903755</v>
      </c>
      <c r="X160" s="69">
        <f t="shared" si="62"/>
        <v>84.412398555395811</v>
      </c>
      <c r="Y160" s="69">
        <f t="shared" si="63"/>
        <v>36.613006181326462</v>
      </c>
      <c r="Z160" s="69">
        <f t="shared" si="57"/>
        <v>121.02540473672227</v>
      </c>
      <c r="AB160" s="69">
        <f t="shared" si="54"/>
        <v>69.603027744423898</v>
      </c>
      <c r="AC160" s="69">
        <f t="shared" si="55"/>
        <v>37.016287102562792</v>
      </c>
      <c r="AD160" s="69">
        <f t="shared" si="56"/>
        <v>106.6193148469867</v>
      </c>
    </row>
    <row r="161" spans="2:30">
      <c r="B161" s="58" t="s">
        <v>165</v>
      </c>
      <c r="C161" s="58" t="s">
        <v>426</v>
      </c>
      <c r="D161" s="59">
        <f>IFERROR(VLOOKUP(B161,'1061(24)Table'!$A$3:$H$297,8,0),0)</f>
        <v>10192280.798460251</v>
      </c>
      <c r="E161" s="59">
        <f>VLOOKUP(B161,'F197 Data'!$G$6:$L$300,6,0)</f>
        <v>5753519.5</v>
      </c>
      <c r="F161" s="59">
        <f>VLOOKUP(B161,'F197 Data'!$B$6:$D$300,3,0)</f>
        <v>3952597.01</v>
      </c>
      <c r="H161" s="69">
        <v>56.96333975585204</v>
      </c>
      <c r="I161" s="69">
        <v>45.07478631000356</v>
      </c>
      <c r="J161" s="69">
        <v>102.03812606585561</v>
      </c>
      <c r="L161" s="69">
        <v>59.740733145039691</v>
      </c>
      <c r="M161" s="69">
        <v>42.998761536917662</v>
      </c>
      <c r="N161" s="69">
        <v>102.73949468195735</v>
      </c>
      <c r="P161" s="69">
        <v>59.14387069773862</v>
      </c>
      <c r="Q161" s="69">
        <v>41.294044038842252</v>
      </c>
      <c r="R161" s="69">
        <v>100.43791473658086</v>
      </c>
      <c r="T161" s="69">
        <v>57.736035779469617</v>
      </c>
      <c r="U161" s="69">
        <v>20.769208132530963</v>
      </c>
      <c r="V161" s="69">
        <v>78.50524391200058</v>
      </c>
      <c r="X161" s="69">
        <f t="shared" si="62"/>
        <v>56.44977423374349</v>
      </c>
      <c r="Y161" s="69">
        <f t="shared" si="63"/>
        <v>38.780299406557944</v>
      </c>
      <c r="Z161" s="69">
        <f t="shared" si="57"/>
        <v>95.230073640301441</v>
      </c>
      <c r="AB161" s="69">
        <f t="shared" si="54"/>
        <v>57.776560236983904</v>
      </c>
      <c r="AC161" s="69">
        <f t="shared" si="55"/>
        <v>33.614517192643717</v>
      </c>
      <c r="AD161" s="69">
        <f t="shared" si="56"/>
        <v>91.391077429627629</v>
      </c>
    </row>
    <row r="162" spans="2:30">
      <c r="B162" s="58" t="s">
        <v>166</v>
      </c>
      <c r="C162" s="58" t="s">
        <v>59</v>
      </c>
      <c r="D162" s="59">
        <f>IFERROR(VLOOKUP(B162,'1061(24)Table'!$A$3:$H$297,8,0),0)</f>
        <v>1804028.0577489601</v>
      </c>
      <c r="E162" s="59">
        <f>VLOOKUP(B162,'F197 Data'!$G$6:$L$300,6,0)</f>
        <v>1036088.98</v>
      </c>
      <c r="F162" s="59">
        <f>VLOOKUP(B162,'F197 Data'!$B$6:$D$300,3,0)</f>
        <v>762922.47</v>
      </c>
      <c r="H162" s="69">
        <v>54.435439111247121</v>
      </c>
      <c r="I162" s="69">
        <v>52.000728426951795</v>
      </c>
      <c r="J162" s="69">
        <v>106.43616753819892</v>
      </c>
      <c r="L162" s="69">
        <v>63.891306764440657</v>
      </c>
      <c r="M162" s="69">
        <v>52.415702404423101</v>
      </c>
      <c r="N162" s="69">
        <v>116.30700916886376</v>
      </c>
      <c r="P162" s="69">
        <v>57.019718839579326</v>
      </c>
      <c r="Q162" s="69">
        <v>43.206663606595036</v>
      </c>
      <c r="R162" s="69">
        <v>100.22638244617437</v>
      </c>
      <c r="T162" s="69">
        <v>56.792895250287792</v>
      </c>
      <c r="U162" s="69">
        <v>40.996441849279613</v>
      </c>
      <c r="V162" s="69">
        <v>97.789337099567405</v>
      </c>
      <c r="X162" s="69">
        <f t="shared" si="62"/>
        <v>57.431977044349111</v>
      </c>
      <c r="Y162" s="69">
        <f t="shared" si="63"/>
        <v>42.289944811166826</v>
      </c>
      <c r="Z162" s="69">
        <f t="shared" si="57"/>
        <v>99.721921855515944</v>
      </c>
      <c r="AB162" s="69">
        <f t="shared" si="54"/>
        <v>57.081530378072074</v>
      </c>
      <c r="AC162" s="69">
        <f t="shared" si="55"/>
        <v>42.164350089013823</v>
      </c>
      <c r="AD162" s="69">
        <f t="shared" si="56"/>
        <v>99.245880467085911</v>
      </c>
    </row>
    <row r="163" spans="2:30">
      <c r="B163" s="58" t="s">
        <v>34</v>
      </c>
      <c r="C163" s="58" t="s">
        <v>35</v>
      </c>
      <c r="D163" s="59">
        <f>IFERROR(VLOOKUP(B163,'1061(24)Table'!$A$3:$H$297,8,0),0)</f>
        <v>2697143.0113210501</v>
      </c>
      <c r="E163" s="59">
        <f>VLOOKUP(B163,'F197 Data'!$G$6:$L$300,6,0)</f>
        <v>1644894.3299999998</v>
      </c>
      <c r="F163" s="59">
        <f>VLOOKUP(B163,'F197 Data'!$B$6:$D$300,3,0)</f>
        <v>1053698.2</v>
      </c>
      <c r="H163" s="69">
        <v>60.123992727272743</v>
      </c>
      <c r="I163" s="69">
        <v>39.145562272727275</v>
      </c>
      <c r="J163" s="69">
        <v>99.269555000000025</v>
      </c>
      <c r="L163" s="69">
        <v>66.23247162712758</v>
      </c>
      <c r="M163" s="69">
        <v>40.445286282566009</v>
      </c>
      <c r="N163" s="69">
        <v>106.67775790969358</v>
      </c>
      <c r="P163" s="69">
        <v>57.120079197022356</v>
      </c>
      <c r="Q163" s="69">
        <v>34.493791392890735</v>
      </c>
      <c r="R163" s="69">
        <v>91.613870589913091</v>
      </c>
      <c r="T163" s="69">
        <v>61.203519815748706</v>
      </c>
      <c r="U163" s="69">
        <v>34.284552591130726</v>
      </c>
      <c r="V163" s="69">
        <v>95.488072406879439</v>
      </c>
      <c r="X163" s="69">
        <f t="shared" si="62"/>
        <v>60.986544765912768</v>
      </c>
      <c r="Y163" s="69">
        <f t="shared" si="63"/>
        <v>39.067197978645659</v>
      </c>
      <c r="Z163" s="69">
        <f t="shared" si="57"/>
        <v>100.05374274455843</v>
      </c>
      <c r="AB163" s="69">
        <f t="shared" si="54"/>
        <v>59.770047926227939</v>
      </c>
      <c r="AC163" s="69">
        <f t="shared" si="55"/>
        <v>35.948513987555707</v>
      </c>
      <c r="AD163" s="69">
        <f t="shared" si="56"/>
        <v>95.71856191378366</v>
      </c>
    </row>
    <row r="164" spans="2:30" s="70" customFormat="1">
      <c r="B164" s="60" t="s">
        <v>651</v>
      </c>
      <c r="C164" s="57" t="s">
        <v>652</v>
      </c>
      <c r="D164" s="61">
        <f>SUM(D158:D163)</f>
        <v>15942370.94968522</v>
      </c>
      <c r="E164" s="61">
        <f t="shared" ref="E164:F164" si="64">SUM(E158:E163)</f>
        <v>9207892.2100000009</v>
      </c>
      <c r="F164" s="61">
        <f t="shared" si="64"/>
        <v>6152348.6999999993</v>
      </c>
      <c r="G164" s="55"/>
      <c r="H164" s="62">
        <v>57.692780984295332</v>
      </c>
      <c r="I164" s="62">
        <v>44.914987272289089</v>
      </c>
      <c r="J164" s="62">
        <v>102.60776825658442</v>
      </c>
      <c r="K164" s="55"/>
      <c r="L164" s="62">
        <v>63.118874424401881</v>
      </c>
      <c r="M164" s="62">
        <v>44.671312381463011</v>
      </c>
      <c r="N164" s="62">
        <v>107.79018680586489</v>
      </c>
      <c r="O164" s="55"/>
      <c r="P164" s="62">
        <v>58.522441564219228</v>
      </c>
      <c r="Q164" s="62">
        <v>39.501228546678696</v>
      </c>
      <c r="R164" s="62">
        <v>98.023670110897925</v>
      </c>
      <c r="S164" s="55"/>
      <c r="T164" s="62">
        <v>57.707022192712323</v>
      </c>
      <c r="U164" s="62">
        <v>26.133288926848159</v>
      </c>
      <c r="V164" s="62">
        <v>83.840311119560482</v>
      </c>
      <c r="W164" s="55"/>
      <c r="X164" s="62">
        <f t="shared" si="62"/>
        <v>57.757357666939811</v>
      </c>
      <c r="Y164" s="62">
        <f t="shared" si="63"/>
        <v>38.591177682523295</v>
      </c>
      <c r="Z164" s="62">
        <f t="shared" si="57"/>
        <v>96.348535349463106</v>
      </c>
      <c r="AA164" s="55"/>
      <c r="AB164" s="62">
        <f t="shared" si="54"/>
        <v>57.995607141290456</v>
      </c>
      <c r="AC164" s="62">
        <f t="shared" si="55"/>
        <v>34.741898385350048</v>
      </c>
      <c r="AD164" s="62">
        <f t="shared" si="56"/>
        <v>92.737505526640504</v>
      </c>
    </row>
    <row r="165" spans="2:30">
      <c r="B165" s="63"/>
      <c r="C165" s="57"/>
      <c r="D165" s="59"/>
      <c r="E165" s="59"/>
      <c r="F165" s="59"/>
      <c r="H165" s="69"/>
      <c r="I165" s="69"/>
      <c r="J165" s="69"/>
      <c r="L165" s="69"/>
      <c r="M165" s="69"/>
      <c r="N165" s="69"/>
      <c r="P165" s="69"/>
      <c r="Q165" s="69"/>
      <c r="R165" s="69"/>
      <c r="T165" s="69"/>
      <c r="U165" s="69"/>
      <c r="V165" s="69"/>
      <c r="X165" s="69"/>
      <c r="Y165" s="69"/>
      <c r="Z165" s="69"/>
      <c r="AB165" s="69"/>
      <c r="AC165" s="69"/>
      <c r="AD165" s="69"/>
    </row>
    <row r="166" spans="2:30">
      <c r="B166" s="67" t="s">
        <v>169</v>
      </c>
      <c r="C166" s="58" t="s">
        <v>428</v>
      </c>
      <c r="D166" s="59">
        <f>IFERROR(VLOOKUP(B166,'1061(24)Table'!$A$3:$H$297,8,0),0)</f>
        <v>77153.53</v>
      </c>
      <c r="E166" s="59">
        <f>VLOOKUP(B166,'F197 Data'!$G$6:$L$300,6,0)</f>
        <v>45497.73</v>
      </c>
      <c r="F166" s="59">
        <f>VLOOKUP(B166,'F197 Data'!$B$6:$D$300,3,0)</f>
        <v>29275.07</v>
      </c>
      <c r="H166" s="69">
        <v>56.597906666666653</v>
      </c>
      <c r="I166" s="69">
        <v>43.055519999999994</v>
      </c>
      <c r="J166" s="69">
        <v>99.653426666666647</v>
      </c>
      <c r="L166" s="69">
        <v>66.072586666666666</v>
      </c>
      <c r="M166" s="69">
        <v>40.703333333333333</v>
      </c>
      <c r="N166" s="69">
        <v>106.77592</v>
      </c>
      <c r="P166" s="69">
        <v>56.733906666666655</v>
      </c>
      <c r="Q166" s="69">
        <v>37.242666666666665</v>
      </c>
      <c r="R166" s="69">
        <v>93.97657333333332</v>
      </c>
      <c r="T166" s="69">
        <v>61.803413333333332</v>
      </c>
      <c r="U166" s="69">
        <v>38.435293333333334</v>
      </c>
      <c r="V166" s="69">
        <v>100.23870666666667</v>
      </c>
      <c r="X166" s="69">
        <f t="shared" ref="X166:X176" si="65">IFERROR(IF(E166&gt;0,E166/D166*100,0),0)</f>
        <v>58.970380227580002</v>
      </c>
      <c r="Y166" s="69">
        <f t="shared" ref="Y166:Y176" si="66">IFERROR(IF(F166&gt;0,F166/D166*100,0),0)</f>
        <v>37.943915203879847</v>
      </c>
      <c r="Z166" s="69">
        <f t="shared" si="57"/>
        <v>96.914295431459848</v>
      </c>
      <c r="AB166" s="69">
        <f t="shared" si="54"/>
        <v>59.169233409193332</v>
      </c>
      <c r="AC166" s="69">
        <f t="shared" si="55"/>
        <v>37.873958401293287</v>
      </c>
      <c r="AD166" s="69">
        <f t="shared" si="56"/>
        <v>97.043191810486618</v>
      </c>
    </row>
    <row r="167" spans="2:30">
      <c r="B167" s="58" t="s">
        <v>170</v>
      </c>
      <c r="C167" s="58" t="s">
        <v>429</v>
      </c>
      <c r="D167" s="59">
        <f>IFERROR(VLOOKUP(B167,'1061(24)Table'!$A$3:$H$297,8,0),0)</f>
        <v>299986.19422940002</v>
      </c>
      <c r="E167" s="59">
        <f>VLOOKUP(B167,'F197 Data'!$G$6:$L$300,6,0)</f>
        <v>195252.65999999997</v>
      </c>
      <c r="F167" s="59">
        <f>VLOOKUP(B167,'F197 Data'!$B$6:$D$300,3,0)</f>
        <v>81312.56</v>
      </c>
      <c r="H167" s="69">
        <v>56.167170872509665</v>
      </c>
      <c r="I167" s="69">
        <v>43.749171063054305</v>
      </c>
      <c r="J167" s="69">
        <v>99.916341935563963</v>
      </c>
      <c r="L167" s="69">
        <v>58.300278548940241</v>
      </c>
      <c r="M167" s="69">
        <v>42.355166380146649</v>
      </c>
      <c r="N167" s="69">
        <v>100.65544492908688</v>
      </c>
      <c r="P167" s="69">
        <v>60.888807635501621</v>
      </c>
      <c r="Q167" s="69">
        <v>40.420765681808277</v>
      </c>
      <c r="R167" s="69">
        <v>101.3095733173099</v>
      </c>
      <c r="T167" s="69">
        <v>73.651985481102273</v>
      </c>
      <c r="U167" s="69">
        <v>39.557246582115916</v>
      </c>
      <c r="V167" s="69">
        <v>113.2092320632182</v>
      </c>
      <c r="X167" s="69">
        <f t="shared" si="65"/>
        <v>65.087215263876402</v>
      </c>
      <c r="Y167" s="69">
        <f t="shared" si="66"/>
        <v>27.105434038014469</v>
      </c>
      <c r="Z167" s="69">
        <f t="shared" si="57"/>
        <v>92.192649301890867</v>
      </c>
      <c r="AB167" s="69">
        <f t="shared" si="54"/>
        <v>66.542669460160099</v>
      </c>
      <c r="AC167" s="69">
        <f t="shared" si="55"/>
        <v>35.694482100646219</v>
      </c>
      <c r="AD167" s="69">
        <f t="shared" si="56"/>
        <v>102.23715156080631</v>
      </c>
    </row>
    <row r="168" spans="2:30">
      <c r="B168" s="58" t="s">
        <v>171</v>
      </c>
      <c r="C168" s="58" t="s">
        <v>430</v>
      </c>
      <c r="D168" s="59">
        <f>IFERROR(VLOOKUP(B168,'1061(24)Table'!$A$3:$H$297,8,0),0)</f>
        <v>295000</v>
      </c>
      <c r="E168" s="59">
        <f>VLOOKUP(B168,'F197 Data'!$G$6:$L$300,6,0)</f>
        <v>186271.63</v>
      </c>
      <c r="F168" s="59">
        <f>VLOOKUP(B168,'F197 Data'!$B$6:$D$300,3,0)</f>
        <v>110124.11</v>
      </c>
      <c r="H168" s="69">
        <v>57.325862222222227</v>
      </c>
      <c r="I168" s="69">
        <v>43.008382222222224</v>
      </c>
      <c r="J168" s="69">
        <v>100.33424444444445</v>
      </c>
      <c r="L168" s="69">
        <v>65.209664894116031</v>
      </c>
      <c r="M168" s="69">
        <v>42.823872269994581</v>
      </c>
      <c r="N168" s="69">
        <v>108.03353716411061</v>
      </c>
      <c r="P168" s="69">
        <v>69.944823916065801</v>
      </c>
      <c r="Q168" s="69">
        <v>36.844196341302961</v>
      </c>
      <c r="R168" s="69">
        <v>106.78902025736876</v>
      </c>
      <c r="T168" s="69">
        <v>63.400872101216578</v>
      </c>
      <c r="U168" s="69">
        <v>38.796949807776848</v>
      </c>
      <c r="V168" s="69">
        <v>102.19782190899343</v>
      </c>
      <c r="X168" s="69">
        <f t="shared" si="65"/>
        <v>63.142925423728812</v>
      </c>
      <c r="Y168" s="69">
        <f t="shared" si="66"/>
        <v>37.330206779661019</v>
      </c>
      <c r="Z168" s="69">
        <f t="shared" si="57"/>
        <v>100.47313220338984</v>
      </c>
      <c r="AB168" s="69">
        <f t="shared" si="54"/>
        <v>65.496207147003716</v>
      </c>
      <c r="AC168" s="69">
        <f t="shared" si="55"/>
        <v>37.657117642913612</v>
      </c>
      <c r="AD168" s="69">
        <f t="shared" si="56"/>
        <v>103.15332478991733</v>
      </c>
    </row>
    <row r="169" spans="2:30">
      <c r="B169" s="58" t="s">
        <v>175</v>
      </c>
      <c r="C169" s="58" t="s">
        <v>434</v>
      </c>
      <c r="D169" s="59">
        <f>IFERROR(VLOOKUP(B169,'1061(24)Table'!$A$3:$H$297,8,0),0)</f>
        <v>616346.62386125</v>
      </c>
      <c r="E169" s="59">
        <f>VLOOKUP(B169,'F197 Data'!$G$6:$L$300,6,0)</f>
        <v>362682.67000000004</v>
      </c>
      <c r="F169" s="59">
        <f>VLOOKUP(B169,'F197 Data'!$B$6:$D$300,3,0)</f>
        <v>183003.34</v>
      </c>
      <c r="H169" s="69">
        <v>59.146500000000003</v>
      </c>
      <c r="I169" s="69">
        <v>38.076013793103449</v>
      </c>
      <c r="J169" s="69">
        <v>97.222513793103445</v>
      </c>
      <c r="L169" s="69">
        <v>70.525845506922423</v>
      </c>
      <c r="M169" s="69">
        <v>40.574030100978732</v>
      </c>
      <c r="N169" s="69">
        <v>111.09987560790115</v>
      </c>
      <c r="P169" s="69">
        <v>65.151519602495071</v>
      </c>
      <c r="Q169" s="69">
        <v>20.365080367155702</v>
      </c>
      <c r="R169" s="69">
        <v>85.51659996965077</v>
      </c>
      <c r="T169" s="69">
        <v>63.742253616508506</v>
      </c>
      <c r="U169" s="69">
        <v>30.126275860087738</v>
      </c>
      <c r="V169" s="69">
        <v>93.868529476596251</v>
      </c>
      <c r="X169" s="69">
        <f t="shared" si="65"/>
        <v>58.843945267013588</v>
      </c>
      <c r="Y169" s="69">
        <f t="shared" si="66"/>
        <v>29.691626905252122</v>
      </c>
      <c r="Z169" s="69">
        <f t="shared" si="57"/>
        <v>88.535572172265717</v>
      </c>
      <c r="AB169" s="69">
        <f t="shared" si="54"/>
        <v>62.57923949533906</v>
      </c>
      <c r="AC169" s="69">
        <f t="shared" si="55"/>
        <v>26.727661044165188</v>
      </c>
      <c r="AD169" s="69">
        <f t="shared" si="56"/>
        <v>89.306900539504241</v>
      </c>
    </row>
    <row r="170" spans="2:30">
      <c r="B170" s="58" t="s">
        <v>172</v>
      </c>
      <c r="C170" s="58" t="s">
        <v>431</v>
      </c>
      <c r="D170" s="59">
        <f>IFERROR(VLOOKUP(B170,'1061(24)Table'!$A$3:$H$297,8,0),0)</f>
        <v>106343.14009841</v>
      </c>
      <c r="E170" s="59">
        <f>VLOOKUP(B170,'F197 Data'!$G$6:$L$300,6,0)</f>
        <v>57844.560000000005</v>
      </c>
      <c r="F170" s="59">
        <f>VLOOKUP(B170,'F197 Data'!$B$6:$D$300,3,0)</f>
        <v>19889.46</v>
      </c>
      <c r="H170" s="69">
        <v>51.402981818181829</v>
      </c>
      <c r="I170" s="69">
        <v>28.064545454545453</v>
      </c>
      <c r="J170" s="69">
        <v>79.467527272727281</v>
      </c>
      <c r="L170" s="69">
        <v>76.536589745903086</v>
      </c>
      <c r="M170" s="69">
        <v>37.662041295279423</v>
      </c>
      <c r="N170" s="69">
        <v>114.19863104118251</v>
      </c>
      <c r="P170" s="69">
        <v>75.359562158695212</v>
      </c>
      <c r="Q170" s="69">
        <v>29.3556008077108</v>
      </c>
      <c r="R170" s="69">
        <v>104.71516296640601</v>
      </c>
      <c r="T170" s="69">
        <v>73.175966582946288</v>
      </c>
      <c r="U170" s="69">
        <v>24.474562208117359</v>
      </c>
      <c r="V170" s="69">
        <v>97.65052879106365</v>
      </c>
      <c r="X170" s="69">
        <f t="shared" si="65"/>
        <v>54.39425612829433</v>
      </c>
      <c r="Y170" s="69">
        <f t="shared" si="66"/>
        <v>18.703096393048281</v>
      </c>
      <c r="Z170" s="69">
        <f t="shared" si="57"/>
        <v>73.097352521342614</v>
      </c>
      <c r="AB170" s="69">
        <f t="shared" si="54"/>
        <v>67.643261623311943</v>
      </c>
      <c r="AC170" s="69">
        <f t="shared" si="55"/>
        <v>24.17775313629215</v>
      </c>
      <c r="AD170" s="69">
        <f t="shared" si="56"/>
        <v>91.821014759604097</v>
      </c>
    </row>
    <row r="171" spans="2:30">
      <c r="B171" s="58" t="s">
        <v>176</v>
      </c>
      <c r="C171" s="58" t="s">
        <v>167</v>
      </c>
      <c r="D171" s="59">
        <f>IFERROR(VLOOKUP(B171,'1061(24)Table'!$A$3:$H$297,8,0),0)</f>
        <v>115805.05288685</v>
      </c>
      <c r="E171" s="59">
        <f>VLOOKUP(B171,'F197 Data'!$G$6:$L$300,6,0)</f>
        <v>78327.34</v>
      </c>
      <c r="F171" s="59">
        <f>VLOOKUP(B171,'F197 Data'!$B$6:$D$300,3,0)</f>
        <v>28568.14</v>
      </c>
      <c r="H171" s="69">
        <v>68.719333333333338</v>
      </c>
      <c r="I171" s="69">
        <v>33.669377777777775</v>
      </c>
      <c r="J171" s="69">
        <v>102.38871111111112</v>
      </c>
      <c r="L171" s="69">
        <v>78.823150968656222</v>
      </c>
      <c r="M171" s="69">
        <v>34.070757218175174</v>
      </c>
      <c r="N171" s="69">
        <v>112.8939081868314</v>
      </c>
      <c r="P171" s="69">
        <v>74.226313962532927</v>
      </c>
      <c r="Q171" s="69">
        <v>29.70243641606276</v>
      </c>
      <c r="R171" s="69">
        <v>103.92875037859568</v>
      </c>
      <c r="T171" s="69">
        <v>72.641607780278505</v>
      </c>
      <c r="U171" s="69">
        <v>19.713629615539034</v>
      </c>
      <c r="V171" s="69">
        <v>92.355237395817539</v>
      </c>
      <c r="X171" s="69">
        <f t="shared" si="65"/>
        <v>67.637238658775573</v>
      </c>
      <c r="Y171" s="69">
        <f t="shared" si="66"/>
        <v>24.669165367001007</v>
      </c>
      <c r="Z171" s="69">
        <f t="shared" si="57"/>
        <v>92.306404025776573</v>
      </c>
      <c r="AB171" s="69">
        <f t="shared" si="54"/>
        <v>71.501720133862335</v>
      </c>
      <c r="AC171" s="69">
        <f t="shared" si="55"/>
        <v>24.695077132867599</v>
      </c>
      <c r="AD171" s="69">
        <f t="shared" si="56"/>
        <v>96.196797266729916</v>
      </c>
    </row>
    <row r="172" spans="2:30">
      <c r="B172" s="58" t="s">
        <v>173</v>
      </c>
      <c r="C172" s="58" t="s">
        <v>432</v>
      </c>
      <c r="D172" s="59">
        <f>IFERROR(VLOOKUP(B172,'1061(24)Table'!$A$3:$H$297,8,0),0)</f>
        <v>60045.279999999999</v>
      </c>
      <c r="E172" s="59">
        <f>VLOOKUP(B172,'F197 Data'!$G$6:$L$300,6,0)</f>
        <v>45532.150000000009</v>
      </c>
      <c r="F172" s="59">
        <f>VLOOKUP(B172,'F197 Data'!$B$6:$D$300,3,0)</f>
        <v>21264.26</v>
      </c>
      <c r="H172" s="69">
        <v>59.839499999999987</v>
      </c>
      <c r="I172" s="69">
        <v>40.03393333333333</v>
      </c>
      <c r="J172" s="69">
        <v>99.87343333333331</v>
      </c>
      <c r="L172" s="69">
        <v>60.289300000000004</v>
      </c>
      <c r="M172" s="69">
        <v>40.03393333333333</v>
      </c>
      <c r="N172" s="69">
        <v>100.32323333333333</v>
      </c>
      <c r="P172" s="69">
        <v>63.118583333333319</v>
      </c>
      <c r="Q172" s="69">
        <v>40.002650000000003</v>
      </c>
      <c r="R172" s="69">
        <v>103.12123333333332</v>
      </c>
      <c r="T172" s="69">
        <v>64.386299999999991</v>
      </c>
      <c r="U172" s="69">
        <v>36.778583333333337</v>
      </c>
      <c r="V172" s="69">
        <v>101.16488333333334</v>
      </c>
      <c r="X172" s="69">
        <f t="shared" si="65"/>
        <v>75.829690526882402</v>
      </c>
      <c r="Y172" s="69">
        <f t="shared" si="66"/>
        <v>35.41370778852226</v>
      </c>
      <c r="Z172" s="69">
        <f t="shared" si="57"/>
        <v>111.24339831540466</v>
      </c>
      <c r="AB172" s="69">
        <f t="shared" si="54"/>
        <v>67.778191286738561</v>
      </c>
      <c r="AC172" s="69">
        <f t="shared" si="55"/>
        <v>37.398313707285205</v>
      </c>
      <c r="AD172" s="69">
        <f t="shared" si="56"/>
        <v>105.17650499402377</v>
      </c>
    </row>
    <row r="173" spans="2:30">
      <c r="B173" s="58" t="s">
        <v>174</v>
      </c>
      <c r="C173" s="58" t="s">
        <v>433</v>
      </c>
      <c r="D173" s="59">
        <f>IFERROR(VLOOKUP(B173,'1061(24)Table'!$A$3:$H$297,8,0),0)</f>
        <v>2617512.8823923399</v>
      </c>
      <c r="E173" s="59">
        <f>VLOOKUP(B173,'F197 Data'!$G$6:$L$300,6,0)</f>
        <v>1634971.27</v>
      </c>
      <c r="F173" s="59">
        <f>VLOOKUP(B173,'F197 Data'!$B$6:$D$300,3,0)</f>
        <v>963745.06</v>
      </c>
      <c r="H173" s="69">
        <v>56.078121752194356</v>
      </c>
      <c r="I173" s="69">
        <v>36.598448256346408</v>
      </c>
      <c r="J173" s="69">
        <v>92.676570008540764</v>
      </c>
      <c r="L173" s="69">
        <v>73.477448841685757</v>
      </c>
      <c r="M173" s="69">
        <v>42.923167996987807</v>
      </c>
      <c r="N173" s="69">
        <v>116.40061683867356</v>
      </c>
      <c r="P173" s="69">
        <v>61.32284011864332</v>
      </c>
      <c r="Q173" s="69">
        <v>36.059820138628112</v>
      </c>
      <c r="R173" s="69">
        <v>97.382660257271425</v>
      </c>
      <c r="T173" s="69">
        <v>60.096956957645688</v>
      </c>
      <c r="U173" s="69">
        <v>37.395511200776539</v>
      </c>
      <c r="V173" s="69">
        <v>97.492468158422227</v>
      </c>
      <c r="X173" s="69">
        <f t="shared" si="65"/>
        <v>62.462778349563578</v>
      </c>
      <c r="Y173" s="69">
        <f t="shared" si="66"/>
        <v>36.819114300563129</v>
      </c>
      <c r="Z173" s="69">
        <f t="shared" si="57"/>
        <v>99.281892650126707</v>
      </c>
      <c r="AB173" s="69">
        <f t="shared" si="54"/>
        <v>61.294191808617519</v>
      </c>
      <c r="AC173" s="69">
        <f t="shared" si="55"/>
        <v>36.758148546655924</v>
      </c>
      <c r="AD173" s="69">
        <f t="shared" si="56"/>
        <v>98.052340355273444</v>
      </c>
    </row>
    <row r="174" spans="2:30">
      <c r="B174" s="58" t="s">
        <v>168</v>
      </c>
      <c r="C174" s="58" t="s">
        <v>427</v>
      </c>
      <c r="D174" s="59">
        <f>IFERROR(VLOOKUP(B174,'1061(24)Table'!$A$3:$H$297,8,0),0)</f>
        <v>3463357.1881135502</v>
      </c>
      <c r="E174" s="59">
        <f>VLOOKUP(B174,'F197 Data'!$G$6:$L$300,6,0)</f>
        <v>2127641.0100000002</v>
      </c>
      <c r="F174" s="59">
        <f>VLOOKUP(B174,'F197 Data'!$B$6:$D$300,3,0)</f>
        <v>1288195.42</v>
      </c>
      <c r="H174" s="69">
        <v>59.02473194444444</v>
      </c>
      <c r="I174" s="69">
        <v>40.556011111111118</v>
      </c>
      <c r="J174" s="69">
        <v>99.580743055555558</v>
      </c>
      <c r="L174" s="69">
        <v>69.831858975877054</v>
      </c>
      <c r="M174" s="69">
        <v>40.373205714131871</v>
      </c>
      <c r="N174" s="69">
        <v>110.20506469000892</v>
      </c>
      <c r="P174" s="69">
        <v>61.290417118491206</v>
      </c>
      <c r="Q174" s="69">
        <v>37.581651294618084</v>
      </c>
      <c r="R174" s="69">
        <v>98.87206841310929</v>
      </c>
      <c r="T174" s="69">
        <v>63.014867816008305</v>
      </c>
      <c r="U174" s="69">
        <v>37.108199958861036</v>
      </c>
      <c r="V174" s="69">
        <v>100.12306777486934</v>
      </c>
      <c r="X174" s="69">
        <f t="shared" si="65"/>
        <v>61.432907275697467</v>
      </c>
      <c r="Y174" s="69">
        <f t="shared" si="66"/>
        <v>37.194991738685339</v>
      </c>
      <c r="Z174" s="69">
        <f t="shared" si="57"/>
        <v>98.627899014382805</v>
      </c>
      <c r="AB174" s="69">
        <f t="shared" si="54"/>
        <v>61.912730736732328</v>
      </c>
      <c r="AC174" s="69">
        <f t="shared" si="55"/>
        <v>37.294947664054824</v>
      </c>
      <c r="AD174" s="69">
        <f t="shared" si="56"/>
        <v>99.207678400787145</v>
      </c>
    </row>
    <row r="175" spans="2:30">
      <c r="B175" s="58" t="s">
        <v>177</v>
      </c>
      <c r="C175" s="58" t="s">
        <v>435</v>
      </c>
      <c r="D175" s="59">
        <f>IFERROR(VLOOKUP(B175,'1061(24)Table'!$A$3:$H$297,8,0),0)</f>
        <v>699564.68510107999</v>
      </c>
      <c r="E175" s="59">
        <f>VLOOKUP(B175,'F197 Data'!$G$6:$L$300,6,0)</f>
        <v>415792.63</v>
      </c>
      <c r="F175" s="59">
        <f>VLOOKUP(B175,'F197 Data'!$B$6:$D$300,3,0)</f>
        <v>224077.04</v>
      </c>
      <c r="H175" s="69">
        <v>62.069316227996396</v>
      </c>
      <c r="I175" s="69">
        <v>36.647869409534174</v>
      </c>
      <c r="J175" s="69">
        <v>98.717185637530577</v>
      </c>
      <c r="L175" s="69">
        <v>59.45909944808789</v>
      </c>
      <c r="M175" s="69">
        <v>33.469550419675265</v>
      </c>
      <c r="N175" s="69">
        <v>92.928649867763156</v>
      </c>
      <c r="P175" s="69">
        <v>66.182170736587139</v>
      </c>
      <c r="Q175" s="69">
        <v>33.233878488632826</v>
      </c>
      <c r="R175" s="69">
        <v>99.416049225219965</v>
      </c>
      <c r="T175" s="69">
        <v>66.977295389801867</v>
      </c>
      <c r="U175" s="69">
        <v>30.101455881575212</v>
      </c>
      <c r="V175" s="69">
        <v>97.078751271377087</v>
      </c>
      <c r="X175" s="69">
        <f t="shared" si="65"/>
        <v>59.435909052487723</v>
      </c>
      <c r="Y175" s="69">
        <f t="shared" si="66"/>
        <v>32.030925055575551</v>
      </c>
      <c r="Z175" s="69">
        <f t="shared" si="57"/>
        <v>91.466834108063267</v>
      </c>
      <c r="AB175" s="69">
        <f t="shared" si="54"/>
        <v>64.198458392958912</v>
      </c>
      <c r="AC175" s="69">
        <f t="shared" si="55"/>
        <v>31.788753141927867</v>
      </c>
      <c r="AD175" s="69">
        <f t="shared" si="56"/>
        <v>95.987211534886782</v>
      </c>
    </row>
    <row r="176" spans="2:30" s="70" customFormat="1">
      <c r="B176" s="60" t="s">
        <v>653</v>
      </c>
      <c r="C176" s="57" t="s">
        <v>654</v>
      </c>
      <c r="D176" s="61">
        <f>SUM(D166:D175)</f>
        <v>8351114.5766828796</v>
      </c>
      <c r="E176" s="61">
        <f t="shared" ref="E176:F176" si="67">SUM(E166:E175)</f>
        <v>5149813.6500000004</v>
      </c>
      <c r="F176" s="61">
        <f t="shared" si="67"/>
        <v>2949454.46</v>
      </c>
      <c r="G176" s="55"/>
      <c r="H176" s="62">
        <v>58.253708894412412</v>
      </c>
      <c r="I176" s="62">
        <v>38.850969724139247</v>
      </c>
      <c r="J176" s="62">
        <v>97.104678618551659</v>
      </c>
      <c r="K176" s="55"/>
      <c r="L176" s="62">
        <v>69.218539468703582</v>
      </c>
      <c r="M176" s="62">
        <v>40.463608660701169</v>
      </c>
      <c r="N176" s="62">
        <v>109.68214812940475</v>
      </c>
      <c r="O176" s="55"/>
      <c r="P176" s="62">
        <v>62.460332697656654</v>
      </c>
      <c r="Q176" s="62">
        <v>35.597324091824703</v>
      </c>
      <c r="R176" s="62">
        <v>98.057656789481356</v>
      </c>
      <c r="S176" s="55"/>
      <c r="T176" s="62">
        <v>63.129306147408357</v>
      </c>
      <c r="U176" s="62">
        <v>35.935514904083107</v>
      </c>
      <c r="V176" s="62">
        <v>99.064821051491464</v>
      </c>
      <c r="W176" s="55"/>
      <c r="X176" s="62">
        <f t="shared" si="65"/>
        <v>61.666183629892693</v>
      </c>
      <c r="Y176" s="62">
        <f t="shared" si="66"/>
        <v>35.318093566039224</v>
      </c>
      <c r="Z176" s="62">
        <f t="shared" si="57"/>
        <v>96.984277195931924</v>
      </c>
      <c r="AA176" s="55"/>
      <c r="AB176" s="62">
        <f t="shared" si="54"/>
        <v>62.418607491652573</v>
      </c>
      <c r="AC176" s="62">
        <f t="shared" si="55"/>
        <v>35.616977520649009</v>
      </c>
      <c r="AD176" s="62">
        <f t="shared" si="56"/>
        <v>98.035585012301567</v>
      </c>
    </row>
    <row r="177" spans="2:30">
      <c r="B177" s="52"/>
      <c r="C177" s="57"/>
      <c r="D177" s="59"/>
      <c r="E177" s="59"/>
      <c r="F177" s="59"/>
      <c r="H177" s="69"/>
      <c r="I177" s="69"/>
      <c r="J177" s="69"/>
      <c r="L177" s="69"/>
      <c r="M177" s="69"/>
      <c r="N177" s="69"/>
      <c r="P177" s="69"/>
      <c r="Q177" s="69"/>
      <c r="R177" s="69"/>
      <c r="T177" s="69"/>
      <c r="U177" s="69"/>
      <c r="V177" s="69"/>
      <c r="X177" s="69"/>
      <c r="Y177" s="69"/>
      <c r="Z177" s="69"/>
      <c r="AB177" s="69"/>
      <c r="AC177" s="69"/>
      <c r="AD177" s="69"/>
    </row>
    <row r="178" spans="2:30">
      <c r="B178" s="58" t="s">
        <v>185</v>
      </c>
      <c r="C178" s="58" t="s">
        <v>443</v>
      </c>
      <c r="D178" s="59">
        <f>IFERROR(VLOOKUP(B178,'1061(24)Table'!$A$3:$H$297,8,0),0)</f>
        <v>1155602.81005523</v>
      </c>
      <c r="E178" s="59">
        <f>VLOOKUP(B178,'F197 Data'!$G$6:$L$300,6,0)</f>
        <v>675680</v>
      </c>
      <c r="F178" s="59">
        <f>VLOOKUP(B178,'F197 Data'!$B$6:$D$300,3,0)</f>
        <v>431251.91</v>
      </c>
      <c r="H178" s="69">
        <v>59.142509928422328</v>
      </c>
      <c r="I178" s="69">
        <v>42.92844413045627</v>
      </c>
      <c r="J178" s="69">
        <v>102.0709540588786</v>
      </c>
      <c r="L178" s="69">
        <v>68.12607504246732</v>
      </c>
      <c r="M178" s="69">
        <v>42.534767760515493</v>
      </c>
      <c r="N178" s="69">
        <v>110.66084280298281</v>
      </c>
      <c r="P178" s="69">
        <v>60.192193712242016</v>
      </c>
      <c r="Q178" s="69">
        <v>36.711781276482142</v>
      </c>
      <c r="R178" s="69">
        <v>96.903974988724158</v>
      </c>
      <c r="T178" s="69">
        <v>58.495655808514243</v>
      </c>
      <c r="U178" s="69">
        <v>30.929960909511113</v>
      </c>
      <c r="V178" s="69">
        <v>89.425616718025353</v>
      </c>
      <c r="X178" s="69">
        <f t="shared" ref="X178:X191" si="68">IFERROR(IF(E178&gt;0,E178/D178*100,0),0)</f>
        <v>58.469916663469093</v>
      </c>
      <c r="Y178" s="69">
        <f t="shared" ref="Y178:Y191" si="69">IFERROR(IF(F178&gt;0,F178/D178*100,0),0)</f>
        <v>37.31835075577473</v>
      </c>
      <c r="Z178" s="69">
        <f t="shared" si="57"/>
        <v>95.788267419243823</v>
      </c>
      <c r="AB178" s="69">
        <f t="shared" si="54"/>
        <v>59.052588728075115</v>
      </c>
      <c r="AC178" s="69">
        <f t="shared" si="55"/>
        <v>34.986697647255994</v>
      </c>
      <c r="AD178" s="69">
        <f t="shared" si="56"/>
        <v>94.039286375331116</v>
      </c>
    </row>
    <row r="179" spans="2:30">
      <c r="B179" s="58" t="s">
        <v>186</v>
      </c>
      <c r="C179" s="58" t="s">
        <v>444</v>
      </c>
      <c r="D179" s="59">
        <f>IFERROR(VLOOKUP(B179,'1061(24)Table'!$A$3:$H$297,8,0),0)</f>
        <v>190467.45268150998</v>
      </c>
      <c r="E179" s="59">
        <f>VLOOKUP(B179,'F197 Data'!$G$6:$L$300,6,0)</f>
        <v>52256.22</v>
      </c>
      <c r="F179" s="59">
        <f>VLOOKUP(B179,'F197 Data'!$B$6:$D$300,3,0)</f>
        <v>80860</v>
      </c>
      <c r="H179" s="69">
        <v>54.130426315789471</v>
      </c>
      <c r="I179" s="69">
        <v>46.101073684210526</v>
      </c>
      <c r="J179" s="69">
        <v>100.2315</v>
      </c>
      <c r="L179" s="69">
        <v>55.879395846297108</v>
      </c>
      <c r="M179" s="69">
        <v>46.370608976592102</v>
      </c>
      <c r="N179" s="69">
        <v>102.25000482288921</v>
      </c>
      <c r="P179" s="69">
        <v>55.627686496599758</v>
      </c>
      <c r="Q179" s="69">
        <v>43.460970053291071</v>
      </c>
      <c r="R179" s="69">
        <v>99.088656549890828</v>
      </c>
      <c r="T179" s="69">
        <v>55.934866381524529</v>
      </c>
      <c r="U179" s="69">
        <v>44.493271011589528</v>
      </c>
      <c r="V179" s="69">
        <v>100.42813739311406</v>
      </c>
      <c r="X179" s="69">
        <f t="shared" si="68"/>
        <v>27.435774072843934</v>
      </c>
      <c r="Y179" s="69">
        <f t="shared" si="69"/>
        <v>42.453447484914911</v>
      </c>
      <c r="Z179" s="69">
        <f t="shared" si="57"/>
        <v>69.889221557758844</v>
      </c>
      <c r="AB179" s="69">
        <f t="shared" si="54"/>
        <v>46.332775650322738</v>
      </c>
      <c r="AC179" s="69">
        <f t="shared" si="55"/>
        <v>43.469229516598496</v>
      </c>
      <c r="AD179" s="69">
        <f t="shared" si="56"/>
        <v>89.802005166921234</v>
      </c>
    </row>
    <row r="180" spans="2:30">
      <c r="B180" s="58" t="s">
        <v>187</v>
      </c>
      <c r="C180" s="58" t="s">
        <v>445</v>
      </c>
      <c r="D180" s="59">
        <f>IFERROR(VLOOKUP(B180,'1061(24)Table'!$A$3:$H$297,8,0),0)</f>
        <v>927304.67598100007</v>
      </c>
      <c r="E180" s="59">
        <f>VLOOKUP(B180,'F197 Data'!$G$6:$L$300,6,0)</f>
        <v>569150.22</v>
      </c>
      <c r="F180" s="59">
        <f>VLOOKUP(B180,'F197 Data'!$B$6:$D$300,3,0)</f>
        <v>335973.89</v>
      </c>
      <c r="H180" s="69">
        <v>57.272422919282583</v>
      </c>
      <c r="I180" s="69">
        <v>36.828632080069958</v>
      </c>
      <c r="J180" s="69">
        <v>94.101054999352542</v>
      </c>
      <c r="L180" s="69">
        <v>67.908362951585687</v>
      </c>
      <c r="M180" s="69">
        <v>38.842162243235386</v>
      </c>
      <c r="N180" s="69">
        <v>106.75052519482108</v>
      </c>
      <c r="P180" s="69">
        <v>62.470943479718358</v>
      </c>
      <c r="Q180" s="69">
        <v>34.840140880970466</v>
      </c>
      <c r="R180" s="69">
        <v>97.311084360688824</v>
      </c>
      <c r="T180" s="69">
        <v>61.415224309340502</v>
      </c>
      <c r="U180" s="69">
        <v>30.907534690544853</v>
      </c>
      <c r="V180" s="69">
        <v>92.322758999885352</v>
      </c>
      <c r="X180" s="69">
        <f t="shared" si="68"/>
        <v>61.376830586764072</v>
      </c>
      <c r="Y180" s="69">
        <f t="shared" si="69"/>
        <v>36.231230004806307</v>
      </c>
      <c r="Z180" s="69">
        <f t="shared" si="57"/>
        <v>97.608060591570379</v>
      </c>
      <c r="AB180" s="69">
        <f t="shared" si="54"/>
        <v>61.754332791940975</v>
      </c>
      <c r="AC180" s="69">
        <f t="shared" si="55"/>
        <v>33.992968525440538</v>
      </c>
      <c r="AD180" s="69">
        <f t="shared" si="56"/>
        <v>95.747301317381527</v>
      </c>
    </row>
    <row r="181" spans="2:30">
      <c r="B181" s="58" t="s">
        <v>178</v>
      </c>
      <c r="C181" s="58" t="s">
        <v>436</v>
      </c>
      <c r="D181" s="59">
        <f>IFERROR(VLOOKUP(B181,'1061(24)Table'!$A$3:$H$297,8,0),0)</f>
        <v>981551.38414112001</v>
      </c>
      <c r="E181" s="59">
        <f>VLOOKUP(B181,'F197 Data'!$G$6:$L$300,6,0)</f>
        <v>586297.53</v>
      </c>
      <c r="F181" s="59">
        <f>VLOOKUP(B181,'F197 Data'!$B$6:$D$300,3,0)</f>
        <v>373238.06</v>
      </c>
      <c r="H181" s="69">
        <v>50.583033540372668</v>
      </c>
      <c r="I181" s="69">
        <v>33.834929192546582</v>
      </c>
      <c r="J181" s="69">
        <v>84.41796273291925</v>
      </c>
      <c r="L181" s="69">
        <v>68.160939966180038</v>
      </c>
      <c r="M181" s="69">
        <v>38.305892217854762</v>
      </c>
      <c r="N181" s="69">
        <v>106.4668321840348</v>
      </c>
      <c r="P181" s="69">
        <v>58.334093501499694</v>
      </c>
      <c r="Q181" s="69">
        <v>33.010462098936316</v>
      </c>
      <c r="R181" s="69">
        <v>91.34455560043601</v>
      </c>
      <c r="T181" s="69">
        <v>59.265153556297165</v>
      </c>
      <c r="U181" s="69">
        <v>34.664603822083635</v>
      </c>
      <c r="V181" s="69">
        <v>93.929757378380799</v>
      </c>
      <c r="X181" s="69">
        <f t="shared" si="68"/>
        <v>59.731720567336751</v>
      </c>
      <c r="Y181" s="69">
        <f t="shared" si="69"/>
        <v>38.025320531394478</v>
      </c>
      <c r="Z181" s="69">
        <f t="shared" si="57"/>
        <v>97.757041098731236</v>
      </c>
      <c r="AB181" s="69">
        <f t="shared" si="54"/>
        <v>59.110322541711206</v>
      </c>
      <c r="AC181" s="69">
        <f t="shared" si="55"/>
        <v>35.233462150804804</v>
      </c>
      <c r="AD181" s="69">
        <f t="shared" si="56"/>
        <v>94.34378469251601</v>
      </c>
    </row>
    <row r="182" spans="2:30">
      <c r="B182" s="58" t="s">
        <v>181</v>
      </c>
      <c r="C182" s="58" t="s">
        <v>439</v>
      </c>
      <c r="D182" s="59">
        <f>IFERROR(VLOOKUP(B182,'1061(24)Table'!$A$3:$H$297,8,0),0)</f>
        <v>1094274.8026423601</v>
      </c>
      <c r="E182" s="59">
        <f>VLOOKUP(B182,'F197 Data'!$G$6:$L$300,6,0)</f>
        <v>629472.95000000019</v>
      </c>
      <c r="F182" s="59">
        <f>VLOOKUP(B182,'F197 Data'!$B$6:$D$300,3,0)</f>
        <v>444420.67</v>
      </c>
      <c r="H182" s="69">
        <v>55.489304689948128</v>
      </c>
      <c r="I182" s="69">
        <v>41.908337453431287</v>
      </c>
      <c r="J182" s="69">
        <v>97.397642143379414</v>
      </c>
      <c r="L182" s="69">
        <v>73.254130120545213</v>
      </c>
      <c r="M182" s="69">
        <v>42.990607972541461</v>
      </c>
      <c r="N182" s="69">
        <v>116.24473809308668</v>
      </c>
      <c r="P182" s="69">
        <v>57.381846009376645</v>
      </c>
      <c r="Q182" s="69">
        <v>37.101037444869924</v>
      </c>
      <c r="R182" s="69">
        <v>94.482883454246576</v>
      </c>
      <c r="T182" s="69">
        <v>56.969168726486672</v>
      </c>
      <c r="U182" s="69">
        <v>40.313053352064863</v>
      </c>
      <c r="V182" s="69">
        <v>97.282222078551541</v>
      </c>
      <c r="X182" s="69">
        <f t="shared" si="68"/>
        <v>57.524211329732111</v>
      </c>
      <c r="Y182" s="69">
        <f t="shared" si="69"/>
        <v>40.613259934968013</v>
      </c>
      <c r="Z182" s="69">
        <f t="shared" si="57"/>
        <v>98.137471264700125</v>
      </c>
      <c r="AB182" s="69">
        <f t="shared" si="54"/>
        <v>57.29174202186514</v>
      </c>
      <c r="AC182" s="69">
        <f t="shared" si="55"/>
        <v>39.342450243967598</v>
      </c>
      <c r="AD182" s="69">
        <f t="shared" si="56"/>
        <v>96.634192265832738</v>
      </c>
    </row>
    <row r="183" spans="2:30">
      <c r="B183" s="58" t="s">
        <v>182</v>
      </c>
      <c r="C183" s="58" t="s">
        <v>440</v>
      </c>
      <c r="D183" s="59">
        <f>IFERROR(VLOOKUP(B183,'1061(24)Table'!$A$3:$H$297,8,0),0)</f>
        <v>978685.38420928002</v>
      </c>
      <c r="E183" s="59">
        <f>VLOOKUP(B183,'F197 Data'!$G$6:$L$300,6,0)</f>
        <v>559737.11</v>
      </c>
      <c r="F183" s="59">
        <f>VLOOKUP(B183,'F197 Data'!$B$6:$D$300,3,0)</f>
        <v>386855.9</v>
      </c>
      <c r="H183" s="69">
        <v>56.682903333333336</v>
      </c>
      <c r="I183" s="69">
        <v>43.417863333333337</v>
      </c>
      <c r="J183" s="69">
        <v>100.10076666666667</v>
      </c>
      <c r="L183" s="69">
        <v>65.261700419595243</v>
      </c>
      <c r="M183" s="69">
        <v>43.512692145203886</v>
      </c>
      <c r="N183" s="69">
        <v>108.77439256479913</v>
      </c>
      <c r="P183" s="69">
        <v>59.509496003869678</v>
      </c>
      <c r="Q183" s="69">
        <v>38.959575493656487</v>
      </c>
      <c r="R183" s="69">
        <v>98.469071497526159</v>
      </c>
      <c r="T183" s="69">
        <v>57.413731525023024</v>
      </c>
      <c r="U183" s="69">
        <v>28.751039854297805</v>
      </c>
      <c r="V183" s="69">
        <v>86.164771379320825</v>
      </c>
      <c r="X183" s="69">
        <f t="shared" si="68"/>
        <v>57.192752546543289</v>
      </c>
      <c r="Y183" s="69">
        <f t="shared" si="69"/>
        <v>39.528116618657464</v>
      </c>
      <c r="Z183" s="69">
        <f t="shared" si="57"/>
        <v>96.720869165200753</v>
      </c>
      <c r="AB183" s="69">
        <f t="shared" si="54"/>
        <v>58.038660025145333</v>
      </c>
      <c r="AC183" s="69">
        <f t="shared" si="55"/>
        <v>35.746243988870582</v>
      </c>
      <c r="AD183" s="69">
        <f t="shared" si="56"/>
        <v>93.784904014015908</v>
      </c>
    </row>
    <row r="184" spans="2:30">
      <c r="B184" s="58" t="s">
        <v>188</v>
      </c>
      <c r="C184" s="58" t="s">
        <v>446</v>
      </c>
      <c r="D184" s="59">
        <f>IFERROR(VLOOKUP(B184,'1061(24)Table'!$A$3:$H$297,8,0),0)</f>
        <v>187871.19409167999</v>
      </c>
      <c r="E184" s="59">
        <f>VLOOKUP(B184,'F197 Data'!$G$6:$L$300,6,0)</f>
        <v>121426.32999999999</v>
      </c>
      <c r="F184" s="59">
        <f>VLOOKUP(B184,'F197 Data'!$B$6:$D$300,3,0)</f>
        <v>71742.53</v>
      </c>
      <c r="H184" s="69">
        <v>48.846491999999998</v>
      </c>
      <c r="I184" s="69">
        <v>27.206884000000002</v>
      </c>
      <c r="J184" s="69">
        <v>76.053376</v>
      </c>
      <c r="L184" s="69">
        <v>64.712341846554466</v>
      </c>
      <c r="M184" s="69">
        <v>34.061798428864279</v>
      </c>
      <c r="N184" s="69">
        <v>98.774140275418745</v>
      </c>
      <c r="P184" s="69">
        <v>56.25265554948696</v>
      </c>
      <c r="Q184" s="69">
        <v>31.242468887136454</v>
      </c>
      <c r="R184" s="69">
        <v>87.495124436623414</v>
      </c>
      <c r="T184" s="69">
        <v>63.655921283524684</v>
      </c>
      <c r="U184" s="69">
        <v>34.980107937892591</v>
      </c>
      <c r="V184" s="69">
        <v>98.636029221417274</v>
      </c>
      <c r="X184" s="69">
        <f t="shared" si="68"/>
        <v>64.632755748997198</v>
      </c>
      <c r="Y184" s="69">
        <f t="shared" si="69"/>
        <v>38.187083627621</v>
      </c>
      <c r="Z184" s="69">
        <f t="shared" si="57"/>
        <v>102.81983937661821</v>
      </c>
      <c r="AB184" s="69">
        <f t="shared" si="54"/>
        <v>61.513777527336281</v>
      </c>
      <c r="AC184" s="69">
        <f t="shared" si="55"/>
        <v>34.803220150883355</v>
      </c>
      <c r="AD184" s="69">
        <f t="shared" si="56"/>
        <v>96.316997678219636</v>
      </c>
    </row>
    <row r="185" spans="2:30">
      <c r="B185" s="58" t="s">
        <v>189</v>
      </c>
      <c r="C185" s="58" t="s">
        <v>447</v>
      </c>
      <c r="D185" s="59">
        <f>IFERROR(VLOOKUP(B185,'1061(24)Table'!$A$3:$H$297,8,0),0)</f>
        <v>1138774.8160075999</v>
      </c>
      <c r="E185" s="59">
        <f>VLOOKUP(B185,'F197 Data'!$G$6:$L$300,6,0)</f>
        <v>689772.68</v>
      </c>
      <c r="F185" s="59">
        <f>VLOOKUP(B185,'F197 Data'!$B$6:$D$300,3,0)</f>
        <v>419648.61</v>
      </c>
      <c r="H185" s="69">
        <v>55.758422346368711</v>
      </c>
      <c r="I185" s="69">
        <v>36.670555307262568</v>
      </c>
      <c r="J185" s="69">
        <v>92.428977653631279</v>
      </c>
      <c r="L185" s="69">
        <v>63.330328036854802</v>
      </c>
      <c r="M185" s="69">
        <v>39.224314500442034</v>
      </c>
      <c r="N185" s="69">
        <v>102.55464253729684</v>
      </c>
      <c r="P185" s="69">
        <v>61.920986861816097</v>
      </c>
      <c r="Q185" s="69">
        <v>31.176657824545284</v>
      </c>
      <c r="R185" s="69">
        <v>93.097644686361377</v>
      </c>
      <c r="T185" s="69">
        <v>60.335971192355629</v>
      </c>
      <c r="U185" s="69">
        <v>35.542180392773787</v>
      </c>
      <c r="V185" s="69">
        <v>95.878151585129416</v>
      </c>
      <c r="X185" s="69">
        <f t="shared" si="68"/>
        <v>60.571472981660726</v>
      </c>
      <c r="Y185" s="69">
        <f t="shared" si="69"/>
        <v>36.850886066416081</v>
      </c>
      <c r="Z185" s="69">
        <f t="shared" si="57"/>
        <v>97.4223590480768</v>
      </c>
      <c r="AB185" s="69">
        <f t="shared" si="54"/>
        <v>60.942810345277479</v>
      </c>
      <c r="AC185" s="69">
        <f t="shared" si="55"/>
        <v>34.523241427911721</v>
      </c>
      <c r="AD185" s="69">
        <f t="shared" si="56"/>
        <v>95.466051773189193</v>
      </c>
    </row>
    <row r="186" spans="2:30">
      <c r="B186" s="58" t="s">
        <v>190</v>
      </c>
      <c r="C186" s="58" t="s">
        <v>448</v>
      </c>
      <c r="D186" s="59">
        <f>IFERROR(VLOOKUP(B186,'1061(24)Table'!$A$3:$H$297,8,0),0)</f>
        <v>1142687.8576745801</v>
      </c>
      <c r="E186" s="59">
        <f>VLOOKUP(B186,'F197 Data'!$G$6:$L$300,6,0)</f>
        <v>773082.14</v>
      </c>
      <c r="F186" s="59">
        <f>VLOOKUP(B186,'F197 Data'!$B$6:$D$300,3,0)</f>
        <v>353274.36</v>
      </c>
      <c r="H186" s="69">
        <v>56.629796646582243</v>
      </c>
      <c r="I186" s="69">
        <v>36.947918075872202</v>
      </c>
      <c r="J186" s="69">
        <v>93.577714722454445</v>
      </c>
      <c r="L186" s="69">
        <v>69.140083996525561</v>
      </c>
      <c r="M186" s="69">
        <v>39.004126580852656</v>
      </c>
      <c r="N186" s="69">
        <v>108.14421057737822</v>
      </c>
      <c r="P186" s="69">
        <v>72.123945689256502</v>
      </c>
      <c r="Q186" s="69">
        <v>35.235204353991662</v>
      </c>
      <c r="R186" s="69">
        <v>107.35915004324816</v>
      </c>
      <c r="T186" s="69">
        <v>68.639049191546988</v>
      </c>
      <c r="U186" s="69">
        <v>23.376773117425142</v>
      </c>
      <c r="V186" s="69">
        <v>92.015822308972133</v>
      </c>
      <c r="X186" s="69">
        <f t="shared" si="68"/>
        <v>67.65470857223039</v>
      </c>
      <c r="Y186" s="69">
        <f t="shared" si="69"/>
        <v>30.916085930844559</v>
      </c>
      <c r="Z186" s="69">
        <f t="shared" si="57"/>
        <v>98.57079450307495</v>
      </c>
      <c r="AB186" s="69">
        <f t="shared" si="54"/>
        <v>69.472567817677955</v>
      </c>
      <c r="AC186" s="69">
        <f t="shared" si="55"/>
        <v>29.84268780075379</v>
      </c>
      <c r="AD186" s="69">
        <f t="shared" si="56"/>
        <v>99.315255618431749</v>
      </c>
    </row>
    <row r="187" spans="2:30">
      <c r="B187" s="58" t="s">
        <v>183</v>
      </c>
      <c r="C187" s="58" t="s">
        <v>441</v>
      </c>
      <c r="D187" s="59">
        <f>IFERROR(VLOOKUP(B187,'1061(24)Table'!$A$3:$H$297,8,0),0)</f>
        <v>275521.27701759996</v>
      </c>
      <c r="E187" s="59">
        <f>VLOOKUP(B187,'F197 Data'!$G$6:$L$300,6,0)</f>
        <v>170341.28000000003</v>
      </c>
      <c r="F187" s="59">
        <f>VLOOKUP(B187,'F197 Data'!$B$6:$D$300,3,0)</f>
        <v>98990.5</v>
      </c>
      <c r="H187" s="69">
        <v>40.503099999999989</v>
      </c>
      <c r="I187" s="69">
        <v>23.657262857142857</v>
      </c>
      <c r="J187" s="69">
        <v>64.160362857142843</v>
      </c>
      <c r="L187" s="69">
        <v>65.990828433507758</v>
      </c>
      <c r="M187" s="69">
        <v>35.26831510790435</v>
      </c>
      <c r="N187" s="69">
        <v>101.2591435414121</v>
      </c>
      <c r="P187" s="69">
        <v>63.737383578199122</v>
      </c>
      <c r="Q187" s="69">
        <v>32.807363313996809</v>
      </c>
      <c r="R187" s="69">
        <v>96.544746892195931</v>
      </c>
      <c r="T187" s="69">
        <v>61.071337467253443</v>
      </c>
      <c r="U187" s="69">
        <v>32.485355999048608</v>
      </c>
      <c r="V187" s="69">
        <v>93.55669346630205</v>
      </c>
      <c r="X187" s="69">
        <f t="shared" si="68"/>
        <v>61.825090912713378</v>
      </c>
      <c r="Y187" s="69">
        <f t="shared" si="69"/>
        <v>35.928441197547372</v>
      </c>
      <c r="Z187" s="69">
        <f t="shared" si="57"/>
        <v>97.75353211026075</v>
      </c>
      <c r="AB187" s="69">
        <f t="shared" si="54"/>
        <v>62.211270652721986</v>
      </c>
      <c r="AC187" s="69">
        <f t="shared" si="55"/>
        <v>33.740386836864261</v>
      </c>
      <c r="AD187" s="69">
        <f t="shared" si="56"/>
        <v>95.951657489586253</v>
      </c>
    </row>
    <row r="188" spans="2:30">
      <c r="B188" s="58" t="s">
        <v>179</v>
      </c>
      <c r="C188" s="58" t="s">
        <v>437</v>
      </c>
      <c r="D188" s="59">
        <f>IFERROR(VLOOKUP(B188,'1061(24)Table'!$A$3:$H$297,8,0),0)</f>
        <v>5830072.7969115004</v>
      </c>
      <c r="E188" s="59">
        <f>VLOOKUP(B188,'F197 Data'!$G$6:$L$300,6,0)</f>
        <v>3288214.4199999995</v>
      </c>
      <c r="F188" s="59">
        <f>VLOOKUP(B188,'F197 Data'!$B$6:$D$300,3,0)</f>
        <v>2417948.39</v>
      </c>
      <c r="H188" s="69">
        <v>57.16514294117647</v>
      </c>
      <c r="I188" s="69">
        <v>42.424509411764703</v>
      </c>
      <c r="J188" s="69">
        <v>99.589652352941172</v>
      </c>
      <c r="L188" s="69">
        <v>58.772134354197611</v>
      </c>
      <c r="M188" s="69">
        <v>42.345060384812697</v>
      </c>
      <c r="N188" s="69">
        <v>101.1171947390103</v>
      </c>
      <c r="P188" s="69">
        <v>56.864227347090377</v>
      </c>
      <c r="Q188" s="69">
        <v>42.191951673942668</v>
      </c>
      <c r="R188" s="69">
        <v>99.056179021033046</v>
      </c>
      <c r="T188" s="69">
        <v>56.588664369294925</v>
      </c>
      <c r="U188" s="69">
        <v>41.182432952413492</v>
      </c>
      <c r="V188" s="69">
        <v>97.771097321708424</v>
      </c>
      <c r="X188" s="69">
        <f t="shared" si="68"/>
        <v>56.400915298037816</v>
      </c>
      <c r="Y188" s="69">
        <f t="shared" si="69"/>
        <v>41.473725530166895</v>
      </c>
      <c r="Z188" s="69">
        <f t="shared" si="57"/>
        <v>97.874640828204718</v>
      </c>
      <c r="AB188" s="69">
        <f t="shared" si="54"/>
        <v>56.617935671474378</v>
      </c>
      <c r="AC188" s="69">
        <f t="shared" si="55"/>
        <v>41.616036718841023</v>
      </c>
      <c r="AD188" s="69">
        <f t="shared" si="56"/>
        <v>98.233972390315401</v>
      </c>
    </row>
    <row r="189" spans="2:30">
      <c r="B189" s="58" t="s">
        <v>180</v>
      </c>
      <c r="C189" s="58" t="s">
        <v>438</v>
      </c>
      <c r="D189" s="59">
        <f>IFERROR(VLOOKUP(B189,'1061(24)Table'!$A$3:$H$297,8,0),0)</f>
        <v>785599.50006047997</v>
      </c>
      <c r="E189" s="59">
        <f>VLOOKUP(B189,'F197 Data'!$G$6:$L$300,6,0)</f>
        <v>483703.42</v>
      </c>
      <c r="F189" s="59">
        <f>VLOOKUP(B189,'F197 Data'!$B$6:$D$300,3,0)</f>
        <v>301432.68</v>
      </c>
      <c r="H189" s="69">
        <v>47.758188393771484</v>
      </c>
      <c r="I189" s="69">
        <v>32.042757339399408</v>
      </c>
      <c r="J189" s="69">
        <v>79.800945733170892</v>
      </c>
      <c r="L189" s="69">
        <v>62.992947042524683</v>
      </c>
      <c r="M189" s="69">
        <v>37.658971511105072</v>
      </c>
      <c r="N189" s="69">
        <v>100.65191855362976</v>
      </c>
      <c r="P189" s="69">
        <v>56.915563860066435</v>
      </c>
      <c r="Q189" s="69">
        <v>31.412456580526065</v>
      </c>
      <c r="R189" s="69">
        <v>88.328020440592496</v>
      </c>
      <c r="T189" s="69">
        <v>61.98523347355318</v>
      </c>
      <c r="U189" s="69">
        <v>36.641133541241736</v>
      </c>
      <c r="V189" s="69">
        <v>98.626367014794909</v>
      </c>
      <c r="X189" s="69">
        <f t="shared" si="68"/>
        <v>61.571248449465877</v>
      </c>
      <c r="Y189" s="69">
        <f t="shared" si="69"/>
        <v>38.369764743586771</v>
      </c>
      <c r="Z189" s="69">
        <f t="shared" si="57"/>
        <v>99.94101319305264</v>
      </c>
      <c r="AB189" s="69">
        <f t="shared" si="54"/>
        <v>60.157348594361828</v>
      </c>
      <c r="AC189" s="69">
        <f t="shared" si="55"/>
        <v>35.474451621784858</v>
      </c>
      <c r="AD189" s="69">
        <f t="shared" si="56"/>
        <v>95.631800216146686</v>
      </c>
    </row>
    <row r="190" spans="2:30">
      <c r="B190" s="58" t="s">
        <v>184</v>
      </c>
      <c r="C190" s="58" t="s">
        <v>442</v>
      </c>
      <c r="D190" s="59">
        <f>IFERROR(VLOOKUP(B190,'1061(24)Table'!$A$3:$H$297,8,0),0)</f>
        <v>0</v>
      </c>
      <c r="E190" s="59">
        <f>VLOOKUP(B190,'F197 Data'!$G$6:$L$300,6,0)</f>
        <v>49084.729999999981</v>
      </c>
      <c r="F190" s="59">
        <f>VLOOKUP(B190,'F197 Data'!$B$6:$D$300,3,0)</f>
        <v>1933418.81</v>
      </c>
      <c r="H190" s="69">
        <v>57.027075999999987</v>
      </c>
      <c r="I190" s="69">
        <v>44.998690857142854</v>
      </c>
      <c r="J190" s="69">
        <v>102.02576685714284</v>
      </c>
      <c r="L190" s="69">
        <v>1.8078149178508327</v>
      </c>
      <c r="M190" s="69">
        <v>44.976162851624721</v>
      </c>
      <c r="N190" s="69">
        <v>46.783977769475555</v>
      </c>
      <c r="P190" s="69">
        <v>55.757868108349797</v>
      </c>
      <c r="Q190" s="69">
        <v>0.17392982818096225</v>
      </c>
      <c r="R190" s="69">
        <v>55.931797936530756</v>
      </c>
      <c r="T190" s="69">
        <v>55.623249920549469</v>
      </c>
      <c r="U190" s="69">
        <v>42.44391648379289</v>
      </c>
      <c r="V190" s="69">
        <v>98.067166404342359</v>
      </c>
      <c r="X190" s="69">
        <f t="shared" si="68"/>
        <v>0</v>
      </c>
      <c r="Y190" s="69">
        <f t="shared" si="69"/>
        <v>0</v>
      </c>
      <c r="Z190" s="69">
        <f t="shared" si="57"/>
        <v>0</v>
      </c>
      <c r="AB190" s="69">
        <f t="shared" si="54"/>
        <v>37.12703934296642</v>
      </c>
      <c r="AC190" s="69">
        <f t="shared" si="55"/>
        <v>14.205948770657949</v>
      </c>
      <c r="AD190" s="69">
        <f t="shared" si="56"/>
        <v>51.332988113624367</v>
      </c>
    </row>
    <row r="191" spans="2:30" s="70" customFormat="1">
      <c r="B191" s="60" t="s">
        <v>655</v>
      </c>
      <c r="C191" s="57" t="s">
        <v>656</v>
      </c>
      <c r="D191" s="61">
        <f>SUM(D178:D190)</f>
        <v>14688413.95147394</v>
      </c>
      <c r="E191" s="61">
        <f t="shared" ref="E191:F191" si="70">SUM(E178:E190)</f>
        <v>8648219.0299999993</v>
      </c>
      <c r="F191" s="61">
        <f t="shared" si="70"/>
        <v>7649056.3100000005</v>
      </c>
      <c r="G191" s="55"/>
      <c r="H191" s="62">
        <v>55.544131821255945</v>
      </c>
      <c r="I191" s="62">
        <v>40.442003411927033</v>
      </c>
      <c r="J191" s="62">
        <v>95.986135233182978</v>
      </c>
      <c r="K191" s="55"/>
      <c r="L191" s="62">
        <v>48.908254697948259</v>
      </c>
      <c r="M191" s="62">
        <v>41.922998491049476</v>
      </c>
      <c r="N191" s="62">
        <v>90.831253188997735</v>
      </c>
      <c r="O191" s="55"/>
      <c r="P191" s="62">
        <v>58.35754066096883</v>
      </c>
      <c r="Q191" s="62">
        <v>28.148859907998759</v>
      </c>
      <c r="R191" s="62">
        <v>86.506400568967592</v>
      </c>
      <c r="S191" s="55"/>
      <c r="T191" s="62">
        <v>58.205988045397781</v>
      </c>
      <c r="U191" s="62">
        <v>37.655092525020379</v>
      </c>
      <c r="V191" s="62">
        <v>95.861080570418153</v>
      </c>
      <c r="W191" s="55"/>
      <c r="X191" s="62">
        <f t="shared" si="68"/>
        <v>58.877827507933048</v>
      </c>
      <c r="Y191" s="62">
        <f t="shared" si="69"/>
        <v>52.075440788026263</v>
      </c>
      <c r="Z191" s="62">
        <f t="shared" si="57"/>
        <v>110.9532682959593</v>
      </c>
      <c r="AA191" s="55"/>
      <c r="AB191" s="62">
        <f t="shared" si="54"/>
        <v>58.480452071433227</v>
      </c>
      <c r="AC191" s="62">
        <f t="shared" si="55"/>
        <v>39.293131073681799</v>
      </c>
      <c r="AD191" s="62">
        <f t="shared" si="56"/>
        <v>97.773583145115026</v>
      </c>
    </row>
    <row r="192" spans="2:30">
      <c r="B192" s="52" t="s">
        <v>657</v>
      </c>
      <c r="C192" s="57"/>
      <c r="D192" s="59"/>
      <c r="E192" s="59"/>
      <c r="F192" s="59"/>
      <c r="H192" s="69"/>
      <c r="I192" s="69"/>
      <c r="J192" s="69"/>
      <c r="L192" s="69"/>
      <c r="M192" s="69"/>
      <c r="N192" s="69"/>
      <c r="P192" s="69"/>
      <c r="Q192" s="69"/>
      <c r="R192" s="69"/>
      <c r="T192" s="69"/>
      <c r="U192" s="69"/>
      <c r="V192" s="69"/>
      <c r="X192" s="69"/>
      <c r="Y192" s="69"/>
      <c r="Z192" s="69"/>
      <c r="AB192" s="69"/>
      <c r="AC192" s="69"/>
      <c r="AD192" s="69"/>
    </row>
    <row r="193" spans="2:30">
      <c r="B193" s="58" t="s">
        <v>196</v>
      </c>
      <c r="C193" s="58" t="s">
        <v>454</v>
      </c>
      <c r="D193" s="59">
        <f>IFERROR(VLOOKUP(B193,'1061(24)Table'!$A$3:$H$297,8,0),0)</f>
        <v>215000</v>
      </c>
      <c r="E193" s="59">
        <f>VLOOKUP(B193,'F197 Data'!$G$6:$L$300,6,0)</f>
        <v>135612.96</v>
      </c>
      <c r="F193" s="59">
        <f>VLOOKUP(B193,'F197 Data'!$B$6:$D$300,3,0)</f>
        <v>61231.07</v>
      </c>
      <c r="H193" s="69">
        <v>69.877161416242259</v>
      </c>
      <c r="I193" s="69">
        <v>0.20156750327833861</v>
      </c>
      <c r="J193" s="69">
        <v>70.0787289195206</v>
      </c>
      <c r="L193" s="69">
        <v>67.750962154249635</v>
      </c>
      <c r="M193" s="69">
        <v>31.826629258028117</v>
      </c>
      <c r="N193" s="69">
        <v>99.577591412277755</v>
      </c>
      <c r="P193" s="69">
        <v>69.249158305184395</v>
      </c>
      <c r="Q193" s="69">
        <v>30.171017965400377</v>
      </c>
      <c r="R193" s="69">
        <v>99.420176270584776</v>
      </c>
      <c r="T193" s="69">
        <v>67.707112820512819</v>
      </c>
      <c r="U193" s="69">
        <v>28.234015384615386</v>
      </c>
      <c r="V193" s="69">
        <v>95.941128205128209</v>
      </c>
      <c r="X193" s="69">
        <f t="shared" ref="X193:X201" si="71">IFERROR(IF(E193&gt;0,E193/D193*100,0),0)</f>
        <v>63.075795348837204</v>
      </c>
      <c r="Y193" s="69">
        <f t="shared" ref="Y193:Y201" si="72">IFERROR(IF(F193&gt;0,F193/D193*100,0),0)</f>
        <v>28.479567441860464</v>
      </c>
      <c r="Z193" s="69">
        <f t="shared" si="57"/>
        <v>91.555362790697671</v>
      </c>
      <c r="AB193" s="69">
        <f t="shared" si="54"/>
        <v>66.677355491511477</v>
      </c>
      <c r="AC193" s="69">
        <f t="shared" si="55"/>
        <v>28.961533597292075</v>
      </c>
      <c r="AD193" s="69">
        <f t="shared" si="56"/>
        <v>95.638889088803538</v>
      </c>
    </row>
    <row r="194" spans="2:30">
      <c r="B194" s="58" t="s">
        <v>193</v>
      </c>
      <c r="C194" s="58" t="s">
        <v>451</v>
      </c>
      <c r="D194" s="59">
        <f>IFERROR(VLOOKUP(B194,'1061(24)Table'!$A$3:$H$297,8,0),0)</f>
        <v>1419248.92442714</v>
      </c>
      <c r="E194" s="59">
        <f>VLOOKUP(B194,'F197 Data'!$G$6:$L$300,6,0)</f>
        <v>834641.99</v>
      </c>
      <c r="F194" s="59">
        <f>VLOOKUP(B194,'F197 Data'!$B$6:$D$300,3,0)</f>
        <v>544897.49</v>
      </c>
      <c r="H194" s="69">
        <v>58.446152043243714</v>
      </c>
      <c r="I194" s="69">
        <v>0.68071860022625807</v>
      </c>
      <c r="J194" s="69">
        <v>59.126870643469971</v>
      </c>
      <c r="L194" s="69">
        <v>75.83117300191104</v>
      </c>
      <c r="M194" s="69">
        <v>36.889320261152662</v>
      </c>
      <c r="N194" s="69">
        <v>112.7204932630637</v>
      </c>
      <c r="P194" s="69">
        <v>59.978853311020139</v>
      </c>
      <c r="Q194" s="69">
        <v>40.121101222675541</v>
      </c>
      <c r="R194" s="69">
        <v>100.09995453369568</v>
      </c>
      <c r="T194" s="69">
        <v>59.623371462888898</v>
      </c>
      <c r="U194" s="69">
        <v>37.762327078321327</v>
      </c>
      <c r="V194" s="69">
        <v>97.385698541210218</v>
      </c>
      <c r="X194" s="69">
        <f t="shared" si="71"/>
        <v>58.808710412579067</v>
      </c>
      <c r="Y194" s="69">
        <f t="shared" si="72"/>
        <v>38.393369945299781</v>
      </c>
      <c r="Z194" s="69">
        <f t="shared" si="57"/>
        <v>97.202080357878856</v>
      </c>
      <c r="AB194" s="69">
        <f t="shared" si="54"/>
        <v>59.470311728829365</v>
      </c>
      <c r="AC194" s="69">
        <f t="shared" si="55"/>
        <v>38.758932748765552</v>
      </c>
      <c r="AD194" s="69">
        <f t="shared" si="56"/>
        <v>98.229244477594918</v>
      </c>
    </row>
    <row r="195" spans="2:30">
      <c r="B195" s="58" t="s">
        <v>192</v>
      </c>
      <c r="C195" s="58" t="s">
        <v>450</v>
      </c>
      <c r="D195" s="59">
        <f>IFERROR(VLOOKUP(B195,'1061(24)Table'!$A$3:$H$297,8,0),0)</f>
        <v>0</v>
      </c>
      <c r="E195" s="59">
        <f>VLOOKUP(B195,'F197 Data'!$G$6:$L$300,6,0)</f>
        <v>833.6</v>
      </c>
      <c r="F195" s="59">
        <f>VLOOKUP(B195,'F197 Data'!$B$6:$D$300,3,0)</f>
        <v>0</v>
      </c>
      <c r="H195" s="69">
        <v>68.336648060839707</v>
      </c>
      <c r="I195" s="69">
        <v>1.1365020844393989</v>
      </c>
      <c r="J195" s="69">
        <v>69.473150145279106</v>
      </c>
      <c r="L195" s="69">
        <v>67.174840541381471</v>
      </c>
      <c r="M195" s="69">
        <v>31.540166070317362</v>
      </c>
      <c r="N195" s="69">
        <v>98.71500661169884</v>
      </c>
      <c r="P195" s="69">
        <v>68.722120930232549</v>
      </c>
      <c r="Q195" s="69">
        <v>26.188362790697678</v>
      </c>
      <c r="R195" s="69">
        <v>94.91048372093023</v>
      </c>
      <c r="T195" s="69">
        <v>0</v>
      </c>
      <c r="U195" s="69">
        <v>0</v>
      </c>
      <c r="V195" s="69">
        <v>0</v>
      </c>
      <c r="X195" s="69">
        <f t="shared" si="71"/>
        <v>0</v>
      </c>
      <c r="Y195" s="69">
        <f t="shared" si="72"/>
        <v>0</v>
      </c>
      <c r="Z195" s="69">
        <f t="shared" si="57"/>
        <v>0</v>
      </c>
      <c r="AB195" s="69">
        <f t="shared" si="54"/>
        <v>22.90737364341085</v>
      </c>
      <c r="AC195" s="69">
        <f t="shared" si="55"/>
        <v>8.7294542635658932</v>
      </c>
      <c r="AD195" s="69">
        <f t="shared" si="56"/>
        <v>31.636827906976745</v>
      </c>
    </row>
    <row r="196" spans="2:30">
      <c r="B196" s="58" t="s">
        <v>194</v>
      </c>
      <c r="C196" s="58" t="s">
        <v>452</v>
      </c>
      <c r="D196" s="59">
        <f>IFERROR(VLOOKUP(B196,'1061(24)Table'!$A$3:$H$297,8,0),0)</f>
        <v>250000</v>
      </c>
      <c r="E196" s="59">
        <f>VLOOKUP(B196,'F197 Data'!$G$6:$L$300,6,0)</f>
        <v>167436.89000000001</v>
      </c>
      <c r="F196" s="59">
        <f>VLOOKUP(B196,'F197 Data'!$B$6:$D$300,3,0)</f>
        <v>78472.929999999993</v>
      </c>
      <c r="H196" s="69">
        <v>67.591928157512399</v>
      </c>
      <c r="I196" s="69">
        <v>1.1992451695863462</v>
      </c>
      <c r="J196" s="69">
        <v>68.791173327098747</v>
      </c>
      <c r="L196" s="69">
        <v>66.457440590504518</v>
      </c>
      <c r="M196" s="69">
        <v>35.18982648920359</v>
      </c>
      <c r="N196" s="69">
        <v>101.64726707970812</v>
      </c>
      <c r="P196" s="69">
        <v>67.786324999999991</v>
      </c>
      <c r="Q196" s="69">
        <v>32.312454166666669</v>
      </c>
      <c r="R196" s="69">
        <v>100.09877916666666</v>
      </c>
      <c r="T196" s="69">
        <v>68.630743999999993</v>
      </c>
      <c r="U196" s="69">
        <v>30.749355999999999</v>
      </c>
      <c r="V196" s="69">
        <v>99.380099999999999</v>
      </c>
      <c r="X196" s="69">
        <f t="shared" si="71"/>
        <v>66.974755999999999</v>
      </c>
      <c r="Y196" s="69">
        <f t="shared" si="72"/>
        <v>31.389171999999999</v>
      </c>
      <c r="Z196" s="69">
        <f t="shared" si="57"/>
        <v>98.363928000000001</v>
      </c>
      <c r="AB196" s="69">
        <f t="shared" si="54"/>
        <v>67.797274999999999</v>
      </c>
      <c r="AC196" s="69">
        <f t="shared" si="55"/>
        <v>31.483660722222222</v>
      </c>
      <c r="AD196" s="69">
        <f t="shared" si="56"/>
        <v>99.280935722222225</v>
      </c>
    </row>
    <row r="197" spans="2:30">
      <c r="B197" s="58" t="s">
        <v>0</v>
      </c>
      <c r="C197" s="58" t="s">
        <v>1</v>
      </c>
      <c r="D197" s="59">
        <f>IFERROR(VLOOKUP(B197,'1061(24)Table'!$A$3:$H$297,8,0),0)</f>
        <v>600000</v>
      </c>
      <c r="E197" s="59">
        <f>VLOOKUP(B197,'F197 Data'!$G$6:$L$300,6,0)</f>
        <v>370307.93000000005</v>
      </c>
      <c r="F197" s="59">
        <f>VLOOKUP(B197,'F197 Data'!$B$6:$D$300,3,0)</f>
        <v>207820.85</v>
      </c>
      <c r="H197" s="69">
        <v>62.857778012090549</v>
      </c>
      <c r="I197" s="69">
        <v>0.27682462694061177</v>
      </c>
      <c r="J197" s="69">
        <v>63.134602639031158</v>
      </c>
      <c r="L197" s="69">
        <v>92.232926131228524</v>
      </c>
      <c r="M197" s="69">
        <v>37.630666184651844</v>
      </c>
      <c r="N197" s="69">
        <v>129.86359231588037</v>
      </c>
      <c r="P197" s="69">
        <v>62.918767272727273</v>
      </c>
      <c r="Q197" s="69">
        <v>40.892776363636365</v>
      </c>
      <c r="R197" s="69">
        <v>103.81154363636364</v>
      </c>
      <c r="T197" s="69">
        <v>62.017579999999995</v>
      </c>
      <c r="U197" s="69">
        <v>37.20103090909091</v>
      </c>
      <c r="V197" s="69">
        <v>99.218610909090899</v>
      </c>
      <c r="X197" s="69">
        <f t="shared" si="71"/>
        <v>61.717988333333338</v>
      </c>
      <c r="Y197" s="69">
        <f t="shared" si="72"/>
        <v>34.636808333333335</v>
      </c>
      <c r="Z197" s="69">
        <f t="shared" si="57"/>
        <v>96.354796666666672</v>
      </c>
      <c r="AB197" s="69">
        <f t="shared" si="54"/>
        <v>62.218111868686869</v>
      </c>
      <c r="AC197" s="69">
        <f t="shared" si="55"/>
        <v>37.576871868686872</v>
      </c>
      <c r="AD197" s="69">
        <f t="shared" si="56"/>
        <v>99.794983737373741</v>
      </c>
    </row>
    <row r="198" spans="2:30">
      <c r="B198" s="58" t="s">
        <v>195</v>
      </c>
      <c r="C198" s="58" t="s">
        <v>453</v>
      </c>
      <c r="D198" s="59">
        <f>IFERROR(VLOOKUP(B198,'1061(24)Table'!$A$3:$H$297,8,0),0)</f>
        <v>475000</v>
      </c>
      <c r="E198" s="59">
        <f>VLOOKUP(B198,'F197 Data'!$G$6:$L$300,6,0)</f>
        <v>309634.8</v>
      </c>
      <c r="F198" s="59">
        <f>VLOOKUP(B198,'F197 Data'!$B$6:$D$300,3,0)</f>
        <v>159801.63</v>
      </c>
      <c r="H198" s="69">
        <v>64.28951428571429</v>
      </c>
      <c r="I198" s="69">
        <v>0.51849428571428569</v>
      </c>
      <c r="J198" s="69">
        <v>64.808008571428573</v>
      </c>
      <c r="L198" s="69">
        <v>86.651617142857134</v>
      </c>
      <c r="M198" s="69">
        <v>35.910771428571422</v>
      </c>
      <c r="N198" s="69">
        <v>122.56238857142856</v>
      </c>
      <c r="P198" s="69">
        <v>65.606494623655905</v>
      </c>
      <c r="Q198" s="69">
        <v>36.577225806451615</v>
      </c>
      <c r="R198" s="69">
        <v>102.18372043010751</v>
      </c>
      <c r="T198" s="69">
        <v>65.575296842105274</v>
      </c>
      <c r="U198" s="69">
        <v>34.197705263157893</v>
      </c>
      <c r="V198" s="69">
        <v>99.773002105263174</v>
      </c>
      <c r="X198" s="69">
        <f t="shared" si="71"/>
        <v>65.186273684210533</v>
      </c>
      <c r="Y198" s="69">
        <f t="shared" si="72"/>
        <v>33.642448421052634</v>
      </c>
      <c r="Z198" s="69">
        <f t="shared" si="57"/>
        <v>98.828722105263168</v>
      </c>
      <c r="AB198" s="69">
        <f t="shared" si="54"/>
        <v>65.456021716657247</v>
      </c>
      <c r="AC198" s="69">
        <f t="shared" si="55"/>
        <v>34.80579316355405</v>
      </c>
      <c r="AD198" s="69">
        <f t="shared" si="56"/>
        <v>100.26181488021128</v>
      </c>
    </row>
    <row r="199" spans="2:30">
      <c r="B199" s="58" t="s">
        <v>197</v>
      </c>
      <c r="C199" s="58" t="s">
        <v>455</v>
      </c>
      <c r="D199" s="59">
        <f>IFERROR(VLOOKUP(B199,'1061(24)Table'!$A$3:$H$297,8,0),0)</f>
        <v>375000</v>
      </c>
      <c r="E199" s="59">
        <f>VLOOKUP(B199,'F197 Data'!$G$6:$L$300,6,0)</f>
        <v>224539.72</v>
      </c>
      <c r="F199" s="59">
        <f>VLOOKUP(B199,'F197 Data'!$B$6:$D$300,3,0)</f>
        <v>145853.98000000001</v>
      </c>
      <c r="H199" s="69">
        <v>59.136766666666659</v>
      </c>
      <c r="I199" s="69">
        <v>0.45339629629629635</v>
      </c>
      <c r="J199" s="69">
        <v>59.590162962962957</v>
      </c>
      <c r="L199" s="69">
        <v>71.881292592592587</v>
      </c>
      <c r="M199" s="69">
        <v>41.643455555555562</v>
      </c>
      <c r="N199" s="69">
        <v>113.52474814814815</v>
      </c>
      <c r="P199" s="69">
        <v>55.436986666666662</v>
      </c>
      <c r="Q199" s="69">
        <v>35.60758666666667</v>
      </c>
      <c r="R199" s="69">
        <v>91.044573333333332</v>
      </c>
      <c r="T199" s="69">
        <v>60.966927999999996</v>
      </c>
      <c r="U199" s="69">
        <v>36.396936000000004</v>
      </c>
      <c r="V199" s="69">
        <v>97.363864000000007</v>
      </c>
      <c r="X199" s="69">
        <f t="shared" si="71"/>
        <v>59.877258666666663</v>
      </c>
      <c r="Y199" s="69">
        <f t="shared" si="72"/>
        <v>38.89439466666667</v>
      </c>
      <c r="Z199" s="69">
        <f t="shared" si="57"/>
        <v>98.771653333333333</v>
      </c>
      <c r="AB199" s="69">
        <f t="shared" si="54"/>
        <v>58.760391111111097</v>
      </c>
      <c r="AC199" s="69">
        <f t="shared" si="55"/>
        <v>36.966305777777784</v>
      </c>
      <c r="AD199" s="69">
        <f t="shared" si="56"/>
        <v>95.726696888888895</v>
      </c>
    </row>
    <row r="200" spans="2:30">
      <c r="B200" s="58" t="s">
        <v>191</v>
      </c>
      <c r="C200" s="58" t="s">
        <v>449</v>
      </c>
      <c r="D200" s="59">
        <f>IFERROR(VLOOKUP(B200,'1061(24)Table'!$A$3:$H$297,8,0),0)</f>
        <v>805000</v>
      </c>
      <c r="E200" s="59">
        <f>VLOOKUP(B200,'F197 Data'!$G$6:$L$300,6,0)</f>
        <v>498216.77999999997</v>
      </c>
      <c r="F200" s="59">
        <f>VLOOKUP(B200,'F197 Data'!$B$6:$D$300,3,0)</f>
        <v>293649.42</v>
      </c>
      <c r="H200" s="69">
        <v>60.642900105314226</v>
      </c>
      <c r="I200" s="69">
        <v>0.40087367127031975</v>
      </c>
      <c r="J200" s="69">
        <v>61.043773776584544</v>
      </c>
      <c r="L200" s="69">
        <v>41.398544634806129</v>
      </c>
      <c r="M200" s="69">
        <v>25.872191163210097</v>
      </c>
      <c r="N200" s="69">
        <v>67.270735798016233</v>
      </c>
      <c r="P200" s="69">
        <v>61.909596052631585</v>
      </c>
      <c r="Q200" s="69">
        <v>38.033042105263156</v>
      </c>
      <c r="R200" s="69">
        <v>99.942638157894748</v>
      </c>
      <c r="T200" s="69">
        <v>61.673392583120204</v>
      </c>
      <c r="U200" s="69">
        <v>36.517780051150893</v>
      </c>
      <c r="V200" s="69">
        <v>98.191172634271098</v>
      </c>
      <c r="X200" s="69">
        <f t="shared" si="71"/>
        <v>61.890283229813662</v>
      </c>
      <c r="Y200" s="69">
        <f t="shared" si="72"/>
        <v>36.478188819875776</v>
      </c>
      <c r="Z200" s="69">
        <f t="shared" si="57"/>
        <v>98.368472049689444</v>
      </c>
      <c r="AB200" s="69">
        <f t="shared" si="54"/>
        <v>61.824423955188479</v>
      </c>
      <c r="AC200" s="69">
        <f t="shared" si="55"/>
        <v>37.009670325429944</v>
      </c>
      <c r="AD200" s="69">
        <f t="shared" si="56"/>
        <v>98.83409428061843</v>
      </c>
    </row>
    <row r="201" spans="2:30" s="70" customFormat="1">
      <c r="B201" s="60" t="s">
        <v>658</v>
      </c>
      <c r="C201" s="57" t="s">
        <v>659</v>
      </c>
      <c r="D201" s="61">
        <f>SUM(D193:D200)</f>
        <v>4139248.92442714</v>
      </c>
      <c r="E201" s="61">
        <f t="shared" ref="E201:F201" si="73">SUM(E193:E200)</f>
        <v>2541224.67</v>
      </c>
      <c r="F201" s="61">
        <f t="shared" si="73"/>
        <v>1491727.3699999999</v>
      </c>
      <c r="G201" s="55"/>
      <c r="H201" s="62">
        <v>61.82626366214857</v>
      </c>
      <c r="I201" s="62">
        <v>0.57936797730826939</v>
      </c>
      <c r="J201" s="62">
        <v>62.405631639456843</v>
      </c>
      <c r="K201" s="55"/>
      <c r="L201" s="62">
        <v>66.855954914110171</v>
      </c>
      <c r="M201" s="62">
        <v>33.402375672506608</v>
      </c>
      <c r="N201" s="62">
        <v>100.25833058661678</v>
      </c>
      <c r="O201" s="55"/>
      <c r="P201" s="62">
        <v>62.285781346899881</v>
      </c>
      <c r="Q201" s="62">
        <v>37.387308381763695</v>
      </c>
      <c r="R201" s="62">
        <v>99.67308972866357</v>
      </c>
      <c r="S201" s="55"/>
      <c r="T201" s="62">
        <v>62.206788774449194</v>
      </c>
      <c r="U201" s="62">
        <v>37.350643455898471</v>
      </c>
      <c r="V201" s="62">
        <v>99.557432230347672</v>
      </c>
      <c r="W201" s="55"/>
      <c r="X201" s="62">
        <f t="shared" si="71"/>
        <v>61.393376344277193</v>
      </c>
      <c r="Y201" s="62">
        <f t="shared" si="72"/>
        <v>36.038600172045719</v>
      </c>
      <c r="Z201" s="62">
        <f t="shared" si="57"/>
        <v>97.431976516322919</v>
      </c>
      <c r="AA201" s="55"/>
      <c r="AB201" s="62">
        <f t="shared" si="54"/>
        <v>61.961982155208752</v>
      </c>
      <c r="AC201" s="62">
        <f t="shared" si="55"/>
        <v>36.925517336569293</v>
      </c>
      <c r="AD201" s="62">
        <f t="shared" si="56"/>
        <v>98.887499491778044</v>
      </c>
    </row>
    <row r="202" spans="2:30">
      <c r="B202" s="63"/>
      <c r="C202" s="57"/>
      <c r="D202" s="59"/>
      <c r="E202" s="59"/>
      <c r="F202" s="59"/>
      <c r="H202" s="69"/>
      <c r="I202" s="69"/>
      <c r="J202" s="69"/>
      <c r="L202" s="69"/>
      <c r="M202" s="69"/>
      <c r="N202" s="69"/>
      <c r="P202" s="69"/>
      <c r="Q202" s="69"/>
      <c r="R202" s="69"/>
      <c r="T202" s="69"/>
      <c r="U202" s="69"/>
      <c r="V202" s="69"/>
      <c r="X202" s="69"/>
      <c r="Y202" s="69"/>
      <c r="Z202" s="69"/>
      <c r="AB202" s="69"/>
      <c r="AC202" s="69"/>
      <c r="AD202" s="69"/>
    </row>
    <row r="203" spans="2:30">
      <c r="B203" s="58" t="s">
        <v>36</v>
      </c>
      <c r="C203" s="58" t="s">
        <v>37</v>
      </c>
      <c r="D203" s="59">
        <f>IFERROR(VLOOKUP(B203,'1061(24)Table'!$A$3:$H$297,8,0),0)</f>
        <v>684326.71505473997</v>
      </c>
      <c r="E203" s="59">
        <f>VLOOKUP(B203,'F197 Data'!$G$6:$L$300,6,0)</f>
        <v>382660.01999999996</v>
      </c>
      <c r="F203" s="59">
        <f>VLOOKUP(B203,'F197 Data'!$B$6:$D$300,3,0)</f>
        <v>265949.8</v>
      </c>
      <c r="H203" s="69">
        <v>57.355784161822264</v>
      </c>
      <c r="I203" s="69">
        <v>42.000170828329487</v>
      </c>
      <c r="J203" s="69">
        <v>99.355954990151758</v>
      </c>
      <c r="L203" s="69">
        <v>58.854110335633777</v>
      </c>
      <c r="M203" s="69">
        <v>41.82846696120712</v>
      </c>
      <c r="N203" s="69">
        <v>100.68257729684089</v>
      </c>
      <c r="P203" s="69">
        <v>57.217131288038502</v>
      </c>
      <c r="Q203" s="69">
        <v>40.748410031146591</v>
      </c>
      <c r="R203" s="69">
        <v>97.965541319185093</v>
      </c>
      <c r="T203" s="69">
        <v>56.244659700752166</v>
      </c>
      <c r="U203" s="69">
        <v>40.961158425472625</v>
      </c>
      <c r="V203" s="69">
        <v>97.205818126224784</v>
      </c>
      <c r="X203" s="69">
        <f t="shared" ref="X203:X210" si="74">IFERROR(IF(E203&gt;0,E203/D203*100,0),0)</f>
        <v>55.917738060158975</v>
      </c>
      <c r="Y203" s="69">
        <f t="shared" ref="Y203:Y210" si="75">IFERROR(IF(F203&gt;0,F203/D203*100,0),0)</f>
        <v>38.862986662551442</v>
      </c>
      <c r="Z203" s="69">
        <f t="shared" ref="Z203:Z265" si="76">X203+Y203</f>
        <v>94.780724722710417</v>
      </c>
      <c r="AB203" s="69">
        <f t="shared" ref="AB203:AB265" si="77">AVERAGE(P203,T203,X203)</f>
        <v>56.459843016316547</v>
      </c>
      <c r="AC203" s="69">
        <f t="shared" ref="AC203:AC265" si="78">AVERAGE(Q203,U203,Y203)</f>
        <v>40.19085170639022</v>
      </c>
      <c r="AD203" s="69">
        <f t="shared" ref="AD203:AD265" si="79">AVERAGE(R203,V203,Z203)</f>
        <v>96.65069472270676</v>
      </c>
    </row>
    <row r="204" spans="2:30">
      <c r="B204" s="58" t="s">
        <v>199</v>
      </c>
      <c r="C204" s="58" t="s">
        <v>457</v>
      </c>
      <c r="D204" s="59">
        <f>IFERROR(VLOOKUP(B204,'1061(24)Table'!$A$3:$H$297,8,0),0)</f>
        <v>804948.00358505</v>
      </c>
      <c r="E204" s="59">
        <f>VLOOKUP(B204,'F197 Data'!$G$6:$L$300,6,0)</f>
        <v>460368.39</v>
      </c>
      <c r="F204" s="59">
        <f>VLOOKUP(B204,'F197 Data'!$B$6:$D$300,3,0)</f>
        <v>317972.53000000003</v>
      </c>
      <c r="H204" s="69">
        <v>57.554000285294457</v>
      </c>
      <c r="I204" s="69">
        <v>42.291969792025881</v>
      </c>
      <c r="J204" s="69">
        <v>99.845970077320345</v>
      </c>
      <c r="L204" s="69">
        <v>56.524290289435505</v>
      </c>
      <c r="M204" s="69">
        <v>41.948358204242773</v>
      </c>
      <c r="N204" s="69">
        <v>98.472648493678278</v>
      </c>
      <c r="P204" s="69">
        <v>58.833666705412512</v>
      </c>
      <c r="Q204" s="69">
        <v>39.707511220660571</v>
      </c>
      <c r="R204" s="69">
        <v>98.54117792607309</v>
      </c>
      <c r="T204" s="69">
        <v>58.392989211790102</v>
      </c>
      <c r="U204" s="69">
        <v>38.800533368878689</v>
      </c>
      <c r="V204" s="69">
        <v>97.193522580668798</v>
      </c>
      <c r="X204" s="69">
        <f t="shared" si="74"/>
        <v>57.192314031419045</v>
      </c>
      <c r="Y204" s="69">
        <f t="shared" si="75"/>
        <v>39.502244689573089</v>
      </c>
      <c r="Z204" s="69">
        <f t="shared" si="76"/>
        <v>96.694558720992134</v>
      </c>
      <c r="AB204" s="69">
        <f t="shared" si="77"/>
        <v>58.139656649540548</v>
      </c>
      <c r="AC204" s="69">
        <f t="shared" si="78"/>
        <v>39.336763093037447</v>
      </c>
      <c r="AD204" s="69">
        <f t="shared" si="79"/>
        <v>97.476419742578003</v>
      </c>
    </row>
    <row r="205" spans="2:30">
      <c r="B205" s="58" t="s">
        <v>200</v>
      </c>
      <c r="C205" s="58" t="s">
        <v>458</v>
      </c>
      <c r="D205" s="59">
        <f>IFERROR(VLOOKUP(B205,'1061(24)Table'!$A$3:$H$297,8,0),0)</f>
        <v>7060291.2707457999</v>
      </c>
      <c r="E205" s="59">
        <f>VLOOKUP(B205,'F197 Data'!$G$6:$L$300,6,0)</f>
        <v>3960179.32</v>
      </c>
      <c r="F205" s="59">
        <f>VLOOKUP(B205,'F197 Data'!$B$6:$D$300,3,0)</f>
        <v>2327506.73</v>
      </c>
      <c r="H205" s="69">
        <v>56.214608372710238</v>
      </c>
      <c r="I205" s="69">
        <v>43.394764346831089</v>
      </c>
      <c r="J205" s="69">
        <v>99.609372719541327</v>
      </c>
      <c r="L205" s="69">
        <v>59.662137961914397</v>
      </c>
      <c r="M205" s="69">
        <v>43.177927440746117</v>
      </c>
      <c r="N205" s="69">
        <v>102.84006540266051</v>
      </c>
      <c r="P205" s="69">
        <v>56.77242652174607</v>
      </c>
      <c r="Q205" s="69">
        <v>41.681386657679219</v>
      </c>
      <c r="R205" s="69">
        <v>98.453813179425282</v>
      </c>
      <c r="T205" s="69">
        <v>57.235713239872119</v>
      </c>
      <c r="U205" s="69">
        <v>42.695046488522067</v>
      </c>
      <c r="V205" s="69">
        <v>99.930759728394179</v>
      </c>
      <c r="X205" s="69">
        <f t="shared" si="74"/>
        <v>56.090877389279072</v>
      </c>
      <c r="Y205" s="69">
        <f t="shared" si="75"/>
        <v>32.966157354498755</v>
      </c>
      <c r="Z205" s="69">
        <f t="shared" si="76"/>
        <v>89.05703474377782</v>
      </c>
      <c r="AB205" s="69">
        <f t="shared" si="77"/>
        <v>56.699672383632425</v>
      </c>
      <c r="AC205" s="69">
        <f t="shared" si="78"/>
        <v>39.114196833566687</v>
      </c>
      <c r="AD205" s="69">
        <f t="shared" si="79"/>
        <v>95.813869217199098</v>
      </c>
    </row>
    <row r="206" spans="2:30">
      <c r="B206" s="58" t="s">
        <v>201</v>
      </c>
      <c r="C206" s="58" t="s">
        <v>660</v>
      </c>
      <c r="D206" s="59">
        <f>IFERROR(VLOOKUP(B206,'1061(24)Table'!$A$3:$H$297,8,0),0)</f>
        <v>534245.89106617006</v>
      </c>
      <c r="E206" s="59">
        <f>VLOOKUP(B206,'F197 Data'!$G$6:$L$300,6,0)</f>
        <v>331244.95000000007</v>
      </c>
      <c r="F206" s="59">
        <f>VLOOKUP(B206,'F197 Data'!$B$6:$D$300,3,0)</f>
        <v>184705.83</v>
      </c>
      <c r="H206" s="69">
        <v>51.075931775859829</v>
      </c>
      <c r="I206" s="69">
        <v>31.853040947926509</v>
      </c>
      <c r="J206" s="69">
        <v>82.92897272378633</v>
      </c>
      <c r="L206" s="69">
        <v>61.808390836639823</v>
      </c>
      <c r="M206" s="69">
        <v>32.982931899393634</v>
      </c>
      <c r="N206" s="69">
        <v>94.791322736033464</v>
      </c>
      <c r="P206" s="69">
        <v>61.903614830619205</v>
      </c>
      <c r="Q206" s="69">
        <v>31.205741829874214</v>
      </c>
      <c r="R206" s="69">
        <v>93.109356660493418</v>
      </c>
      <c r="T206" s="69">
        <v>58.776591486551666</v>
      </c>
      <c r="U206" s="69">
        <v>40.353055909516243</v>
      </c>
      <c r="V206" s="69">
        <v>99.129647396067909</v>
      </c>
      <c r="X206" s="69">
        <f t="shared" si="74"/>
        <v>62.002339285932493</v>
      </c>
      <c r="Y206" s="69">
        <f t="shared" si="75"/>
        <v>34.573186820658748</v>
      </c>
      <c r="Z206" s="69">
        <f t="shared" si="76"/>
        <v>96.575526106591241</v>
      </c>
      <c r="AB206" s="69">
        <f t="shared" si="77"/>
        <v>60.894181867701121</v>
      </c>
      <c r="AC206" s="69">
        <f t="shared" si="78"/>
        <v>35.377328186683066</v>
      </c>
      <c r="AD206" s="69">
        <f t="shared" si="79"/>
        <v>96.27151005438418</v>
      </c>
    </row>
    <row r="207" spans="2:30">
      <c r="B207" s="58" t="s">
        <v>38</v>
      </c>
      <c r="C207" s="58" t="s">
        <v>39</v>
      </c>
      <c r="D207" s="59">
        <f>IFERROR(VLOOKUP(B207,'1061(24)Table'!$A$3:$H$297,8,0),0)</f>
        <v>2805078.12566899</v>
      </c>
      <c r="E207" s="59">
        <f>VLOOKUP(B207,'F197 Data'!$G$6:$L$300,6,0)</f>
        <v>1617196.6300000001</v>
      </c>
      <c r="F207" s="59">
        <f>VLOOKUP(B207,'F197 Data'!$B$6:$D$300,3,0)</f>
        <v>1126156.55</v>
      </c>
      <c r="H207" s="69">
        <v>58.672339847148592</v>
      </c>
      <c r="I207" s="69">
        <v>42.329420298963598</v>
      </c>
      <c r="J207" s="69">
        <v>101.00176014611219</v>
      </c>
      <c r="L207" s="69">
        <v>60.276451267983788</v>
      </c>
      <c r="M207" s="69">
        <v>42.087348899148736</v>
      </c>
      <c r="N207" s="69">
        <v>102.36380016713252</v>
      </c>
      <c r="P207" s="69">
        <v>58.837425825635478</v>
      </c>
      <c r="Q207" s="69">
        <v>38.791324455999415</v>
      </c>
      <c r="R207" s="69">
        <v>97.628750281634893</v>
      </c>
      <c r="T207" s="69">
        <v>58.75294651293251</v>
      </c>
      <c r="U207" s="69">
        <v>39.042504367323367</v>
      </c>
      <c r="V207" s="69">
        <v>97.795450880255885</v>
      </c>
      <c r="X207" s="69">
        <f t="shared" si="74"/>
        <v>57.652463052675614</v>
      </c>
      <c r="Y207" s="69">
        <f t="shared" si="75"/>
        <v>40.147065413068319</v>
      </c>
      <c r="Z207" s="69">
        <f t="shared" si="76"/>
        <v>97.799528465743933</v>
      </c>
      <c r="AB207" s="69">
        <f t="shared" si="77"/>
        <v>58.41427846374787</v>
      </c>
      <c r="AC207" s="69">
        <f t="shared" si="78"/>
        <v>39.326964745463705</v>
      </c>
      <c r="AD207" s="69">
        <f t="shared" si="79"/>
        <v>97.741243209211575</v>
      </c>
    </row>
    <row r="208" spans="2:30">
      <c r="B208" s="58" t="s">
        <v>198</v>
      </c>
      <c r="C208" s="58" t="s">
        <v>456</v>
      </c>
      <c r="D208" s="59">
        <f>IFERROR(VLOOKUP(B208,'1061(24)Table'!$A$3:$H$297,8,0),0)</f>
        <v>3807913.49604704</v>
      </c>
      <c r="E208" s="59">
        <f>VLOOKUP(B208,'F197 Data'!$G$6:$L$300,6,0)</f>
        <v>2219311.0699999998</v>
      </c>
      <c r="F208" s="59">
        <f>VLOOKUP(B208,'F197 Data'!$B$6:$D$300,3,0)</f>
        <v>1517507.62</v>
      </c>
      <c r="H208" s="69">
        <v>57.884204386023342</v>
      </c>
      <c r="I208" s="69">
        <v>41.728761175077835</v>
      </c>
      <c r="J208" s="69">
        <v>99.612965561101177</v>
      </c>
      <c r="L208" s="69">
        <v>1.6265520733332188</v>
      </c>
      <c r="M208" s="69">
        <v>41.520223574493492</v>
      </c>
      <c r="N208" s="69">
        <v>43.146775647826715</v>
      </c>
      <c r="P208" s="69">
        <v>58.713661950833185</v>
      </c>
      <c r="Q208" s="69">
        <v>0.46989534800193816</v>
      </c>
      <c r="R208" s="69">
        <v>59.183557298835126</v>
      </c>
      <c r="T208" s="69">
        <v>58.821561256085445</v>
      </c>
      <c r="U208" s="69">
        <v>40.440191430208912</v>
      </c>
      <c r="V208" s="69">
        <v>99.261752686294358</v>
      </c>
      <c r="X208" s="69">
        <f t="shared" si="74"/>
        <v>58.281551624107173</v>
      </c>
      <c r="Y208" s="69">
        <f t="shared" si="75"/>
        <v>39.851420510873233</v>
      </c>
      <c r="Z208" s="69">
        <f t="shared" si="76"/>
        <v>98.132972134980406</v>
      </c>
      <c r="AB208" s="69">
        <f t="shared" si="77"/>
        <v>58.605591610341939</v>
      </c>
      <c r="AC208" s="69">
        <f t="shared" si="78"/>
        <v>26.920502429694693</v>
      </c>
      <c r="AD208" s="69">
        <f t="shared" si="79"/>
        <v>85.526094040036625</v>
      </c>
    </row>
    <row r="209" spans="2:30">
      <c r="B209" s="58" t="s">
        <v>40</v>
      </c>
      <c r="C209" s="58" t="s">
        <v>41</v>
      </c>
      <c r="D209" s="59">
        <f>IFERROR(VLOOKUP(B209,'1061(24)Table'!$A$3:$H$297,8,0),0)</f>
        <v>1548536.0114066</v>
      </c>
      <c r="E209" s="59">
        <f>VLOOKUP(B209,'F197 Data'!$G$6:$L$300,6,0)</f>
        <v>876644.63</v>
      </c>
      <c r="F209" s="59">
        <f>VLOOKUP(B209,'F197 Data'!$B$6:$D$300,3,0)</f>
        <v>473983.14</v>
      </c>
      <c r="H209" s="69">
        <v>59.856891541991843</v>
      </c>
      <c r="I209" s="69">
        <v>37.653562778654603</v>
      </c>
      <c r="J209" s="69">
        <v>97.510454320646446</v>
      </c>
      <c r="L209" s="69">
        <v>65.370168080153519</v>
      </c>
      <c r="M209" s="69">
        <v>37.468139383287216</v>
      </c>
      <c r="N209" s="69">
        <v>102.83830746344074</v>
      </c>
      <c r="P209" s="69">
        <v>62.745377093961586</v>
      </c>
      <c r="Q209" s="69">
        <v>35.272921196044436</v>
      </c>
      <c r="R209" s="69">
        <v>98.018298290006015</v>
      </c>
      <c r="T209" s="69">
        <v>62.639049342573571</v>
      </c>
      <c r="U209" s="69">
        <v>33.515548030849097</v>
      </c>
      <c r="V209" s="69">
        <v>96.154597373422661</v>
      </c>
      <c r="X209" s="69">
        <f t="shared" si="74"/>
        <v>56.611187827896039</v>
      </c>
      <c r="Y209" s="69">
        <f t="shared" si="75"/>
        <v>30.608467385234476</v>
      </c>
      <c r="Z209" s="69">
        <f t="shared" si="76"/>
        <v>87.219655213130522</v>
      </c>
      <c r="AB209" s="69">
        <f t="shared" si="77"/>
        <v>60.665204754810397</v>
      </c>
      <c r="AC209" s="69">
        <f t="shared" si="78"/>
        <v>33.13231220404267</v>
      </c>
      <c r="AD209" s="69">
        <f t="shared" si="79"/>
        <v>93.797516958853066</v>
      </c>
    </row>
    <row r="210" spans="2:30" s="70" customFormat="1">
      <c r="B210" s="60" t="s">
        <v>661</v>
      </c>
      <c r="C210" s="57" t="s">
        <v>662</v>
      </c>
      <c r="D210" s="61">
        <f>SUM(D203:D209)</f>
        <v>17245339.513574388</v>
      </c>
      <c r="E210" s="61">
        <f t="shared" ref="E210:F210" si="80">SUM(E203:E209)</f>
        <v>9847605.0099999998</v>
      </c>
      <c r="F210" s="61">
        <f t="shared" si="80"/>
        <v>6213782.2000000002</v>
      </c>
      <c r="G210" s="55"/>
      <c r="H210" s="62">
        <v>57.332617360391581</v>
      </c>
      <c r="I210" s="62">
        <v>41.822570404669975</v>
      </c>
      <c r="J210" s="62">
        <v>99.155187765061555</v>
      </c>
      <c r="K210" s="55"/>
      <c r="L210" s="62">
        <v>42.581442210933858</v>
      </c>
      <c r="M210" s="62">
        <v>41.662857933199966</v>
      </c>
      <c r="N210" s="62">
        <v>84.244300144133831</v>
      </c>
      <c r="O210" s="55"/>
      <c r="P210" s="62">
        <v>58.402267394138917</v>
      </c>
      <c r="Q210" s="62">
        <v>29.747767005312181</v>
      </c>
      <c r="R210" s="62">
        <v>88.150034399451101</v>
      </c>
      <c r="S210" s="55"/>
      <c r="T210" s="62">
        <v>58.433289876116277</v>
      </c>
      <c r="U210" s="62">
        <v>40.341606202668309</v>
      </c>
      <c r="V210" s="62">
        <v>98.774896078784593</v>
      </c>
      <c r="W210" s="55"/>
      <c r="X210" s="62">
        <f t="shared" si="74"/>
        <v>57.102992969483836</v>
      </c>
      <c r="Y210" s="62">
        <f t="shared" si="75"/>
        <v>36.031660583480672</v>
      </c>
      <c r="Z210" s="62">
        <f t="shared" si="76"/>
        <v>93.134653552964508</v>
      </c>
      <c r="AA210" s="55"/>
      <c r="AB210" s="62">
        <f t="shared" si="77"/>
        <v>57.979516746579669</v>
      </c>
      <c r="AC210" s="62">
        <f t="shared" si="78"/>
        <v>35.373677930487055</v>
      </c>
      <c r="AD210" s="62">
        <f t="shared" si="79"/>
        <v>93.353194677066725</v>
      </c>
    </row>
    <row r="211" spans="2:30">
      <c r="B211" s="52"/>
      <c r="C211" s="57"/>
      <c r="D211" s="59"/>
      <c r="E211" s="59"/>
      <c r="F211" s="59"/>
      <c r="H211" s="69"/>
      <c r="I211" s="69"/>
      <c r="J211" s="69"/>
      <c r="L211" s="69"/>
      <c r="M211" s="69"/>
      <c r="N211" s="69"/>
      <c r="P211" s="69"/>
      <c r="Q211" s="69"/>
      <c r="R211" s="69"/>
      <c r="T211" s="69"/>
      <c r="U211" s="69"/>
      <c r="V211" s="69"/>
      <c r="X211" s="69"/>
      <c r="Y211" s="69"/>
      <c r="Z211" s="69"/>
      <c r="AB211" s="69"/>
      <c r="AC211" s="69"/>
      <c r="AD211" s="69"/>
    </row>
    <row r="212" spans="2:30">
      <c r="B212" s="58" t="s">
        <v>202</v>
      </c>
      <c r="C212" s="58" t="s">
        <v>459</v>
      </c>
      <c r="D212" s="59">
        <f>IFERROR(VLOOKUP(B212,'1061(24)Table'!$A$3:$H$297,8,0),0)</f>
        <v>35710.294263889999</v>
      </c>
      <c r="E212" s="59">
        <f>VLOOKUP(B212,'F197 Data'!$G$6:$L$300,6,0)</f>
        <v>23203.989999999998</v>
      </c>
      <c r="F212" s="59">
        <f>VLOOKUP(B212,'F197 Data'!$B$6:$D$300,3,0)</f>
        <v>12486.71</v>
      </c>
      <c r="H212" s="69">
        <v>63.52675</v>
      </c>
      <c r="I212" s="69">
        <v>36.916305555555553</v>
      </c>
      <c r="J212" s="69">
        <v>100.44305555555556</v>
      </c>
      <c r="L212" s="69">
        <v>65.222930417845845</v>
      </c>
      <c r="M212" s="69">
        <v>36.914167751150984</v>
      </c>
      <c r="N212" s="69">
        <v>102.13709816899683</v>
      </c>
      <c r="P212" s="69">
        <v>65.120480199045787</v>
      </c>
      <c r="Q212" s="69">
        <v>35.556744058585025</v>
      </c>
      <c r="R212" s="69">
        <v>100.67722425763081</v>
      </c>
      <c r="T212" s="69">
        <v>65.133099593490343</v>
      </c>
      <c r="U212" s="69">
        <v>34.48731822721291</v>
      </c>
      <c r="V212" s="69">
        <v>99.620417820703253</v>
      </c>
      <c r="X212" s="69">
        <f t="shared" ref="X212:X220" si="81">IFERROR(IF(E212&gt;0,E212/D212*100,0),0)</f>
        <v>64.978434029494153</v>
      </c>
      <c r="Y212" s="69">
        <f t="shared" ref="Y212:Y220" si="82">IFERROR(IF(F212&gt;0,F212/D212*100,0),0)</f>
        <v>34.966695899301151</v>
      </c>
      <c r="Z212" s="69">
        <f t="shared" si="76"/>
        <v>99.945129928795296</v>
      </c>
      <c r="AB212" s="69">
        <f t="shared" si="77"/>
        <v>65.07733794067677</v>
      </c>
      <c r="AC212" s="69">
        <f t="shared" si="78"/>
        <v>35.0035860616997</v>
      </c>
      <c r="AD212" s="69">
        <f t="shared" si="79"/>
        <v>100.08092400237645</v>
      </c>
    </row>
    <row r="213" spans="2:30">
      <c r="B213" s="58" t="s">
        <v>204</v>
      </c>
      <c r="C213" s="58" t="s">
        <v>461</v>
      </c>
      <c r="D213" s="59">
        <f>IFERROR(VLOOKUP(B213,'1061(24)Table'!$A$3:$H$297,8,0),0)</f>
        <v>1209056.6854798</v>
      </c>
      <c r="E213" s="59">
        <f>VLOOKUP(B213,'F197 Data'!$G$6:$L$300,6,0)</f>
        <v>785498.23</v>
      </c>
      <c r="F213" s="59">
        <f>VLOOKUP(B213,'F197 Data'!$B$6:$D$300,3,0)</f>
        <v>419053.08</v>
      </c>
      <c r="H213" s="69">
        <v>66.966911129417909</v>
      </c>
      <c r="I213" s="69">
        <v>38.031364905865097</v>
      </c>
      <c r="J213" s="69">
        <v>104.998276035283</v>
      </c>
      <c r="L213" s="69">
        <v>77.726601448878412</v>
      </c>
      <c r="M213" s="69">
        <v>37.510920510666665</v>
      </c>
      <c r="N213" s="69">
        <v>115.23752195954508</v>
      </c>
      <c r="P213" s="69">
        <v>65.187414301526616</v>
      </c>
      <c r="Q213" s="69">
        <v>35.242453474352835</v>
      </c>
      <c r="R213" s="69">
        <v>100.42986777587944</v>
      </c>
      <c r="T213" s="69">
        <v>65.052091876631977</v>
      </c>
      <c r="U213" s="69">
        <v>34.20129881424289</v>
      </c>
      <c r="V213" s="69">
        <v>99.253390690874866</v>
      </c>
      <c r="X213" s="69">
        <f t="shared" si="81"/>
        <v>64.967857953515576</v>
      </c>
      <c r="Y213" s="69">
        <f t="shared" si="82"/>
        <v>34.659506459261145</v>
      </c>
      <c r="Z213" s="69">
        <f t="shared" si="76"/>
        <v>99.627364412776728</v>
      </c>
      <c r="AB213" s="69">
        <f t="shared" si="77"/>
        <v>65.069121377224732</v>
      </c>
      <c r="AC213" s="69">
        <f t="shared" si="78"/>
        <v>34.701086249285623</v>
      </c>
      <c r="AD213" s="69">
        <f t="shared" si="79"/>
        <v>99.770207626510341</v>
      </c>
    </row>
    <row r="214" spans="2:30">
      <c r="B214" s="58" t="s">
        <v>208</v>
      </c>
      <c r="C214" s="58" t="s">
        <v>60</v>
      </c>
      <c r="D214" s="59">
        <f>IFERROR(VLOOKUP(B214,'1061(24)Table'!$A$3:$H$297,8,0),0)</f>
        <v>782291.12814832001</v>
      </c>
      <c r="E214" s="59">
        <f>VLOOKUP(B214,'F197 Data'!$G$6:$L$300,6,0)</f>
        <v>506329.13999999996</v>
      </c>
      <c r="F214" s="59">
        <f>VLOOKUP(B214,'F197 Data'!$B$6:$D$300,3,0)</f>
        <v>247462.32</v>
      </c>
      <c r="H214" s="69">
        <v>65.446520342787323</v>
      </c>
      <c r="I214" s="69">
        <v>37.622476550171683</v>
      </c>
      <c r="J214" s="69">
        <v>103.06899689295901</v>
      </c>
      <c r="L214" s="69">
        <v>68.886083567668365</v>
      </c>
      <c r="M214" s="69">
        <v>37.19171621793398</v>
      </c>
      <c r="N214" s="69">
        <v>106.07779978560234</v>
      </c>
      <c r="P214" s="69">
        <v>65.116755318783035</v>
      </c>
      <c r="Q214" s="69">
        <v>33.899861052979361</v>
      </c>
      <c r="R214" s="69">
        <v>99.016616371762396</v>
      </c>
      <c r="T214" s="69">
        <v>64.984382995679852</v>
      </c>
      <c r="U214" s="69">
        <v>32.891371526007298</v>
      </c>
      <c r="V214" s="69">
        <v>97.875754521687156</v>
      </c>
      <c r="X214" s="69">
        <f t="shared" si="81"/>
        <v>64.72387603301587</v>
      </c>
      <c r="Y214" s="69">
        <f t="shared" si="82"/>
        <v>31.633021402881344</v>
      </c>
      <c r="Z214" s="69">
        <f t="shared" si="76"/>
        <v>96.35689743589721</v>
      </c>
      <c r="AB214" s="69">
        <f t="shared" si="77"/>
        <v>64.941671449159585</v>
      </c>
      <c r="AC214" s="69">
        <f t="shared" si="78"/>
        <v>32.808084660622669</v>
      </c>
      <c r="AD214" s="69">
        <f t="shared" si="79"/>
        <v>97.749756109782254</v>
      </c>
    </row>
    <row r="215" spans="2:30">
      <c r="B215" s="58" t="s">
        <v>207</v>
      </c>
      <c r="C215" s="58" t="s">
        <v>464</v>
      </c>
      <c r="D215" s="59">
        <f>IFERROR(VLOOKUP(B215,'1061(24)Table'!$A$3:$H$297,8,0),0)</f>
        <v>1495850.71367304</v>
      </c>
      <c r="E215" s="59">
        <f>VLOOKUP(B215,'F197 Data'!$G$6:$L$300,6,0)</f>
        <v>954954.55</v>
      </c>
      <c r="F215" s="59">
        <f>VLOOKUP(B215,'F197 Data'!$B$6:$D$300,3,0)</f>
        <v>493779.56</v>
      </c>
      <c r="H215" s="69">
        <v>64.744583263907074</v>
      </c>
      <c r="I215" s="69">
        <v>39.27503808526339</v>
      </c>
      <c r="J215" s="69">
        <v>104.01962134917046</v>
      </c>
      <c r="L215" s="69">
        <v>88.835002076334519</v>
      </c>
      <c r="M215" s="69">
        <v>38.729907203472088</v>
      </c>
      <c r="N215" s="69">
        <v>127.56490927980661</v>
      </c>
      <c r="P215" s="69">
        <v>64.11406248066335</v>
      </c>
      <c r="Q215" s="69">
        <v>29.580987644371909</v>
      </c>
      <c r="R215" s="69">
        <v>93.695050125035266</v>
      </c>
      <c r="T215" s="69">
        <v>63.116770032921522</v>
      </c>
      <c r="U215" s="69">
        <v>29.577608377550657</v>
      </c>
      <c r="V215" s="69">
        <v>92.694378410472183</v>
      </c>
      <c r="X215" s="69">
        <f t="shared" si="81"/>
        <v>63.84023093154282</v>
      </c>
      <c r="Y215" s="69">
        <f t="shared" si="82"/>
        <v>33.009949153784959</v>
      </c>
      <c r="Z215" s="69">
        <f t="shared" si="76"/>
        <v>96.850180085327779</v>
      </c>
      <c r="AB215" s="69">
        <f t="shared" si="77"/>
        <v>63.690354481709228</v>
      </c>
      <c r="AC215" s="69">
        <f t="shared" si="78"/>
        <v>30.722848391902506</v>
      </c>
      <c r="AD215" s="69">
        <f t="shared" si="79"/>
        <v>94.413202873611738</v>
      </c>
    </row>
    <row r="216" spans="2:30">
      <c r="B216" s="58" t="s">
        <v>42</v>
      </c>
      <c r="C216" s="58" t="s">
        <v>43</v>
      </c>
      <c r="D216" s="59">
        <f>IFERROR(VLOOKUP(B216,'1061(24)Table'!$A$3:$H$297,8,0),0)</f>
        <v>600625.04016327998</v>
      </c>
      <c r="E216" s="59">
        <f>VLOOKUP(B216,'F197 Data'!$G$6:$L$300,6,0)</f>
        <v>388392.03</v>
      </c>
      <c r="F216" s="59">
        <f>VLOOKUP(B216,'F197 Data'!$B$6:$D$300,3,0)</f>
        <v>211582.49</v>
      </c>
      <c r="H216" s="69">
        <v>66.341655089538619</v>
      </c>
      <c r="I216" s="69">
        <v>37.979612598034699</v>
      </c>
      <c r="J216" s="69">
        <v>104.32126768757331</v>
      </c>
      <c r="L216" s="69">
        <v>67.804722745561961</v>
      </c>
      <c r="M216" s="69">
        <v>37.519729993387188</v>
      </c>
      <c r="N216" s="69">
        <v>105.32445273894915</v>
      </c>
      <c r="P216" s="69">
        <v>59.114426984151706</v>
      </c>
      <c r="Q216" s="69">
        <v>17.666952459036807</v>
      </c>
      <c r="R216" s="69">
        <v>76.781379443188513</v>
      </c>
      <c r="T216" s="69">
        <v>64.536265322082329</v>
      </c>
      <c r="U216" s="69">
        <v>35.21556135056467</v>
      </c>
      <c r="V216" s="69">
        <v>99.751826672646999</v>
      </c>
      <c r="X216" s="69">
        <f t="shared" si="81"/>
        <v>64.664641669687228</v>
      </c>
      <c r="Y216" s="69">
        <f t="shared" si="82"/>
        <v>35.227051130349359</v>
      </c>
      <c r="Z216" s="69">
        <f t="shared" si="76"/>
        <v>99.891692800036594</v>
      </c>
      <c r="AB216" s="69">
        <f t="shared" si="77"/>
        <v>62.77177799197375</v>
      </c>
      <c r="AC216" s="69">
        <f t="shared" si="78"/>
        <v>29.369854979983614</v>
      </c>
      <c r="AD216" s="69">
        <f t="shared" si="79"/>
        <v>92.141632971957378</v>
      </c>
    </row>
    <row r="217" spans="2:30">
      <c r="B217" s="58" t="s">
        <v>203</v>
      </c>
      <c r="C217" s="58" t="s">
        <v>460</v>
      </c>
      <c r="D217" s="59">
        <f>IFERROR(VLOOKUP(B217,'1061(24)Table'!$A$3:$H$297,8,0),0)</f>
        <v>2146680.7034284999</v>
      </c>
      <c r="E217" s="59">
        <f>VLOOKUP(B217,'F197 Data'!$G$6:$L$300,6,0)</f>
        <v>1392051.5399999998</v>
      </c>
      <c r="F217" s="59">
        <f>VLOOKUP(B217,'F197 Data'!$B$6:$D$300,3,0)</f>
        <v>733020.76</v>
      </c>
      <c r="H217" s="69">
        <v>64.807256126446262</v>
      </c>
      <c r="I217" s="69">
        <v>37.478948755307421</v>
      </c>
      <c r="J217" s="69">
        <v>102.28620488175369</v>
      </c>
      <c r="L217" s="69">
        <v>60.915674054187321</v>
      </c>
      <c r="M217" s="69">
        <v>33.683713256143754</v>
      </c>
      <c r="N217" s="69">
        <v>94.599387310331082</v>
      </c>
      <c r="P217" s="69">
        <v>60.63309911576561</v>
      </c>
      <c r="Q217" s="69">
        <v>31.552537334620766</v>
      </c>
      <c r="R217" s="69">
        <v>92.185636450386369</v>
      </c>
      <c r="T217" s="69">
        <v>64.890747776829087</v>
      </c>
      <c r="U217" s="69">
        <v>31.354386860647626</v>
      </c>
      <c r="V217" s="69">
        <v>96.24513463747671</v>
      </c>
      <c r="X217" s="69">
        <f t="shared" si="81"/>
        <v>64.846697404822748</v>
      </c>
      <c r="Y217" s="69">
        <f t="shared" si="82"/>
        <v>34.146706532987423</v>
      </c>
      <c r="Z217" s="69">
        <f t="shared" si="76"/>
        <v>98.993403937810172</v>
      </c>
      <c r="AB217" s="69">
        <f t="shared" si="77"/>
        <v>63.456848099139144</v>
      </c>
      <c r="AC217" s="69">
        <f t="shared" si="78"/>
        <v>32.351210242751939</v>
      </c>
      <c r="AD217" s="69">
        <f t="shared" si="79"/>
        <v>95.808058341891083</v>
      </c>
    </row>
    <row r="218" spans="2:30">
      <c r="B218" s="58" t="s">
        <v>205</v>
      </c>
      <c r="C218" s="58" t="s">
        <v>462</v>
      </c>
      <c r="D218" s="59">
        <f>IFERROR(VLOOKUP(B218,'1061(24)Table'!$A$3:$H$297,8,0),0)</f>
        <v>1107801.8583784499</v>
      </c>
      <c r="E218" s="59">
        <f>VLOOKUP(B218,'F197 Data'!$G$6:$L$300,6,0)</f>
        <v>717274.77</v>
      </c>
      <c r="F218" s="59">
        <f>VLOOKUP(B218,'F197 Data'!$B$6:$D$300,3,0)</f>
        <v>365243.27</v>
      </c>
      <c r="H218" s="69">
        <v>66.401633750000016</v>
      </c>
      <c r="I218" s="69">
        <v>37.764948750000002</v>
      </c>
      <c r="J218" s="69">
        <v>104.16658250000002</v>
      </c>
      <c r="L218" s="69">
        <v>72.419912258547313</v>
      </c>
      <c r="M218" s="69">
        <v>37.442377784852752</v>
      </c>
      <c r="N218" s="69">
        <v>109.86229004340007</v>
      </c>
      <c r="P218" s="69">
        <v>65.145288058699265</v>
      </c>
      <c r="Q218" s="69">
        <v>33.92298811703369</v>
      </c>
      <c r="R218" s="69">
        <v>99.068276175732962</v>
      </c>
      <c r="T218" s="69">
        <v>64.789210559377381</v>
      </c>
      <c r="U218" s="69">
        <v>30.269966010955653</v>
      </c>
      <c r="V218" s="69">
        <v>95.059176570333037</v>
      </c>
      <c r="X218" s="69">
        <f t="shared" si="81"/>
        <v>64.747568761972857</v>
      </c>
      <c r="Y218" s="69">
        <f t="shared" si="82"/>
        <v>32.970090024458578</v>
      </c>
      <c r="Z218" s="69">
        <f t="shared" si="76"/>
        <v>97.717658786431429</v>
      </c>
      <c r="AB218" s="69">
        <f t="shared" si="77"/>
        <v>64.894022460016501</v>
      </c>
      <c r="AC218" s="69">
        <f t="shared" si="78"/>
        <v>32.38768138414931</v>
      </c>
      <c r="AD218" s="69">
        <f t="shared" si="79"/>
        <v>97.281703844165804</v>
      </c>
    </row>
    <row r="219" spans="2:30">
      <c r="B219" s="58" t="s">
        <v>206</v>
      </c>
      <c r="C219" s="58" t="s">
        <v>463</v>
      </c>
      <c r="D219" s="59">
        <f>IFERROR(VLOOKUP(B219,'1061(24)Table'!$A$3:$H$297,8,0),0)</f>
        <v>1227663.1193543</v>
      </c>
      <c r="E219" s="59">
        <f>VLOOKUP(B219,'F197 Data'!$G$6:$L$300,6,0)</f>
        <v>798036.51</v>
      </c>
      <c r="F219" s="59">
        <f>VLOOKUP(B219,'F197 Data'!$B$6:$D$300,3,0)</f>
        <v>429805.16</v>
      </c>
      <c r="H219" s="69">
        <v>66.586588679245281</v>
      </c>
      <c r="I219" s="69">
        <v>37.95167672955975</v>
      </c>
      <c r="J219" s="69">
        <v>104.53826540880503</v>
      </c>
      <c r="L219" s="69">
        <v>100.49917810616755</v>
      </c>
      <c r="M219" s="69">
        <v>37.447483805898621</v>
      </c>
      <c r="N219" s="69">
        <v>137.94666191206616</v>
      </c>
      <c r="P219" s="69">
        <v>65.018188242063502</v>
      </c>
      <c r="Q219" s="69">
        <v>35.444209222708821</v>
      </c>
      <c r="R219" s="69">
        <v>100.46239746477232</v>
      </c>
      <c r="T219" s="69">
        <v>64.972865175009261</v>
      </c>
      <c r="U219" s="69">
        <v>34.510974597983896</v>
      </c>
      <c r="V219" s="69">
        <v>99.48383977299315</v>
      </c>
      <c r="X219" s="69">
        <f t="shared" si="81"/>
        <v>65.004519352160244</v>
      </c>
      <c r="Y219" s="69">
        <f t="shared" si="82"/>
        <v>35.01002459258202</v>
      </c>
      <c r="Z219" s="69">
        <f t="shared" si="76"/>
        <v>100.01454394474226</v>
      </c>
      <c r="AB219" s="69">
        <f t="shared" si="77"/>
        <v>64.998524256410988</v>
      </c>
      <c r="AC219" s="69">
        <f t="shared" si="78"/>
        <v>34.988402804424915</v>
      </c>
      <c r="AD219" s="69">
        <f t="shared" si="79"/>
        <v>99.98692706083591</v>
      </c>
    </row>
    <row r="220" spans="2:30" s="70" customFormat="1">
      <c r="B220" s="60" t="s">
        <v>663</v>
      </c>
      <c r="C220" s="57" t="s">
        <v>664</v>
      </c>
      <c r="D220" s="61">
        <f>SUM(D212:D219)</f>
        <v>8605679.5428895801</v>
      </c>
      <c r="E220" s="61">
        <f t="shared" ref="E220:F220" si="83">SUM(E212:E219)</f>
        <v>5565740.7599999998</v>
      </c>
      <c r="F220" s="61">
        <f t="shared" si="83"/>
        <v>2912433.35</v>
      </c>
      <c r="G220" s="55"/>
      <c r="H220" s="62">
        <v>65.745515300987407</v>
      </c>
      <c r="I220" s="62">
        <v>37.910402882679264</v>
      </c>
      <c r="J220" s="62">
        <v>103.65591818366667</v>
      </c>
      <c r="K220" s="55"/>
      <c r="L220" s="62">
        <v>74.421501298178015</v>
      </c>
      <c r="M220" s="62">
        <v>36.382897741744543</v>
      </c>
      <c r="N220" s="62">
        <v>110.80439903992256</v>
      </c>
      <c r="O220" s="55"/>
      <c r="P220" s="62">
        <v>63.303527912050313</v>
      </c>
      <c r="Q220" s="62">
        <v>31.754460024006008</v>
      </c>
      <c r="R220" s="62">
        <v>95.057987936056321</v>
      </c>
      <c r="S220" s="55"/>
      <c r="T220" s="62">
        <v>64.600772926386867</v>
      </c>
      <c r="U220" s="62">
        <v>32.223510544212125</v>
      </c>
      <c r="V220" s="62">
        <v>96.824283470598999</v>
      </c>
      <c r="W220" s="55"/>
      <c r="X220" s="62">
        <f t="shared" si="81"/>
        <v>64.675203535770493</v>
      </c>
      <c r="Y220" s="62">
        <f t="shared" si="82"/>
        <v>33.843153646203227</v>
      </c>
      <c r="Z220" s="62">
        <f t="shared" si="76"/>
        <v>98.518357181973727</v>
      </c>
      <c r="AA220" s="55"/>
      <c r="AB220" s="62">
        <f t="shared" si="77"/>
        <v>64.193168124735891</v>
      </c>
      <c r="AC220" s="62">
        <f t="shared" si="78"/>
        <v>32.60704140480712</v>
      </c>
      <c r="AD220" s="62">
        <f t="shared" si="79"/>
        <v>96.800209529543011</v>
      </c>
    </row>
    <row r="221" spans="2:30">
      <c r="B221" s="52"/>
      <c r="C221" s="57"/>
      <c r="D221" s="59"/>
      <c r="E221" s="59"/>
      <c r="F221" s="59"/>
      <c r="H221" s="69"/>
      <c r="I221" s="69"/>
      <c r="J221" s="69"/>
      <c r="L221" s="69"/>
      <c r="M221" s="69"/>
      <c r="N221" s="69"/>
      <c r="P221" s="69"/>
      <c r="Q221" s="69"/>
      <c r="R221" s="69"/>
      <c r="T221" s="69"/>
      <c r="U221" s="69"/>
      <c r="V221" s="69"/>
      <c r="X221" s="69"/>
      <c r="Y221" s="69"/>
      <c r="Z221" s="69"/>
      <c r="AB221" s="69"/>
      <c r="AC221" s="69"/>
      <c r="AD221" s="69"/>
    </row>
    <row r="222" spans="2:30">
      <c r="B222" s="58" t="s">
        <v>44</v>
      </c>
      <c r="C222" s="58" t="s">
        <v>45</v>
      </c>
      <c r="D222" s="59">
        <f>IFERROR(VLOOKUP(B222,'1061(24)Table'!$A$3:$H$297,8,0),0)</f>
        <v>3009480.41894075</v>
      </c>
      <c r="E222" s="59">
        <f>VLOOKUP(B222,'F197 Data'!$G$6:$L$300,6,0)</f>
        <v>1976068.9100000001</v>
      </c>
      <c r="F222" s="59">
        <f>VLOOKUP(B222,'F197 Data'!$B$6:$D$300,3,0)</f>
        <v>962527.92</v>
      </c>
      <c r="H222" s="69">
        <v>65.662933268554511</v>
      </c>
      <c r="I222" s="69">
        <v>37.635584290281528</v>
      </c>
      <c r="J222" s="69">
        <v>103.29851755883604</v>
      </c>
      <c r="L222" s="69">
        <v>69.517755322140601</v>
      </c>
      <c r="M222" s="69">
        <v>35.632780858050339</v>
      </c>
      <c r="N222" s="69">
        <v>105.15053618019094</v>
      </c>
      <c r="P222" s="69">
        <v>66.246528947804279</v>
      </c>
      <c r="Q222" s="69">
        <v>33.120788092058426</v>
      </c>
      <c r="R222" s="69">
        <v>99.367317039862712</v>
      </c>
      <c r="T222" s="69">
        <v>66.646034037570061</v>
      </c>
      <c r="U222" s="69">
        <v>31.210000099084073</v>
      </c>
      <c r="V222" s="69">
        <v>97.856034136654131</v>
      </c>
      <c r="X222" s="69">
        <f t="shared" ref="X222:X228" si="84">IFERROR(IF(E222&gt;0,E222/D222*100,0),0)</f>
        <v>65.661464270151953</v>
      </c>
      <c r="Y222" s="69">
        <f t="shared" ref="Y222:Y228" si="85">IFERROR(IF(F222&gt;0,F222/D222*100,0),0)</f>
        <v>31.983192644887922</v>
      </c>
      <c r="Z222" s="69">
        <f t="shared" si="76"/>
        <v>97.644656915039874</v>
      </c>
      <c r="AB222" s="69">
        <f t="shared" si="77"/>
        <v>66.184675751842107</v>
      </c>
      <c r="AC222" s="69">
        <f t="shared" si="78"/>
        <v>32.10466027867681</v>
      </c>
      <c r="AD222" s="69">
        <f t="shared" si="79"/>
        <v>98.289336030518896</v>
      </c>
    </row>
    <row r="223" spans="2:30">
      <c r="B223" s="65" t="s">
        <v>209</v>
      </c>
      <c r="C223" s="58" t="s">
        <v>465</v>
      </c>
      <c r="D223" s="59">
        <f>IFERROR(VLOOKUP(B223,'1061(24)Table'!$A$3:$H$297,8,0),0)</f>
        <v>602712.85177760001</v>
      </c>
      <c r="E223" s="59">
        <f>VLOOKUP(B223,'F197 Data'!$G$6:$L$300,6,0)</f>
        <v>393990.91000000003</v>
      </c>
      <c r="F223" s="59">
        <f>VLOOKUP(B223,'F197 Data'!$B$6:$D$300,3,0)</f>
        <v>192119.71</v>
      </c>
      <c r="H223" s="69">
        <v>61.811775543643535</v>
      </c>
      <c r="I223" s="69">
        <v>31.858443805063029</v>
      </c>
      <c r="J223" s="69">
        <v>93.670219348706567</v>
      </c>
      <c r="L223" s="69">
        <v>66.139118394080185</v>
      </c>
      <c r="M223" s="69">
        <v>32.71725841258823</v>
      </c>
      <c r="N223" s="69">
        <v>98.856376806668408</v>
      </c>
      <c r="P223" s="69">
        <v>66.126924274493987</v>
      </c>
      <c r="Q223" s="69">
        <v>31.776439887089936</v>
      </c>
      <c r="R223" s="69">
        <v>97.903364161583923</v>
      </c>
      <c r="T223" s="69">
        <v>66.908078270196654</v>
      </c>
      <c r="U223" s="69">
        <v>31.359016521274576</v>
      </c>
      <c r="V223" s="69">
        <v>98.267094791471237</v>
      </c>
      <c r="X223" s="69">
        <f t="shared" si="84"/>
        <v>65.369588326844237</v>
      </c>
      <c r="Y223" s="69">
        <f t="shared" si="85"/>
        <v>31.875827673721453</v>
      </c>
      <c r="Z223" s="69">
        <f t="shared" si="76"/>
        <v>97.245416000565683</v>
      </c>
      <c r="AB223" s="69">
        <f t="shared" si="77"/>
        <v>66.134863623844964</v>
      </c>
      <c r="AC223" s="69">
        <f t="shared" si="78"/>
        <v>31.670428027361989</v>
      </c>
      <c r="AD223" s="69">
        <f t="shared" si="79"/>
        <v>97.805291651206957</v>
      </c>
    </row>
    <row r="224" spans="2:30">
      <c r="B224" s="58" t="s">
        <v>210</v>
      </c>
      <c r="C224" s="58" t="s">
        <v>466</v>
      </c>
      <c r="D224" s="59">
        <f>IFERROR(VLOOKUP(B224,'1061(24)Table'!$A$3:$H$297,8,0),0)</f>
        <v>493815.35745155998</v>
      </c>
      <c r="E224" s="59">
        <f>VLOOKUP(B224,'F197 Data'!$G$6:$L$300,6,0)</f>
        <v>327989.91000000003</v>
      </c>
      <c r="F224" s="59">
        <f>VLOOKUP(B224,'F197 Data'!$B$6:$D$300,3,0)</f>
        <v>155547.35999999999</v>
      </c>
      <c r="H224" s="69">
        <v>56.68182407571075</v>
      </c>
      <c r="I224" s="69">
        <v>35.350207552332762</v>
      </c>
      <c r="J224" s="69">
        <v>92.032031628043512</v>
      </c>
      <c r="L224" s="69">
        <v>61.174543680487581</v>
      </c>
      <c r="M224" s="69">
        <v>36.65424594948751</v>
      </c>
      <c r="N224" s="69">
        <v>97.828789629975091</v>
      </c>
      <c r="P224" s="69">
        <v>66.158490885792006</v>
      </c>
      <c r="Q224" s="69">
        <v>34.50706110126918</v>
      </c>
      <c r="R224" s="69">
        <v>100.66555198706118</v>
      </c>
      <c r="T224" s="69">
        <v>66.721381584436244</v>
      </c>
      <c r="U224" s="69">
        <v>33.468179812061734</v>
      </c>
      <c r="V224" s="69">
        <v>100.18956139649798</v>
      </c>
      <c r="X224" s="69">
        <f t="shared" si="84"/>
        <v>66.419544279194213</v>
      </c>
      <c r="Y224" s="69">
        <f t="shared" si="85"/>
        <v>31.499093264886596</v>
      </c>
      <c r="Z224" s="69">
        <f t="shared" si="76"/>
        <v>97.918637544080809</v>
      </c>
      <c r="AB224" s="69">
        <f t="shared" si="77"/>
        <v>66.433138916474149</v>
      </c>
      <c r="AC224" s="69">
        <f t="shared" si="78"/>
        <v>33.158111392739166</v>
      </c>
      <c r="AD224" s="69">
        <f t="shared" si="79"/>
        <v>99.591250309213322</v>
      </c>
    </row>
    <row r="225" spans="2:30">
      <c r="B225" s="58" t="s">
        <v>212</v>
      </c>
      <c r="C225" s="58" t="s">
        <v>665</v>
      </c>
      <c r="D225" s="59">
        <f>IFERROR(VLOOKUP(B225,'1061(24)Table'!$A$3:$H$297,8,0),0)</f>
        <v>448231.33653956</v>
      </c>
      <c r="E225" s="59">
        <f>VLOOKUP(B225,'F197 Data'!$G$6:$L$300,6,0)</f>
        <v>318475.26</v>
      </c>
      <c r="F225" s="59">
        <f>VLOOKUP(B225,'F197 Data'!$B$6:$D$300,3,0)</f>
        <v>150198.54999999999</v>
      </c>
      <c r="H225" s="69">
        <v>55.337977777777766</v>
      </c>
      <c r="I225" s="69">
        <v>26.137722222222219</v>
      </c>
      <c r="J225" s="69">
        <v>81.475699999999989</v>
      </c>
      <c r="L225" s="69">
        <v>70.401051259591128</v>
      </c>
      <c r="M225" s="69">
        <v>29.96711049248011</v>
      </c>
      <c r="N225" s="69">
        <v>100.36816175207125</v>
      </c>
      <c r="P225" s="69">
        <v>69.671278824178728</v>
      </c>
      <c r="Q225" s="69">
        <v>23.978945989888413</v>
      </c>
      <c r="R225" s="69">
        <v>93.650224814067144</v>
      </c>
      <c r="T225" s="69">
        <v>69.128160774810539</v>
      </c>
      <c r="U225" s="69">
        <v>30.758636082228254</v>
      </c>
      <c r="V225" s="69">
        <v>99.886796857038789</v>
      </c>
      <c r="X225" s="69">
        <f t="shared" si="84"/>
        <v>71.051538354880734</v>
      </c>
      <c r="Y225" s="69">
        <f t="shared" si="85"/>
        <v>33.50915872137908</v>
      </c>
      <c r="Z225" s="69">
        <f t="shared" si="76"/>
        <v>104.56069707625981</v>
      </c>
      <c r="AB225" s="69">
        <f t="shared" si="77"/>
        <v>69.950325984623333</v>
      </c>
      <c r="AC225" s="69">
        <f t="shared" si="78"/>
        <v>29.415580264498583</v>
      </c>
      <c r="AD225" s="69">
        <f t="shared" si="79"/>
        <v>99.36590624912192</v>
      </c>
    </row>
    <row r="226" spans="2:30">
      <c r="B226" s="58" t="s">
        <v>211</v>
      </c>
      <c r="C226" s="58" t="s">
        <v>467</v>
      </c>
      <c r="D226" s="59">
        <f>IFERROR(VLOOKUP(B226,'1061(24)Table'!$A$3:$H$297,8,0),0)</f>
        <v>562419.04024289001</v>
      </c>
      <c r="E226" s="59">
        <f>VLOOKUP(B226,'F197 Data'!$G$6:$L$300,6,0)</f>
        <v>328355.27</v>
      </c>
      <c r="F226" s="59">
        <f>VLOOKUP(B226,'F197 Data'!$B$6:$D$300,3,0)</f>
        <v>159233.42000000001</v>
      </c>
      <c r="H226" s="69">
        <v>47.05132229123533</v>
      </c>
      <c r="I226" s="69">
        <v>26.554877846790891</v>
      </c>
      <c r="J226" s="69">
        <v>73.606200138026225</v>
      </c>
      <c r="L226" s="69">
        <v>1.8431476874143857</v>
      </c>
      <c r="M226" s="69">
        <v>33.516440045226382</v>
      </c>
      <c r="N226" s="69">
        <v>35.359587732640769</v>
      </c>
      <c r="P226" s="69">
        <v>62.475522332668056</v>
      </c>
      <c r="Q226" s="69">
        <v>0.28359676728038219</v>
      </c>
      <c r="R226" s="69">
        <v>62.759119099948435</v>
      </c>
      <c r="T226" s="69">
        <v>63.340683838891451</v>
      </c>
      <c r="U226" s="69">
        <v>35.595312990297096</v>
      </c>
      <c r="V226" s="69">
        <v>98.935996829188554</v>
      </c>
      <c r="X226" s="69">
        <f t="shared" si="84"/>
        <v>58.382673150289207</v>
      </c>
      <c r="Y226" s="69">
        <f t="shared" si="85"/>
        <v>28.312238492358372</v>
      </c>
      <c r="Z226" s="69">
        <f t="shared" si="76"/>
        <v>86.694911642647583</v>
      </c>
      <c r="AB226" s="69">
        <f t="shared" si="77"/>
        <v>61.399626440616238</v>
      </c>
      <c r="AC226" s="69">
        <f t="shared" si="78"/>
        <v>21.397049416645284</v>
      </c>
      <c r="AD226" s="69">
        <f t="shared" si="79"/>
        <v>82.796675857261519</v>
      </c>
    </row>
    <row r="227" spans="2:30">
      <c r="B227" s="58" t="s">
        <v>584</v>
      </c>
      <c r="C227" s="58" t="s">
        <v>585</v>
      </c>
      <c r="D227" s="59">
        <f>IFERROR(VLOOKUP(B227,'1061(24)Table'!$A$3:$H$297,8,0),0)</f>
        <v>0</v>
      </c>
      <c r="E227" s="59">
        <f>VLOOKUP(B227,'F197 Data'!$G$6:$L$300,6,0)</f>
        <v>0</v>
      </c>
      <c r="F227" s="59">
        <f>VLOOKUP(B227,'F197 Data'!$B$6:$D$300,3,0)</f>
        <v>0</v>
      </c>
      <c r="H227" s="69">
        <v>0</v>
      </c>
      <c r="I227" s="69">
        <v>0</v>
      </c>
      <c r="J227" s="69">
        <v>0</v>
      </c>
      <c r="L227" s="69">
        <v>0</v>
      </c>
      <c r="M227" s="69">
        <v>0</v>
      </c>
      <c r="N227" s="69">
        <v>0</v>
      </c>
      <c r="P227" s="69">
        <v>0</v>
      </c>
      <c r="Q227" s="69">
        <v>0</v>
      </c>
      <c r="R227" s="69">
        <v>0</v>
      </c>
      <c r="T227" s="69">
        <v>0</v>
      </c>
      <c r="U227" s="69">
        <v>0</v>
      </c>
      <c r="V227" s="69">
        <v>0</v>
      </c>
      <c r="X227" s="69">
        <f t="shared" si="84"/>
        <v>0</v>
      </c>
      <c r="Y227" s="69">
        <f t="shared" si="85"/>
        <v>0</v>
      </c>
      <c r="Z227" s="69">
        <f t="shared" si="76"/>
        <v>0</v>
      </c>
      <c r="AB227" s="69">
        <f t="shared" si="77"/>
        <v>0</v>
      </c>
      <c r="AC227" s="69">
        <f t="shared" si="78"/>
        <v>0</v>
      </c>
      <c r="AD227" s="69">
        <f t="shared" si="79"/>
        <v>0</v>
      </c>
    </row>
    <row r="228" spans="2:30" s="70" customFormat="1">
      <c r="B228" s="60" t="s">
        <v>666</v>
      </c>
      <c r="C228" s="57" t="s">
        <v>667</v>
      </c>
      <c r="D228" s="61">
        <f>SUM(D222:D227)</f>
        <v>5116659.0049523599</v>
      </c>
      <c r="E228" s="61">
        <f t="shared" ref="E228:F228" si="86">SUM(E222:E227)</f>
        <v>3344880.2600000002</v>
      </c>
      <c r="F228" s="61">
        <f t="shared" si="86"/>
        <v>1619626.9600000002</v>
      </c>
      <c r="G228" s="77"/>
      <c r="H228" s="62">
        <v>60.541485771429528</v>
      </c>
      <c r="I228" s="62">
        <v>33.992216439199161</v>
      </c>
      <c r="J228" s="62">
        <v>94.533702210628689</v>
      </c>
      <c r="K228" s="55"/>
      <c r="L228" s="62">
        <v>60.086310002022017</v>
      </c>
      <c r="M228" s="62">
        <v>34.655440235161969</v>
      </c>
      <c r="N228" s="62">
        <v>94.741750237183993</v>
      </c>
      <c r="O228" s="55"/>
      <c r="P228" s="62">
        <v>66.227057027866223</v>
      </c>
      <c r="Q228" s="62">
        <v>29.089721007708551</v>
      </c>
      <c r="R228" s="62">
        <v>95.316778035574771</v>
      </c>
      <c r="S228" s="55"/>
      <c r="T228" s="62">
        <v>66.634060323745402</v>
      </c>
      <c r="U228" s="62">
        <v>31.800939895699742</v>
      </c>
      <c r="V228" s="62">
        <v>98.435000219445143</v>
      </c>
      <c r="W228" s="55"/>
      <c r="X228" s="62">
        <f t="shared" si="84"/>
        <v>65.372350527219552</v>
      </c>
      <c r="Y228" s="62">
        <f t="shared" si="85"/>
        <v>31.653994499777692</v>
      </c>
      <c r="Z228" s="62">
        <f t="shared" si="76"/>
        <v>97.026345026997248</v>
      </c>
      <c r="AA228" s="55"/>
      <c r="AB228" s="62">
        <f t="shared" si="77"/>
        <v>66.077822626277054</v>
      </c>
      <c r="AC228" s="62">
        <f t="shared" si="78"/>
        <v>30.84821846772866</v>
      </c>
      <c r="AD228" s="62">
        <f t="shared" si="79"/>
        <v>96.926041094005726</v>
      </c>
    </row>
    <row r="229" spans="2:30">
      <c r="B229" s="63"/>
      <c r="C229" s="57"/>
      <c r="D229" s="59"/>
      <c r="E229" s="59"/>
      <c r="F229" s="59"/>
      <c r="H229" s="69"/>
      <c r="I229" s="69"/>
      <c r="J229" s="69"/>
      <c r="L229" s="69"/>
      <c r="M229" s="69"/>
      <c r="N229" s="69"/>
      <c r="P229" s="69"/>
      <c r="Q229" s="69"/>
      <c r="R229" s="69"/>
      <c r="T229" s="69"/>
      <c r="U229" s="69"/>
      <c r="V229" s="69"/>
      <c r="X229" s="69"/>
      <c r="Y229" s="69"/>
      <c r="Z229" s="69"/>
      <c r="AB229" s="69"/>
      <c r="AC229" s="69"/>
      <c r="AD229" s="69"/>
    </row>
    <row r="230" spans="2:30">
      <c r="B230" s="58" t="s">
        <v>213</v>
      </c>
      <c r="C230" s="58" t="s">
        <v>468</v>
      </c>
      <c r="D230" s="59">
        <f>IFERROR(VLOOKUP(B230,'1061(24)Table'!$A$3:$H$297,8,0),0)</f>
        <v>2126691.7431966998</v>
      </c>
      <c r="E230" s="59">
        <f>VLOOKUP(B230,'F197 Data'!$G$6:$L$300,6,0)</f>
        <v>1307655.06</v>
      </c>
      <c r="F230" s="59">
        <f>VLOOKUP(B230,'F197 Data'!$B$6:$D$300,3,0)</f>
        <v>595019.30000000005</v>
      </c>
      <c r="H230" s="69">
        <v>61.918083333333328</v>
      </c>
      <c r="I230" s="69">
        <v>30.262276666666672</v>
      </c>
      <c r="J230" s="69">
        <v>92.180360000000007</v>
      </c>
      <c r="L230" s="69">
        <v>66.780756055894912</v>
      </c>
      <c r="M230" s="69">
        <v>38.059425058801047</v>
      </c>
      <c r="N230" s="69">
        <v>104.84018111469595</v>
      </c>
      <c r="P230" s="69">
        <v>63.033324684008022</v>
      </c>
      <c r="Q230" s="69">
        <v>37.109688439069785</v>
      </c>
      <c r="R230" s="69">
        <v>100.14301312307781</v>
      </c>
      <c r="T230" s="69">
        <v>63.319535900716296</v>
      </c>
      <c r="U230" s="69">
        <v>36.162224718494564</v>
      </c>
      <c r="V230" s="69">
        <v>99.48176061921086</v>
      </c>
      <c r="X230" s="69">
        <f>IFERROR(IF(E230&gt;0,E230/D230*100,0),0)</f>
        <v>61.487757413983324</v>
      </c>
      <c r="Y230" s="69">
        <f>IFERROR(IF(F230&gt;0,F230/D230*100,0),0)</f>
        <v>27.978634040568906</v>
      </c>
      <c r="Z230" s="69">
        <f t="shared" si="76"/>
        <v>89.466391454552223</v>
      </c>
      <c r="AB230" s="69">
        <f t="shared" si="77"/>
        <v>62.613539332902548</v>
      </c>
      <c r="AC230" s="69">
        <f t="shared" si="78"/>
        <v>33.750182399377749</v>
      </c>
      <c r="AD230" s="69">
        <f t="shared" si="79"/>
        <v>96.363721732280283</v>
      </c>
    </row>
    <row r="231" spans="2:30">
      <c r="B231" s="58" t="s">
        <v>214</v>
      </c>
      <c r="C231" s="58" t="s">
        <v>469</v>
      </c>
      <c r="D231" s="59">
        <f>IFERROR(VLOOKUP(B231,'1061(24)Table'!$A$3:$H$297,8,0),0)</f>
        <v>462108.4282732</v>
      </c>
      <c r="E231" s="59">
        <f>VLOOKUP(B231,'F197 Data'!$G$6:$L$300,6,0)</f>
        <v>294496.16000000003</v>
      </c>
      <c r="F231" s="59">
        <f>VLOOKUP(B231,'F197 Data'!$B$6:$D$300,3,0)</f>
        <v>168464.3</v>
      </c>
      <c r="H231" s="69">
        <v>59.897122352941167</v>
      </c>
      <c r="I231" s="69">
        <v>18.913265882352942</v>
      </c>
      <c r="J231" s="69">
        <v>78.810388235294113</v>
      </c>
      <c r="L231" s="69">
        <v>84.056669762210873</v>
      </c>
      <c r="M231" s="69">
        <v>28.671945006705123</v>
      </c>
      <c r="N231" s="69">
        <v>112.728614768916</v>
      </c>
      <c r="P231" s="69">
        <v>64.213749466848995</v>
      </c>
      <c r="Q231" s="69">
        <v>36.186039630464464</v>
      </c>
      <c r="R231" s="69">
        <v>100.39978909731346</v>
      </c>
      <c r="T231" s="69">
        <v>62.771995473444179</v>
      </c>
      <c r="U231" s="69">
        <v>35.292907830758082</v>
      </c>
      <c r="V231" s="69">
        <v>98.064903304202261</v>
      </c>
      <c r="X231" s="69">
        <f>IFERROR(IF(E231&gt;0,E231/D231*100,0),0)</f>
        <v>63.728800857510635</v>
      </c>
      <c r="Y231" s="69">
        <f>IFERROR(IF(F231&gt;0,F231/D231*100,0),0)</f>
        <v>36.455578321632203</v>
      </c>
      <c r="Z231" s="69">
        <f t="shared" si="76"/>
        <v>100.18437917914284</v>
      </c>
      <c r="AB231" s="69">
        <f t="shared" si="77"/>
        <v>63.5715152659346</v>
      </c>
      <c r="AC231" s="69">
        <f t="shared" si="78"/>
        <v>35.978175260951581</v>
      </c>
      <c r="AD231" s="69">
        <f t="shared" si="79"/>
        <v>99.549690526886181</v>
      </c>
    </row>
    <row r="232" spans="2:30">
      <c r="B232" s="58" t="s">
        <v>215</v>
      </c>
      <c r="C232" s="58" t="s">
        <v>470</v>
      </c>
      <c r="D232" s="59">
        <f>IFERROR(VLOOKUP(B232,'1061(24)Table'!$A$3:$H$297,8,0),0)</f>
        <v>665210.46576864005</v>
      </c>
      <c r="E232" s="59">
        <f>VLOOKUP(B232,'F197 Data'!$G$6:$L$300,6,0)</f>
        <v>436579.17999999993</v>
      </c>
      <c r="F232" s="59">
        <f>VLOOKUP(B232,'F197 Data'!$B$6:$D$300,3,0)</f>
        <v>229691.77</v>
      </c>
      <c r="H232" s="69">
        <v>61.706542024013721</v>
      </c>
      <c r="I232" s="69">
        <v>27.424156089193826</v>
      </c>
      <c r="J232" s="69">
        <v>89.130698113207544</v>
      </c>
      <c r="L232" s="69">
        <v>75.63032112778194</v>
      </c>
      <c r="M232" s="69">
        <v>35.571575272221729</v>
      </c>
      <c r="N232" s="69">
        <v>111.20189640000368</v>
      </c>
      <c r="P232" s="69">
        <v>65.056381848486225</v>
      </c>
      <c r="Q232" s="69">
        <v>34.300299585250364</v>
      </c>
      <c r="R232" s="69">
        <v>99.356681433736583</v>
      </c>
      <c r="T232" s="69">
        <v>65.300325141422874</v>
      </c>
      <c r="U232" s="69">
        <v>32.597155215462465</v>
      </c>
      <c r="V232" s="69">
        <v>97.897480356885339</v>
      </c>
      <c r="X232" s="69">
        <f>IFERROR(IF(E232&gt;0,E232/D232*100,0),0)</f>
        <v>65.630233206800142</v>
      </c>
      <c r="Y232" s="69">
        <f>IFERROR(IF(F232&gt;0,F232/D232*100,0),0)</f>
        <v>34.529187651098489</v>
      </c>
      <c r="Z232" s="69">
        <f t="shared" si="76"/>
        <v>100.15942085789862</v>
      </c>
      <c r="AB232" s="69">
        <f t="shared" si="77"/>
        <v>65.328980065569752</v>
      </c>
      <c r="AC232" s="69">
        <f t="shared" si="78"/>
        <v>33.808880817270442</v>
      </c>
      <c r="AD232" s="69">
        <f t="shared" si="79"/>
        <v>99.137860882840187</v>
      </c>
    </row>
    <row r="233" spans="2:30">
      <c r="B233" s="60" t="s">
        <v>668</v>
      </c>
      <c r="C233" s="57" t="s">
        <v>669</v>
      </c>
      <c r="D233" s="59">
        <f>SUM(D230:D232)</f>
        <v>3254010.6372385398</v>
      </c>
      <c r="E233" s="59">
        <f t="shared" ref="E233:F233" si="87">SUM(E230:E232)</f>
        <v>2038730.4000000001</v>
      </c>
      <c r="F233" s="59">
        <f t="shared" si="87"/>
        <v>993175.37000000011</v>
      </c>
      <c r="G233" s="55"/>
      <c r="H233" s="62">
        <v>61.526441786283904</v>
      </c>
      <c r="I233" s="62">
        <v>27.679360446570971</v>
      </c>
      <c r="J233" s="62">
        <v>89.205802232854879</v>
      </c>
      <c r="K233" s="55"/>
      <c r="L233" s="62">
        <v>71.640138918295619</v>
      </c>
      <c r="M233" s="62">
        <v>35.943541069312147</v>
      </c>
      <c r="N233" s="62">
        <v>107.58367998760777</v>
      </c>
      <c r="O233" s="55"/>
      <c r="P233" s="62">
        <v>63.721651819955646</v>
      </c>
      <c r="Q233" s="62">
        <v>36.276622887614522</v>
      </c>
      <c r="R233" s="62">
        <v>99.998274707570175</v>
      </c>
      <c r="S233" s="55"/>
      <c r="T233" s="62">
        <v>63.711976883261265</v>
      </c>
      <c r="U233" s="62">
        <v>35.139545600334699</v>
      </c>
      <c r="V233" s="62">
        <v>98.851522483595971</v>
      </c>
      <c r="W233" s="55"/>
      <c r="X233" s="62">
        <f>IFERROR(IF(E233&gt;0,E233/D233*100,0),0)</f>
        <v>62.652849891423024</v>
      </c>
      <c r="Y233" s="62">
        <f>IFERROR(IF(F233&gt;0,F233/D233*100,0),0)</f>
        <v>30.521577238691556</v>
      </c>
      <c r="Z233" s="62">
        <f t="shared" si="76"/>
        <v>93.17442713011458</v>
      </c>
      <c r="AA233" s="55"/>
      <c r="AB233" s="62">
        <f t="shared" si="77"/>
        <v>63.362159531546645</v>
      </c>
      <c r="AC233" s="62">
        <f t="shared" si="78"/>
        <v>33.979248575546926</v>
      </c>
      <c r="AD233" s="62">
        <f t="shared" si="79"/>
        <v>97.341408107093571</v>
      </c>
    </row>
    <row r="234" spans="2:30">
      <c r="B234" s="52"/>
      <c r="C234" s="57"/>
      <c r="D234" s="59"/>
      <c r="E234" s="59"/>
      <c r="F234" s="59"/>
      <c r="H234" s="69"/>
      <c r="I234" s="69"/>
      <c r="J234" s="69"/>
      <c r="L234" s="69"/>
      <c r="M234" s="69"/>
      <c r="N234" s="69"/>
      <c r="P234" s="69"/>
      <c r="Q234" s="69"/>
      <c r="R234" s="69"/>
      <c r="T234" s="69"/>
      <c r="U234" s="69"/>
      <c r="V234" s="69"/>
      <c r="X234" s="69"/>
      <c r="Y234" s="69"/>
      <c r="Z234" s="69"/>
      <c r="AB234" s="69"/>
      <c r="AC234" s="69"/>
      <c r="AD234" s="69"/>
    </row>
    <row r="235" spans="2:30">
      <c r="B235" s="58" t="s">
        <v>219</v>
      </c>
      <c r="C235" s="58" t="s">
        <v>474</v>
      </c>
      <c r="D235" s="59">
        <f>IFERROR(VLOOKUP(B235,'1061(24)Table'!$A$3:$H$297,8,0),0)</f>
        <v>9597986.8611936197</v>
      </c>
      <c r="E235" s="59">
        <f>VLOOKUP(B235,'F197 Data'!$G$6:$L$300,6,0)</f>
        <v>5321709.84</v>
      </c>
      <c r="F235" s="59">
        <f>VLOOKUP(B235,'F197 Data'!$B$6:$D$300,3,0)</f>
        <v>3094784.57</v>
      </c>
      <c r="H235" s="69">
        <v>58.12713863013699</v>
      </c>
      <c r="I235" s="69">
        <v>47.749562191780818</v>
      </c>
      <c r="J235" s="69">
        <v>105.87670082191781</v>
      </c>
      <c r="L235" s="69">
        <v>61.681012876544358</v>
      </c>
      <c r="M235" s="69">
        <v>47.11863448847776</v>
      </c>
      <c r="N235" s="69">
        <v>108.79964736502211</v>
      </c>
      <c r="P235" s="69">
        <v>55.654962953196517</v>
      </c>
      <c r="Q235" s="69">
        <v>40.848090880554388</v>
      </c>
      <c r="R235" s="69">
        <v>96.503053833750897</v>
      </c>
      <c r="T235" s="69">
        <v>55.393661799988379</v>
      </c>
      <c r="U235" s="69">
        <v>41.185462723958643</v>
      </c>
      <c r="V235" s="69">
        <v>96.57912452394703</v>
      </c>
      <c r="X235" s="69">
        <f t="shared" ref="X235:X250" si="88">IFERROR(IF(E235&gt;0,E235/D235*100,0),0)</f>
        <v>55.446104656765328</v>
      </c>
      <c r="Y235" s="69">
        <f t="shared" ref="Y235:Y250" si="89">IFERROR(IF(F235&gt;0,F235/D235*100,0),0)</f>
        <v>32.24410092196279</v>
      </c>
      <c r="Z235" s="69">
        <f t="shared" si="76"/>
        <v>87.690205578728126</v>
      </c>
      <c r="AB235" s="69">
        <f t="shared" si="77"/>
        <v>55.498243136650075</v>
      </c>
      <c r="AC235" s="69">
        <f t="shared" si="78"/>
        <v>38.092551508825274</v>
      </c>
      <c r="AD235" s="69">
        <f t="shared" si="79"/>
        <v>93.590794645475356</v>
      </c>
    </row>
    <row r="236" spans="2:30">
      <c r="B236" s="58" t="s">
        <v>220</v>
      </c>
      <c r="C236" s="58" t="s">
        <v>475</v>
      </c>
      <c r="D236" s="59">
        <f>IFERROR(VLOOKUP(B236,'1061(24)Table'!$A$3:$H$297,8,0),0)</f>
        <v>65355675.394247197</v>
      </c>
      <c r="E236" s="59">
        <f>VLOOKUP(B236,'F197 Data'!$G$6:$L$300,6,0)</f>
        <v>34782999.709999993</v>
      </c>
      <c r="F236" s="59">
        <f>VLOOKUP(B236,'F197 Data'!$B$6:$D$300,3,0)</f>
        <v>28441717.620000001</v>
      </c>
      <c r="H236" s="69">
        <v>55.172909999999987</v>
      </c>
      <c r="I236" s="69">
        <v>45.169969060606057</v>
      </c>
      <c r="J236" s="69">
        <v>100.34287906060604</v>
      </c>
      <c r="L236" s="69">
        <v>86.10253956453046</v>
      </c>
      <c r="M236" s="69">
        <v>44.907839171301653</v>
      </c>
      <c r="N236" s="69">
        <v>131.01037873583212</v>
      </c>
      <c r="P236" s="69">
        <v>55.023359251419578</v>
      </c>
      <c r="Q236" s="69">
        <v>41.804430406266931</v>
      </c>
      <c r="R236" s="69">
        <v>96.827789657686509</v>
      </c>
      <c r="T236" s="69">
        <v>54.507759053246332</v>
      </c>
      <c r="U236" s="69">
        <v>39.849048844002063</v>
      </c>
      <c r="V236" s="69">
        <v>94.356807897248387</v>
      </c>
      <c r="X236" s="69">
        <f t="shared" si="88"/>
        <v>53.221085238852417</v>
      </c>
      <c r="Y236" s="69">
        <f t="shared" si="89"/>
        <v>43.518359267852546</v>
      </c>
      <c r="Z236" s="69">
        <f t="shared" si="76"/>
        <v>96.739444506704956</v>
      </c>
      <c r="AB236" s="69">
        <f t="shared" si="77"/>
        <v>54.250734514506114</v>
      </c>
      <c r="AC236" s="69">
        <f t="shared" si="78"/>
        <v>41.72394617270718</v>
      </c>
      <c r="AD236" s="69">
        <f t="shared" si="79"/>
        <v>95.974680687213279</v>
      </c>
    </row>
    <row r="237" spans="2:30">
      <c r="B237" s="58" t="s">
        <v>221</v>
      </c>
      <c r="C237" s="58" t="s">
        <v>476</v>
      </c>
      <c r="D237" s="59">
        <f>IFERROR(VLOOKUP(B237,'1061(24)Table'!$A$3:$H$297,8,0),0)</f>
        <v>79000000</v>
      </c>
      <c r="E237" s="59">
        <f>VLOOKUP(B237,'F197 Data'!$G$6:$L$300,6,0)</f>
        <v>43035929.739999995</v>
      </c>
      <c r="F237" s="59">
        <f>VLOOKUP(B237,'F197 Data'!$B$6:$D$300,3,0)</f>
        <v>34740341.700000003</v>
      </c>
      <c r="H237" s="69">
        <v>54.533902499999996</v>
      </c>
      <c r="I237" s="69">
        <v>45.783946069444447</v>
      </c>
      <c r="J237" s="69">
        <v>100.31784856944444</v>
      </c>
      <c r="L237" s="69">
        <v>56.926116652777779</v>
      </c>
      <c r="M237" s="69">
        <v>45.577322472222221</v>
      </c>
      <c r="N237" s="69">
        <v>102.503439125</v>
      </c>
      <c r="P237" s="69">
        <v>54.845868342105263</v>
      </c>
      <c r="Q237" s="69">
        <v>43.634419447368423</v>
      </c>
      <c r="R237" s="69">
        <v>98.480287789473692</v>
      </c>
      <c r="T237" s="69">
        <v>54.672420619354845</v>
      </c>
      <c r="U237" s="69">
        <v>43.792119238709674</v>
      </c>
      <c r="V237" s="69">
        <v>98.464539858064512</v>
      </c>
      <c r="X237" s="69">
        <f t="shared" si="88"/>
        <v>54.47586043037974</v>
      </c>
      <c r="Y237" s="69">
        <f t="shared" si="89"/>
        <v>43.975116075949373</v>
      </c>
      <c r="Z237" s="69">
        <f t="shared" si="76"/>
        <v>98.450976506329113</v>
      </c>
      <c r="AB237" s="69">
        <f t="shared" si="77"/>
        <v>54.664716463946625</v>
      </c>
      <c r="AC237" s="69">
        <f t="shared" si="78"/>
        <v>43.80055158734249</v>
      </c>
      <c r="AD237" s="69">
        <f t="shared" si="79"/>
        <v>98.465268051289101</v>
      </c>
    </row>
    <row r="238" spans="2:30">
      <c r="B238" s="58" t="s">
        <v>216</v>
      </c>
      <c r="C238" s="58" t="s">
        <v>471</v>
      </c>
      <c r="D238" s="59">
        <f>IFERROR(VLOOKUP(B238,'1061(24)Table'!$A$3:$H$297,8,0),0)</f>
        <v>443001.42827679997</v>
      </c>
      <c r="E238" s="59">
        <f>VLOOKUP(B238,'F197 Data'!$G$6:$L$300,6,0)</f>
        <v>252479.19000000003</v>
      </c>
      <c r="F238" s="59">
        <f>VLOOKUP(B238,'F197 Data'!$B$6:$D$300,3,0)</f>
        <v>175336.83</v>
      </c>
      <c r="H238" s="69">
        <v>50.012483673254351</v>
      </c>
      <c r="I238" s="69">
        <v>38.740518522326852</v>
      </c>
      <c r="J238" s="69">
        <v>88.753002195581203</v>
      </c>
      <c r="L238" s="69">
        <v>33.790529495748203</v>
      </c>
      <c r="M238" s="69">
        <v>23.085892848206065</v>
      </c>
      <c r="N238" s="69">
        <v>56.876422343954268</v>
      </c>
      <c r="P238" s="69">
        <v>56.767275990383602</v>
      </c>
      <c r="Q238" s="69">
        <v>38.025769674964032</v>
      </c>
      <c r="R238" s="69">
        <v>94.793045665347634</v>
      </c>
      <c r="T238" s="69">
        <v>56.343762691773435</v>
      </c>
      <c r="U238" s="69">
        <v>39.35027084008825</v>
      </c>
      <c r="V238" s="69">
        <v>95.694033531861692</v>
      </c>
      <c r="X238" s="69">
        <f t="shared" si="88"/>
        <v>56.992861395978125</v>
      </c>
      <c r="Y238" s="69">
        <f t="shared" si="89"/>
        <v>39.579292256918983</v>
      </c>
      <c r="Z238" s="69">
        <f t="shared" si="76"/>
        <v>96.5721536528971</v>
      </c>
      <c r="AB238" s="69">
        <f t="shared" si="77"/>
        <v>56.701300026045054</v>
      </c>
      <c r="AC238" s="69">
        <f t="shared" si="78"/>
        <v>38.985110923990419</v>
      </c>
      <c r="AD238" s="69">
        <f t="shared" si="79"/>
        <v>95.686410950035466</v>
      </c>
    </row>
    <row r="239" spans="2:30">
      <c r="B239" s="58" t="s">
        <v>222</v>
      </c>
      <c r="C239" s="58" t="s">
        <v>477</v>
      </c>
      <c r="D239" s="59">
        <f>IFERROR(VLOOKUP(B239,'1061(24)Table'!$A$3:$H$297,8,0),0)</f>
        <v>16531992.098379441</v>
      </c>
      <c r="E239" s="59">
        <f>VLOOKUP(B239,'F197 Data'!$G$6:$L$300,6,0)</f>
        <v>8501136.5300000012</v>
      </c>
      <c r="F239" s="59">
        <f>VLOOKUP(B239,'F197 Data'!$B$6:$D$300,3,0)</f>
        <v>7020502.6200000001</v>
      </c>
      <c r="H239" s="69">
        <v>53.483808369576977</v>
      </c>
      <c r="I239" s="69">
        <v>46.045990731317502</v>
      </c>
      <c r="J239" s="69">
        <v>99.529799100894479</v>
      </c>
      <c r="L239" s="69">
        <v>58.51097755515309</v>
      </c>
      <c r="M239" s="69">
        <v>44.183529744784892</v>
      </c>
      <c r="N239" s="69">
        <v>102.69450729993798</v>
      </c>
      <c r="P239" s="69">
        <v>54.350346432271323</v>
      </c>
      <c r="Q239" s="69">
        <v>40.271793210586196</v>
      </c>
      <c r="R239" s="69">
        <v>94.622139642857519</v>
      </c>
      <c r="T239" s="69">
        <v>53.520484366460231</v>
      </c>
      <c r="U239" s="69">
        <v>39.55948293193741</v>
      </c>
      <c r="V239" s="69">
        <v>93.079967298397634</v>
      </c>
      <c r="X239" s="69">
        <f t="shared" si="88"/>
        <v>51.422336034344774</v>
      </c>
      <c r="Y239" s="69">
        <f t="shared" si="89"/>
        <v>42.466162445650994</v>
      </c>
      <c r="Z239" s="69">
        <f t="shared" si="76"/>
        <v>93.888498479995775</v>
      </c>
      <c r="AB239" s="69">
        <f t="shared" si="77"/>
        <v>53.097722277692107</v>
      </c>
      <c r="AC239" s="69">
        <f t="shared" si="78"/>
        <v>40.765812862724864</v>
      </c>
      <c r="AD239" s="69">
        <f t="shared" si="79"/>
        <v>93.863535140416971</v>
      </c>
    </row>
    <row r="240" spans="2:30">
      <c r="B240" s="58" t="s">
        <v>223</v>
      </c>
      <c r="C240" s="58" t="s">
        <v>478</v>
      </c>
      <c r="D240" s="59">
        <f>IFERROR(VLOOKUP(B240,'1061(24)Table'!$A$3:$H$297,8,0),0)</f>
        <v>44994194.768361963</v>
      </c>
      <c r="E240" s="59">
        <f>VLOOKUP(B240,'F197 Data'!$G$6:$L$300,6,0)</f>
        <v>16728635.68</v>
      </c>
      <c r="F240" s="59">
        <f>VLOOKUP(B240,'F197 Data'!$B$6:$D$300,3,0)</f>
        <v>13011390.949999999</v>
      </c>
      <c r="H240" s="69">
        <v>53.764699334629753</v>
      </c>
      <c r="I240" s="69">
        <v>46.389367004237769</v>
      </c>
      <c r="J240" s="69">
        <v>100.15406633886752</v>
      </c>
      <c r="L240" s="69">
        <v>56.575194637059042</v>
      </c>
      <c r="M240" s="69">
        <v>45.910503274164881</v>
      </c>
      <c r="N240" s="69">
        <v>102.48569791122392</v>
      </c>
      <c r="P240" s="69">
        <v>44.051028929915923</v>
      </c>
      <c r="Q240" s="69">
        <v>35.243338324966217</v>
      </c>
      <c r="R240" s="69">
        <v>79.294367254882133</v>
      </c>
      <c r="T240" s="69">
        <v>40.872829929170877</v>
      </c>
      <c r="U240" s="69">
        <v>31.30706659224149</v>
      </c>
      <c r="V240" s="69">
        <v>72.17989652141236</v>
      </c>
      <c r="X240" s="69">
        <f t="shared" si="88"/>
        <v>37.17954230789541</v>
      </c>
      <c r="Y240" s="69">
        <f t="shared" si="89"/>
        <v>28.917932673281367</v>
      </c>
      <c r="Z240" s="69">
        <f t="shared" si="76"/>
        <v>66.097474981176774</v>
      </c>
      <c r="AB240" s="69">
        <f t="shared" si="77"/>
        <v>40.701133722327405</v>
      </c>
      <c r="AC240" s="69">
        <f t="shared" si="78"/>
        <v>31.822779196829696</v>
      </c>
      <c r="AD240" s="69">
        <f t="shared" si="79"/>
        <v>72.523912919157098</v>
      </c>
    </row>
    <row r="241" spans="2:30">
      <c r="B241" s="58" t="s">
        <v>224</v>
      </c>
      <c r="C241" s="58" t="s">
        <v>479</v>
      </c>
      <c r="D241" s="59">
        <f>IFERROR(VLOOKUP(B241,'1061(24)Table'!$A$3:$H$297,8,0),0)</f>
        <v>5999272.0016606897</v>
      </c>
      <c r="E241" s="59">
        <f>VLOOKUP(B241,'F197 Data'!$G$6:$L$300,6,0)</f>
        <v>3247484.94</v>
      </c>
      <c r="F241" s="59">
        <f>VLOOKUP(B241,'F197 Data'!$B$6:$D$300,3,0)</f>
        <v>2655996.9700000002</v>
      </c>
      <c r="H241" s="69">
        <v>53.654491893105138</v>
      </c>
      <c r="I241" s="69">
        <v>46.901804554443288</v>
      </c>
      <c r="J241" s="69">
        <v>100.55629644754842</v>
      </c>
      <c r="L241" s="69">
        <v>56.170229342831377</v>
      </c>
      <c r="M241" s="69">
        <v>46.467776627627934</v>
      </c>
      <c r="N241" s="69">
        <v>102.63800597045932</v>
      </c>
      <c r="P241" s="69">
        <v>55.679294388610401</v>
      </c>
      <c r="Q241" s="69">
        <v>45.285023609816776</v>
      </c>
      <c r="R241" s="69">
        <v>100.96431799842718</v>
      </c>
      <c r="T241" s="69">
        <v>53.918284468884103</v>
      </c>
      <c r="U241" s="69">
        <v>41.763017116580215</v>
      </c>
      <c r="V241" s="69">
        <v>95.681301585464325</v>
      </c>
      <c r="X241" s="69">
        <f t="shared" si="88"/>
        <v>54.131316918136854</v>
      </c>
      <c r="Y241" s="69">
        <f t="shared" si="89"/>
        <v>44.271987822268763</v>
      </c>
      <c r="Z241" s="69">
        <f t="shared" si="76"/>
        <v>98.403304740405616</v>
      </c>
      <c r="AB241" s="69">
        <f t="shared" si="77"/>
        <v>54.576298591877126</v>
      </c>
      <c r="AC241" s="69">
        <f t="shared" si="78"/>
        <v>43.773342849555256</v>
      </c>
      <c r="AD241" s="69">
        <f t="shared" si="79"/>
        <v>98.349641441432368</v>
      </c>
    </row>
    <row r="242" spans="2:30">
      <c r="B242" s="58" t="s">
        <v>225</v>
      </c>
      <c r="C242" s="58" t="s">
        <v>480</v>
      </c>
      <c r="D242" s="59">
        <f>IFERROR(VLOOKUP(B242,'1061(24)Table'!$A$3:$H$297,8,0),0)</f>
        <v>6510154.2975263</v>
      </c>
      <c r="E242" s="59">
        <f>VLOOKUP(B242,'F197 Data'!$G$6:$L$300,6,0)</f>
        <v>3506795.1599999997</v>
      </c>
      <c r="F242" s="59">
        <f>VLOOKUP(B242,'F197 Data'!$B$6:$D$300,3,0)</f>
        <v>2547179.6</v>
      </c>
      <c r="H242" s="69">
        <v>54.509971538461535</v>
      </c>
      <c r="I242" s="69">
        <v>46.692730769230764</v>
      </c>
      <c r="J242" s="69">
        <v>101.20270230769231</v>
      </c>
      <c r="L242" s="69">
        <v>55.065952771166238</v>
      </c>
      <c r="M242" s="69">
        <v>46.649645726024112</v>
      </c>
      <c r="N242" s="69">
        <v>101.71559849719034</v>
      </c>
      <c r="P242" s="69">
        <v>57.264058849258902</v>
      </c>
      <c r="Q242" s="69">
        <v>42.521490012265581</v>
      </c>
      <c r="R242" s="69">
        <v>99.785548861524489</v>
      </c>
      <c r="T242" s="69">
        <v>54.526670189656876</v>
      </c>
      <c r="U242" s="69">
        <v>33.841524257548521</v>
      </c>
      <c r="V242" s="69">
        <v>88.368194447205397</v>
      </c>
      <c r="X242" s="69">
        <f t="shared" si="88"/>
        <v>53.866544473953503</v>
      </c>
      <c r="Y242" s="69">
        <f t="shared" si="89"/>
        <v>39.12625544018006</v>
      </c>
      <c r="Z242" s="69">
        <f t="shared" si="76"/>
        <v>92.99279991413357</v>
      </c>
      <c r="AB242" s="69">
        <f t="shared" si="77"/>
        <v>55.219091170956425</v>
      </c>
      <c r="AC242" s="69">
        <f t="shared" si="78"/>
        <v>38.496423236664718</v>
      </c>
      <c r="AD242" s="69">
        <f t="shared" si="79"/>
        <v>93.715514407621143</v>
      </c>
    </row>
    <row r="243" spans="2:30">
      <c r="B243" s="58" t="s">
        <v>217</v>
      </c>
      <c r="C243" s="58" t="s">
        <v>472</v>
      </c>
      <c r="D243" s="59">
        <f>IFERROR(VLOOKUP(B243,'1061(24)Table'!$A$3:$H$297,8,0),0)</f>
        <v>25783367.76139015</v>
      </c>
      <c r="E243" s="59">
        <f>VLOOKUP(B243,'F197 Data'!$G$6:$L$300,6,0)</f>
        <v>14089152.809999999</v>
      </c>
      <c r="F243" s="59">
        <f>VLOOKUP(B243,'F197 Data'!$B$6:$D$300,3,0)</f>
        <v>10629897.23</v>
      </c>
      <c r="H243" s="69">
        <v>54.545935079851539</v>
      </c>
      <c r="I243" s="69">
        <v>44.873521522608563</v>
      </c>
      <c r="J243" s="69">
        <v>99.419456602460102</v>
      </c>
      <c r="L243" s="69">
        <v>47.940913079296351</v>
      </c>
      <c r="M243" s="69">
        <v>35.367491851819238</v>
      </c>
      <c r="N243" s="69">
        <v>83.308404931115589</v>
      </c>
      <c r="P243" s="69">
        <v>55.35617035262311</v>
      </c>
      <c r="Q243" s="69">
        <v>40.854341917187867</v>
      </c>
      <c r="R243" s="69">
        <v>96.210512269810977</v>
      </c>
      <c r="T243" s="69">
        <v>54.983322402848742</v>
      </c>
      <c r="U243" s="69">
        <v>41.573219786935162</v>
      </c>
      <c r="V243" s="69">
        <v>96.556542189783897</v>
      </c>
      <c r="X243" s="69">
        <f t="shared" si="88"/>
        <v>54.644346465468715</v>
      </c>
      <c r="Y243" s="69">
        <f t="shared" si="89"/>
        <v>41.227729939600692</v>
      </c>
      <c r="Z243" s="69">
        <f t="shared" si="76"/>
        <v>95.872076405069407</v>
      </c>
      <c r="AB243" s="69">
        <f t="shared" si="77"/>
        <v>54.99461307364686</v>
      </c>
      <c r="AC243" s="69">
        <f t="shared" si="78"/>
        <v>41.218430547907907</v>
      </c>
      <c r="AD243" s="69">
        <f t="shared" si="79"/>
        <v>96.213043621554746</v>
      </c>
    </row>
    <row r="244" spans="2:30">
      <c r="B244" s="58" t="s">
        <v>218</v>
      </c>
      <c r="C244" s="58" t="s">
        <v>473</v>
      </c>
      <c r="D244" s="59">
        <f>IFERROR(VLOOKUP(B244,'1061(24)Table'!$A$3:$H$297,8,0),0)</f>
        <v>26981639.159281269</v>
      </c>
      <c r="E244" s="59">
        <f>VLOOKUP(B244,'F197 Data'!$G$6:$L$300,6,0)</f>
        <v>14973343.629999999</v>
      </c>
      <c r="F244" s="59">
        <f>VLOOKUP(B244,'F197 Data'!$B$6:$D$300,3,0)</f>
        <v>12099582.68</v>
      </c>
      <c r="H244" s="69">
        <v>55.450815946368138</v>
      </c>
      <c r="I244" s="69">
        <v>44.809447000116741</v>
      </c>
      <c r="J244" s="69">
        <v>100.26026294648489</v>
      </c>
      <c r="L244" s="69">
        <v>49.115913039751888</v>
      </c>
      <c r="M244" s="69">
        <v>37.476898457930226</v>
      </c>
      <c r="N244" s="69">
        <v>86.592811497682106</v>
      </c>
      <c r="P244" s="69">
        <v>52.885150965071638</v>
      </c>
      <c r="Q244" s="69">
        <v>39.218936440431726</v>
      </c>
      <c r="R244" s="69">
        <v>92.104087405503364</v>
      </c>
      <c r="T244" s="69">
        <v>54.238653718320492</v>
      </c>
      <c r="U244" s="69">
        <v>39.151047511375666</v>
      </c>
      <c r="V244" s="69">
        <v>93.389701229696158</v>
      </c>
      <c r="X244" s="69">
        <f t="shared" si="88"/>
        <v>55.494566292312896</v>
      </c>
      <c r="Y244" s="69">
        <f t="shared" si="89"/>
        <v>44.843764341270308</v>
      </c>
      <c r="Z244" s="69">
        <f t="shared" si="76"/>
        <v>100.33833063358321</v>
      </c>
      <c r="AB244" s="69">
        <f t="shared" si="77"/>
        <v>54.206123658568345</v>
      </c>
      <c r="AC244" s="69">
        <f t="shared" si="78"/>
        <v>41.071249431025905</v>
      </c>
      <c r="AD244" s="69">
        <f t="shared" si="79"/>
        <v>95.277373089594235</v>
      </c>
    </row>
    <row r="245" spans="2:30">
      <c r="B245" s="58" t="s">
        <v>226</v>
      </c>
      <c r="C245" s="58" t="s">
        <v>481</v>
      </c>
      <c r="D245" s="59">
        <f>IFERROR(VLOOKUP(B245,'1061(24)Table'!$A$3:$H$297,8,0),0)</f>
        <v>20833167.498802599</v>
      </c>
      <c r="E245" s="59">
        <f>VLOOKUP(B245,'F197 Data'!$G$6:$L$300,6,0)</f>
        <v>10577883.419999998</v>
      </c>
      <c r="F245" s="59">
        <f>VLOOKUP(B245,'F197 Data'!$B$6:$D$300,3,0)</f>
        <v>8459391.3900000006</v>
      </c>
      <c r="H245" s="69">
        <v>54.274303740592032</v>
      </c>
      <c r="I245" s="69">
        <v>45.472527339781536</v>
      </c>
      <c r="J245" s="69">
        <v>99.746831080373568</v>
      </c>
      <c r="L245" s="69">
        <v>39.153078469613526</v>
      </c>
      <c r="M245" s="69">
        <v>29.137610912099305</v>
      </c>
      <c r="N245" s="69">
        <v>68.290689381712838</v>
      </c>
      <c r="P245" s="69">
        <v>41.841189886632641</v>
      </c>
      <c r="Q245" s="69">
        <v>28.990888935837113</v>
      </c>
      <c r="R245" s="69">
        <v>70.832078822469754</v>
      </c>
      <c r="T245" s="69">
        <v>54.564165380520635</v>
      </c>
      <c r="U245" s="69">
        <v>39.222240278710288</v>
      </c>
      <c r="V245" s="69">
        <v>93.786405659230923</v>
      </c>
      <c r="X245" s="69">
        <f t="shared" si="88"/>
        <v>50.774244581905123</v>
      </c>
      <c r="Y245" s="69">
        <f t="shared" si="89"/>
        <v>40.605401893332882</v>
      </c>
      <c r="Z245" s="69">
        <f t="shared" si="76"/>
        <v>91.379646475238005</v>
      </c>
      <c r="AB245" s="69">
        <f t="shared" si="77"/>
        <v>49.059866616352799</v>
      </c>
      <c r="AC245" s="69">
        <f t="shared" si="78"/>
        <v>36.272843702626758</v>
      </c>
      <c r="AD245" s="69">
        <f t="shared" si="79"/>
        <v>85.332710318979551</v>
      </c>
    </row>
    <row r="246" spans="2:30">
      <c r="B246" s="58" t="s">
        <v>227</v>
      </c>
      <c r="C246" s="58" t="s">
        <v>482</v>
      </c>
      <c r="D246" s="59">
        <f>IFERROR(VLOOKUP(B246,'1061(24)Table'!$A$3:$H$297,8,0),0)</f>
        <v>42479814.287455</v>
      </c>
      <c r="E246" s="59">
        <f>VLOOKUP(B246,'F197 Data'!$G$6:$L$300,6,0)</f>
        <v>23533719.950000003</v>
      </c>
      <c r="F246" s="59">
        <f>VLOOKUP(B246,'F197 Data'!$B$6:$D$300,3,0)</f>
        <v>18080113.539999999</v>
      </c>
      <c r="H246" s="69">
        <v>54.499087932203381</v>
      </c>
      <c r="I246" s="69">
        <v>45.817089389830507</v>
      </c>
      <c r="J246" s="69">
        <v>100.31617732203389</v>
      </c>
      <c r="L246" s="69">
        <v>65.279197957217391</v>
      </c>
      <c r="M246" s="69">
        <v>45.661887832000914</v>
      </c>
      <c r="N246" s="69">
        <v>110.94108578921831</v>
      </c>
      <c r="P246" s="69">
        <v>55.327666018024772</v>
      </c>
      <c r="Q246" s="69">
        <v>37.91130347295951</v>
      </c>
      <c r="R246" s="69">
        <v>93.238969490984289</v>
      </c>
      <c r="T246" s="69">
        <v>55.297872799819395</v>
      </c>
      <c r="U246" s="69">
        <v>42.194812041457865</v>
      </c>
      <c r="V246" s="69">
        <v>97.492684841277253</v>
      </c>
      <c r="X246" s="69">
        <f t="shared" si="88"/>
        <v>55.399771267243757</v>
      </c>
      <c r="Y246" s="69">
        <f t="shared" si="89"/>
        <v>42.561658621326316</v>
      </c>
      <c r="Z246" s="69">
        <f t="shared" si="76"/>
        <v>97.96142988857008</v>
      </c>
      <c r="AB246" s="69">
        <f t="shared" si="77"/>
        <v>55.341770028362639</v>
      </c>
      <c r="AC246" s="69">
        <f t="shared" si="78"/>
        <v>40.8892580452479</v>
      </c>
      <c r="AD246" s="69">
        <f t="shared" si="79"/>
        <v>96.231028073610545</v>
      </c>
    </row>
    <row r="247" spans="2:30">
      <c r="B247" s="58" t="s">
        <v>228</v>
      </c>
      <c r="C247" s="58" t="s">
        <v>483</v>
      </c>
      <c r="D247" s="59">
        <f>IFERROR(VLOOKUP(B247,'1061(24)Table'!$A$3:$H$297,8,0),0)</f>
        <v>7163870.6431197999</v>
      </c>
      <c r="E247" s="59">
        <f>VLOOKUP(B247,'F197 Data'!$G$6:$L$300,6,0)</f>
        <v>3474439.11</v>
      </c>
      <c r="F247" s="59">
        <f>VLOOKUP(B247,'F197 Data'!$B$6:$D$300,3,0)</f>
        <v>2385295.48</v>
      </c>
      <c r="H247" s="69">
        <v>56.105477278510094</v>
      </c>
      <c r="I247" s="69">
        <v>42.120564918249421</v>
      </c>
      <c r="J247" s="69">
        <v>98.226042196759522</v>
      </c>
      <c r="L247" s="69">
        <v>73.624409172247567</v>
      </c>
      <c r="M247" s="69">
        <v>42.899247222654907</v>
      </c>
      <c r="N247" s="69">
        <v>116.52365639490247</v>
      </c>
      <c r="P247" s="69">
        <v>57.884885274602524</v>
      </c>
      <c r="Q247" s="69">
        <v>39.066293280091926</v>
      </c>
      <c r="R247" s="69">
        <v>96.951178554694451</v>
      </c>
      <c r="T247" s="69">
        <v>52.135292894250128</v>
      </c>
      <c r="U247" s="69">
        <v>34.249864150265935</v>
      </c>
      <c r="V247" s="69">
        <v>86.385157044516063</v>
      </c>
      <c r="X247" s="69">
        <f t="shared" si="88"/>
        <v>48.499467439949662</v>
      </c>
      <c r="Y247" s="69">
        <f t="shared" si="89"/>
        <v>33.296183010937582</v>
      </c>
      <c r="Z247" s="69">
        <f t="shared" si="76"/>
        <v>81.795650450887251</v>
      </c>
      <c r="AB247" s="69">
        <f t="shared" si="77"/>
        <v>52.839881869600767</v>
      </c>
      <c r="AC247" s="69">
        <f t="shared" si="78"/>
        <v>35.53744681376515</v>
      </c>
      <c r="AD247" s="69">
        <f t="shared" si="79"/>
        <v>88.377328683365931</v>
      </c>
    </row>
    <row r="248" spans="2:30">
      <c r="B248" s="58" t="s">
        <v>229</v>
      </c>
      <c r="C248" s="58" t="s">
        <v>484</v>
      </c>
      <c r="D248" s="59">
        <f>IFERROR(VLOOKUP(B248,'1061(24)Table'!$A$3:$H$297,8,0),0)</f>
        <v>11896411.463518281</v>
      </c>
      <c r="E248" s="59">
        <f>VLOOKUP(B248,'F197 Data'!$G$6:$L$300,6,0)</f>
        <v>6496092.9100000001</v>
      </c>
      <c r="F248" s="59">
        <f>VLOOKUP(B248,'F197 Data'!$B$6:$D$300,3,0)</f>
        <v>4914927.01</v>
      </c>
      <c r="H248" s="69">
        <v>55.651006470588229</v>
      </c>
      <c r="I248" s="69">
        <v>44.20486803921569</v>
      </c>
      <c r="J248" s="69">
        <v>99.855874509803925</v>
      </c>
      <c r="L248" s="69">
        <v>101.50573330378265</v>
      </c>
      <c r="M248" s="69">
        <v>44.621700665258743</v>
      </c>
      <c r="N248" s="69">
        <v>146.12743396904139</v>
      </c>
      <c r="P248" s="69">
        <v>55.244339703730141</v>
      </c>
      <c r="Q248" s="69">
        <v>41.57735673449455</v>
      </c>
      <c r="R248" s="69">
        <v>96.821696438224691</v>
      </c>
      <c r="T248" s="69">
        <v>55.304690534107195</v>
      </c>
      <c r="U248" s="69">
        <v>38.717493097020792</v>
      </c>
      <c r="V248" s="69">
        <v>94.022183631127987</v>
      </c>
      <c r="X248" s="69">
        <f t="shared" si="88"/>
        <v>54.605482753526303</v>
      </c>
      <c r="Y248" s="69">
        <f t="shared" si="89"/>
        <v>41.314366311825971</v>
      </c>
      <c r="Z248" s="69">
        <f t="shared" si="76"/>
        <v>95.919849065352281</v>
      </c>
      <c r="AB248" s="69">
        <f t="shared" si="77"/>
        <v>55.051504330454549</v>
      </c>
      <c r="AC248" s="69">
        <f t="shared" si="78"/>
        <v>40.536405381113774</v>
      </c>
      <c r="AD248" s="69">
        <f t="shared" si="79"/>
        <v>95.587909711568315</v>
      </c>
    </row>
    <row r="249" spans="2:30">
      <c r="B249" s="58" t="s">
        <v>230</v>
      </c>
      <c r="C249" s="58" t="s">
        <v>485</v>
      </c>
      <c r="D249" s="59">
        <f>IFERROR(VLOOKUP(B249,'1061(24)Table'!$A$3:$H$297,8,0),0)</f>
        <v>11016990.8260806</v>
      </c>
      <c r="E249" s="59">
        <f>VLOOKUP(B249,'F197 Data'!$G$6:$L$300,6,0)</f>
        <v>6143939.3100000005</v>
      </c>
      <c r="F249" s="59">
        <f>VLOOKUP(B249,'F197 Data'!$B$6:$D$300,3,0)</f>
        <v>4691030.66</v>
      </c>
      <c r="H249" s="69">
        <v>54.12491758908584</v>
      </c>
      <c r="I249" s="69">
        <v>44.724093143194374</v>
      </c>
      <c r="J249" s="69">
        <v>98.84901073228022</v>
      </c>
      <c r="L249" s="69">
        <v>58.076170519866707</v>
      </c>
      <c r="M249" s="69">
        <v>44.473121215904641</v>
      </c>
      <c r="N249" s="69">
        <v>102.54929173577135</v>
      </c>
      <c r="P249" s="69">
        <v>56.356930142084153</v>
      </c>
      <c r="Q249" s="69">
        <v>43.251691559484314</v>
      </c>
      <c r="R249" s="69">
        <v>99.608621701568467</v>
      </c>
      <c r="T249" s="69">
        <v>55.275650194187577</v>
      </c>
      <c r="U249" s="69">
        <v>40.489411813592049</v>
      </c>
      <c r="V249" s="69">
        <v>95.765062007779619</v>
      </c>
      <c r="X249" s="69">
        <f t="shared" si="88"/>
        <v>55.767853554487942</v>
      </c>
      <c r="Y249" s="69">
        <f t="shared" si="89"/>
        <v>42.579963386144335</v>
      </c>
      <c r="Z249" s="69">
        <f t="shared" si="76"/>
        <v>98.347816940632271</v>
      </c>
      <c r="AB249" s="69">
        <f t="shared" si="77"/>
        <v>55.800144630253222</v>
      </c>
      <c r="AC249" s="69">
        <f t="shared" si="78"/>
        <v>42.107022253073559</v>
      </c>
      <c r="AD249" s="69">
        <f t="shared" si="79"/>
        <v>97.907166883326795</v>
      </c>
    </row>
    <row r="250" spans="2:30" s="70" customFormat="1">
      <c r="B250" s="60" t="s">
        <v>670</v>
      </c>
      <c r="C250" s="57" t="s">
        <v>671</v>
      </c>
      <c r="D250" s="61">
        <f>SUM(D235:D249)</f>
        <v>374587538.48929375</v>
      </c>
      <c r="E250" s="61">
        <f t="shared" ref="E250:F250" si="90">SUM(E235:E249)</f>
        <v>194665741.92999998</v>
      </c>
      <c r="F250" s="61">
        <f t="shared" si="90"/>
        <v>152947488.84999999</v>
      </c>
      <c r="G250" s="55"/>
      <c r="H250" s="62">
        <v>54.651601951279005</v>
      </c>
      <c r="I250" s="62">
        <v>45.548637334824974</v>
      </c>
      <c r="J250" s="62">
        <v>100.20023928610398</v>
      </c>
      <c r="K250" s="55"/>
      <c r="L250" s="62">
        <v>59.611642048329749</v>
      </c>
      <c r="M250" s="62">
        <v>42.511659965260144</v>
      </c>
      <c r="N250" s="62">
        <v>102.12330201358989</v>
      </c>
      <c r="O250" s="55"/>
      <c r="P250" s="62">
        <v>53.016474781305398</v>
      </c>
      <c r="Q250" s="62">
        <v>39.959840545651055</v>
      </c>
      <c r="R250" s="62">
        <v>92.976315326956453</v>
      </c>
      <c r="S250" s="55"/>
      <c r="T250" s="62">
        <v>53.153268139215783</v>
      </c>
      <c r="U250" s="62">
        <v>39.927374075846672</v>
      </c>
      <c r="V250" s="62">
        <v>93.080642215062454</v>
      </c>
      <c r="W250" s="55"/>
      <c r="X250" s="62">
        <f t="shared" si="88"/>
        <v>51.968024007174442</v>
      </c>
      <c r="Y250" s="62">
        <f t="shared" si="89"/>
        <v>40.830906833376005</v>
      </c>
      <c r="Z250" s="62">
        <f t="shared" si="76"/>
        <v>92.79893084055044</v>
      </c>
      <c r="AA250" s="55"/>
      <c r="AB250" s="62">
        <f t="shared" si="77"/>
        <v>52.712588975898541</v>
      </c>
      <c r="AC250" s="62">
        <f t="shared" si="78"/>
        <v>40.239373818291241</v>
      </c>
      <c r="AD250" s="62">
        <f t="shared" si="79"/>
        <v>92.951962794189782</v>
      </c>
    </row>
    <row r="251" spans="2:30">
      <c r="B251" s="52"/>
      <c r="C251" s="57"/>
      <c r="D251" s="59"/>
      <c r="E251" s="59"/>
      <c r="F251" s="59"/>
      <c r="H251" s="69"/>
      <c r="I251" s="69"/>
      <c r="J251" s="69"/>
      <c r="L251" s="69"/>
      <c r="M251" s="69"/>
      <c r="N251" s="69"/>
      <c r="P251" s="69"/>
      <c r="Q251" s="69"/>
      <c r="R251" s="69"/>
      <c r="T251" s="69"/>
      <c r="U251" s="69"/>
      <c r="V251" s="69"/>
      <c r="X251" s="69"/>
      <c r="Y251" s="69"/>
      <c r="Z251" s="69"/>
      <c r="AB251" s="69"/>
      <c r="AC251" s="69"/>
      <c r="AD251" s="69"/>
    </row>
    <row r="252" spans="2:30">
      <c r="B252" s="58" t="s">
        <v>586</v>
      </c>
      <c r="C252" s="58" t="s">
        <v>587</v>
      </c>
      <c r="D252" s="59">
        <f>IFERROR(VLOOKUP(B252,'1061(24)Table'!$A$3:$H$297,8,0),0)</f>
        <v>0</v>
      </c>
      <c r="E252" s="59">
        <f>VLOOKUP(B252,'F197 Data'!$G$6:$L$300,6,0)</f>
        <v>0</v>
      </c>
      <c r="F252" s="59">
        <f>VLOOKUP(B252,'F197 Data'!$B$6:$D$300,3,0)</f>
        <v>0</v>
      </c>
      <c r="H252" s="69">
        <v>0</v>
      </c>
      <c r="I252" s="69">
        <v>0</v>
      </c>
      <c r="J252" s="69">
        <v>0</v>
      </c>
      <c r="L252" s="69">
        <v>0</v>
      </c>
      <c r="M252" s="69">
        <v>0</v>
      </c>
      <c r="N252" s="69">
        <v>0</v>
      </c>
      <c r="P252" s="69">
        <v>0</v>
      </c>
      <c r="Q252" s="69">
        <v>0</v>
      </c>
      <c r="R252" s="69">
        <v>0</v>
      </c>
      <c r="T252" s="69">
        <v>0</v>
      </c>
      <c r="U252" s="69">
        <v>0</v>
      </c>
      <c r="V252" s="69">
        <v>0</v>
      </c>
      <c r="X252" s="69">
        <f>IFERROR(IF(E252&gt;0,E252/D252*100,0),0)</f>
        <v>0</v>
      </c>
      <c r="Y252" s="69">
        <f>IFERROR(IF(F252&gt;0,F252/D252*100,0),0)</f>
        <v>0</v>
      </c>
      <c r="Z252" s="69">
        <f t="shared" si="76"/>
        <v>0</v>
      </c>
      <c r="AB252" s="69">
        <f t="shared" si="77"/>
        <v>0</v>
      </c>
      <c r="AC252" s="69">
        <f t="shared" si="78"/>
        <v>0</v>
      </c>
      <c r="AD252" s="69">
        <f t="shared" si="79"/>
        <v>0</v>
      </c>
    </row>
    <row r="253" spans="2:30">
      <c r="B253" s="58" t="s">
        <v>232</v>
      </c>
      <c r="C253" s="58" t="s">
        <v>486</v>
      </c>
      <c r="D253" s="59">
        <f>IFERROR(VLOOKUP(B253,'1061(24)Table'!$A$3:$H$297,8,0),0)</f>
        <v>2349562.95951518</v>
      </c>
      <c r="E253" s="59">
        <f>VLOOKUP(B253,'F197 Data'!$G$6:$L$300,6,0)</f>
        <v>1356892.63</v>
      </c>
      <c r="F253" s="59">
        <f>VLOOKUP(B253,'F197 Data'!$B$6:$D$300,3,0)</f>
        <v>871362.33</v>
      </c>
      <c r="H253" s="69">
        <v>63.55901569030479</v>
      </c>
      <c r="I253" s="69">
        <v>37.937341268901029</v>
      </c>
      <c r="J253" s="69">
        <v>101.49635695920583</v>
      </c>
      <c r="L253" s="69">
        <v>62.95725182996167</v>
      </c>
      <c r="M253" s="69">
        <v>37.554159997452778</v>
      </c>
      <c r="N253" s="69">
        <v>100.51141182741445</v>
      </c>
      <c r="P253" s="69">
        <v>63.37574956608514</v>
      </c>
      <c r="Q253" s="69">
        <v>35.227545881703662</v>
      </c>
      <c r="R253" s="69">
        <v>98.60329544778881</v>
      </c>
      <c r="T253" s="69">
        <v>62.835599992234805</v>
      </c>
      <c r="U253" s="69">
        <v>33.80136977550233</v>
      </c>
      <c r="V253" s="69">
        <v>96.636969767737128</v>
      </c>
      <c r="X253" s="69">
        <f>IFERROR(IF(E253&gt;0,E253/D253*100,0),0)</f>
        <v>57.750852110810754</v>
      </c>
      <c r="Y253" s="69">
        <f>IFERROR(IF(F253&gt;0,F253/D253*100,0),0)</f>
        <v>37.086145168878595</v>
      </c>
      <c r="Z253" s="69">
        <f t="shared" si="76"/>
        <v>94.836997279689342</v>
      </c>
      <c r="AB253" s="69">
        <f t="shared" si="77"/>
        <v>61.320733889710233</v>
      </c>
      <c r="AC253" s="69">
        <f t="shared" si="78"/>
        <v>35.371686942028198</v>
      </c>
      <c r="AD253" s="69">
        <f t="shared" si="79"/>
        <v>96.692420831738431</v>
      </c>
    </row>
    <row r="254" spans="2:30">
      <c r="B254" s="58" t="s">
        <v>234</v>
      </c>
      <c r="C254" s="58" t="s">
        <v>487</v>
      </c>
      <c r="D254" s="59">
        <f>IFERROR(VLOOKUP(B254,'1061(24)Table'!$A$3:$H$297,8,0),0)</f>
        <v>1046845.8149406101</v>
      </c>
      <c r="E254" s="59">
        <f>VLOOKUP(B254,'F197 Data'!$G$6:$L$300,6,0)</f>
        <v>443446.25</v>
      </c>
      <c r="F254" s="59">
        <f>VLOOKUP(B254,'F197 Data'!$B$6:$D$300,3,0)</f>
        <v>262397.78000000003</v>
      </c>
      <c r="H254" s="69">
        <v>64.638698018408022</v>
      </c>
      <c r="I254" s="69">
        <v>38.221590981654053</v>
      </c>
      <c r="J254" s="69">
        <v>102.86028900006207</v>
      </c>
      <c r="L254" s="69">
        <v>69.10195308529687</v>
      </c>
      <c r="M254" s="69">
        <v>37.857790365963439</v>
      </c>
      <c r="N254" s="69">
        <v>106.95974345126031</v>
      </c>
      <c r="P254" s="69">
        <v>42.00059300700574</v>
      </c>
      <c r="Q254" s="69">
        <v>22.443047452890006</v>
      </c>
      <c r="R254" s="69">
        <v>64.443640459895747</v>
      </c>
      <c r="T254" s="69">
        <v>44.970219803233078</v>
      </c>
      <c r="U254" s="69">
        <v>22.736740340704323</v>
      </c>
      <c r="V254" s="69">
        <v>67.706960143937408</v>
      </c>
      <c r="X254" s="69">
        <f>IFERROR(IF(E254&gt;0,E254/D254*100,0),0)</f>
        <v>42.360225705746139</v>
      </c>
      <c r="Y254" s="69">
        <f>IFERROR(IF(F254&gt;0,F254/D254*100,0),0)</f>
        <v>25.06556135154311</v>
      </c>
      <c r="Z254" s="69">
        <f t="shared" si="76"/>
        <v>67.425787057289256</v>
      </c>
      <c r="AB254" s="69">
        <f t="shared" si="77"/>
        <v>43.110346171994983</v>
      </c>
      <c r="AC254" s="69">
        <f t="shared" si="78"/>
        <v>23.41511638171248</v>
      </c>
      <c r="AD254" s="69">
        <f t="shared" si="79"/>
        <v>66.52546255370747</v>
      </c>
    </row>
    <row r="255" spans="2:30">
      <c r="B255" s="58" t="s">
        <v>233</v>
      </c>
      <c r="C255" s="58" t="s">
        <v>231</v>
      </c>
      <c r="D255" s="59">
        <f>IFERROR(VLOOKUP(B255,'1061(24)Table'!$A$3:$H$297,8,0),0)</f>
        <v>2443202.80727496</v>
      </c>
      <c r="E255" s="59">
        <f>VLOOKUP(B255,'F197 Data'!$G$6:$L$300,6,0)</f>
        <v>1469946.98</v>
      </c>
      <c r="F255" s="59">
        <f>VLOOKUP(B255,'F197 Data'!$B$6:$D$300,3,0)</f>
        <v>917026.41</v>
      </c>
      <c r="H255" s="69">
        <v>61.560826444140261</v>
      </c>
      <c r="I255" s="69">
        <v>39.345368520874331</v>
      </c>
      <c r="J255" s="69">
        <v>100.90619496501459</v>
      </c>
      <c r="L255" s="69">
        <v>65.60678222221371</v>
      </c>
      <c r="M255" s="69">
        <v>39.077156627269709</v>
      </c>
      <c r="N255" s="69">
        <v>104.68393884948341</v>
      </c>
      <c r="P255" s="69">
        <v>62.460078994115953</v>
      </c>
      <c r="Q255" s="69">
        <v>36.201037312202914</v>
      </c>
      <c r="R255" s="69">
        <v>98.66111630631886</v>
      </c>
      <c r="T255" s="69">
        <v>51.440224732014187</v>
      </c>
      <c r="U255" s="69">
        <v>29.815277282683422</v>
      </c>
      <c r="V255" s="69">
        <v>81.255502014697612</v>
      </c>
      <c r="X255" s="69">
        <f>IFERROR(IF(E255&gt;0,E255/D255*100,0),0)</f>
        <v>60.164754871066705</v>
      </c>
      <c r="Y255" s="69">
        <f>IFERROR(IF(F255&gt;0,F255/D255*100,0),0)</f>
        <v>37.533781774866682</v>
      </c>
      <c r="Z255" s="69">
        <f t="shared" si="76"/>
        <v>97.698536645933387</v>
      </c>
      <c r="AB255" s="69">
        <f t="shared" si="77"/>
        <v>58.02168619906562</v>
      </c>
      <c r="AC255" s="69">
        <f t="shared" si="78"/>
        <v>34.516698789917676</v>
      </c>
      <c r="AD255" s="69">
        <f t="shared" si="79"/>
        <v>92.538384988983282</v>
      </c>
    </row>
    <row r="256" spans="2:30" s="70" customFormat="1">
      <c r="B256" s="60" t="s">
        <v>672</v>
      </c>
      <c r="C256" s="57" t="s">
        <v>673</v>
      </c>
      <c r="D256" s="61">
        <f>SUM(D252:D255)</f>
        <v>5839611.5817307495</v>
      </c>
      <c r="E256" s="61">
        <f t="shared" ref="E256:F256" si="91">SUM(E252:E255)</f>
        <v>3270285.86</v>
      </c>
      <c r="F256" s="61">
        <f t="shared" si="91"/>
        <v>2050786.52</v>
      </c>
      <c r="G256" s="55"/>
      <c r="H256" s="62">
        <v>62.846471322148645</v>
      </c>
      <c r="I256" s="62">
        <v>38.913087159804867</v>
      </c>
      <c r="J256" s="62">
        <v>101.75955848195352</v>
      </c>
      <c r="K256" s="55"/>
      <c r="L256" s="62">
        <v>64.861600537060951</v>
      </c>
      <c r="M256" s="62">
        <v>38.239557164127305</v>
      </c>
      <c r="N256" s="62">
        <v>103.10115770118826</v>
      </c>
      <c r="O256" s="55"/>
      <c r="P256" s="62">
        <v>58.977272380419954</v>
      </c>
      <c r="Q256" s="62">
        <v>33.214495746729504</v>
      </c>
      <c r="R256" s="62">
        <v>92.191768127149459</v>
      </c>
      <c r="S256" s="55"/>
      <c r="T256" s="62">
        <v>54.707236451089884</v>
      </c>
      <c r="U256" s="62">
        <v>30.1561958055877</v>
      </c>
      <c r="V256" s="62">
        <v>84.863432256677584</v>
      </c>
      <c r="W256" s="55"/>
      <c r="X256" s="62">
        <f>IFERROR(IF(E256&gt;0,E256/D256*100,0),0)</f>
        <v>56.001770224429023</v>
      </c>
      <c r="Y256" s="62">
        <f>IFERROR(IF(F256&gt;0,F256/D256*100,0),0)</f>
        <v>35.118543267773063</v>
      </c>
      <c r="Z256" s="62">
        <f t="shared" si="76"/>
        <v>91.120313492202087</v>
      </c>
      <c r="AA256" s="55"/>
      <c r="AB256" s="62">
        <f t="shared" si="77"/>
        <v>56.562093018646294</v>
      </c>
      <c r="AC256" s="62">
        <f t="shared" si="78"/>
        <v>32.829744940030089</v>
      </c>
      <c r="AD256" s="62">
        <f t="shared" si="79"/>
        <v>89.391837958676376</v>
      </c>
    </row>
    <row r="257" spans="2:30">
      <c r="B257" s="63"/>
      <c r="C257" s="57"/>
      <c r="D257" s="59"/>
      <c r="E257" s="59"/>
      <c r="F257" s="59"/>
      <c r="H257" s="69"/>
      <c r="I257" s="69"/>
      <c r="J257" s="69"/>
      <c r="L257" s="69"/>
      <c r="M257" s="69"/>
      <c r="N257" s="69"/>
      <c r="P257" s="69"/>
      <c r="Q257" s="69"/>
      <c r="R257" s="69"/>
      <c r="T257" s="69"/>
      <c r="U257" s="69"/>
      <c r="V257" s="69"/>
      <c r="X257" s="69"/>
      <c r="Y257" s="69"/>
      <c r="Z257" s="69"/>
      <c r="AB257" s="69"/>
      <c r="AC257" s="69"/>
      <c r="AD257" s="69"/>
    </row>
    <row r="258" spans="2:30">
      <c r="B258" s="58" t="s">
        <v>239</v>
      </c>
      <c r="C258" s="58" t="s">
        <v>490</v>
      </c>
      <c r="D258" s="59">
        <f>IFERROR(VLOOKUP(B258,'1061(24)Table'!$A$3:$H$297,8,0),0)</f>
        <v>1382958.4639790498</v>
      </c>
      <c r="E258" s="59">
        <f>VLOOKUP(B258,'F197 Data'!$G$6:$L$300,6,0)</f>
        <v>798411.99</v>
      </c>
      <c r="F258" s="59">
        <f>VLOOKUP(B258,'F197 Data'!$B$6:$D$300,3,0)</f>
        <v>573792.06000000006</v>
      </c>
      <c r="H258" s="69">
        <v>51.857595574310103</v>
      </c>
      <c r="I258" s="69">
        <v>37.677317832774435</v>
      </c>
      <c r="J258" s="69">
        <v>89.534913407084531</v>
      </c>
      <c r="L258" s="69">
        <v>59.840363191681732</v>
      </c>
      <c r="M258" s="69">
        <v>40.55932698786534</v>
      </c>
      <c r="N258" s="69">
        <v>100.39969017954706</v>
      </c>
      <c r="P258" s="69">
        <v>57.881346358063688</v>
      </c>
      <c r="Q258" s="69">
        <v>39.307159692267227</v>
      </c>
      <c r="R258" s="69">
        <v>97.188506050330915</v>
      </c>
      <c r="T258" s="69">
        <v>58.040052033307589</v>
      </c>
      <c r="U258" s="69">
        <v>38.411776966626519</v>
      </c>
      <c r="V258" s="69">
        <v>96.451828999934108</v>
      </c>
      <c r="X258" s="69">
        <f t="shared" ref="X258:X265" si="92">IFERROR(IF(E258&gt;0,E258/D258*100,0),0)</f>
        <v>57.732174233404521</v>
      </c>
      <c r="Y258" s="69">
        <f t="shared" ref="Y258:Y265" si="93">IFERROR(IF(F258&gt;0,F258/D258*100,0),0)</f>
        <v>41.490187517930572</v>
      </c>
      <c r="Z258" s="69">
        <f t="shared" si="76"/>
        <v>99.222361751335086</v>
      </c>
      <c r="AB258" s="69">
        <f t="shared" si="77"/>
        <v>57.884524208258597</v>
      </c>
      <c r="AC258" s="69">
        <f t="shared" si="78"/>
        <v>39.736374725608101</v>
      </c>
      <c r="AD258" s="69">
        <f t="shared" si="79"/>
        <v>97.620898933866712</v>
      </c>
    </row>
    <row r="259" spans="2:30">
      <c r="B259" s="58" t="s">
        <v>235</v>
      </c>
      <c r="C259" s="58" t="s">
        <v>674</v>
      </c>
      <c r="D259" s="59">
        <f>IFERROR(VLOOKUP(B259,'1061(24)Table'!$A$3:$H$297,8,0),0)</f>
        <v>10245851.57911424</v>
      </c>
      <c r="E259" s="59">
        <f>VLOOKUP(B259,'F197 Data'!$G$6:$L$300,6,0)</f>
        <v>5582667.8900000006</v>
      </c>
      <c r="F259" s="59">
        <f>VLOOKUP(B259,'F197 Data'!$B$6:$D$300,3,0)</f>
        <v>4600981.25</v>
      </c>
      <c r="H259" s="69">
        <v>55.063435058060229</v>
      </c>
      <c r="I259" s="69">
        <v>44.636237068913005</v>
      </c>
      <c r="J259" s="69">
        <v>99.69967212697324</v>
      </c>
      <c r="L259" s="69">
        <v>56.727987782294484</v>
      </c>
      <c r="M259" s="69">
        <v>42.731250436055262</v>
      </c>
      <c r="N259" s="69">
        <v>99.459238218349753</v>
      </c>
      <c r="P259" s="69">
        <v>50.516575892541702</v>
      </c>
      <c r="Q259" s="69">
        <v>38.832668316754045</v>
      </c>
      <c r="R259" s="69">
        <v>89.349244209295748</v>
      </c>
      <c r="T259" s="69">
        <v>54.962433165414005</v>
      </c>
      <c r="U259" s="69">
        <v>41.006409362014971</v>
      </c>
      <c r="V259" s="69">
        <v>95.968842527428976</v>
      </c>
      <c r="X259" s="69">
        <f t="shared" si="92"/>
        <v>54.487104823771283</v>
      </c>
      <c r="Y259" s="69">
        <f t="shared" si="93"/>
        <v>44.905796404262944</v>
      </c>
      <c r="Z259" s="69">
        <f t="shared" si="76"/>
        <v>99.392901228034219</v>
      </c>
      <c r="AB259" s="69">
        <f t="shared" si="77"/>
        <v>53.322037960575663</v>
      </c>
      <c r="AC259" s="69">
        <f t="shared" si="78"/>
        <v>41.581624694343986</v>
      </c>
      <c r="AD259" s="69">
        <f t="shared" si="79"/>
        <v>94.903662654919643</v>
      </c>
    </row>
    <row r="260" spans="2:30">
      <c r="B260" s="58" t="s">
        <v>236</v>
      </c>
      <c r="C260" s="58" t="s">
        <v>675</v>
      </c>
      <c r="D260" s="59">
        <f>IFERROR(VLOOKUP(B260,'1061(24)Table'!$A$3:$H$297,8,0),0)</f>
        <v>12407944.142957531</v>
      </c>
      <c r="E260" s="59">
        <f>VLOOKUP(B260,'F197 Data'!$G$6:$L$300,6,0)</f>
        <v>6760250.0600000005</v>
      </c>
      <c r="F260" s="59">
        <f>VLOOKUP(B260,'F197 Data'!$B$6:$D$300,3,0)</f>
        <v>5220594.1500000004</v>
      </c>
      <c r="H260" s="69">
        <v>53.787410088244748</v>
      </c>
      <c r="I260" s="69">
        <v>44.426787769874331</v>
      </c>
      <c r="J260" s="69">
        <v>98.214197858119078</v>
      </c>
      <c r="L260" s="69">
        <v>43.599068979236257</v>
      </c>
      <c r="M260" s="69">
        <v>32.911830433510332</v>
      </c>
      <c r="N260" s="69">
        <v>76.510899412746596</v>
      </c>
      <c r="P260" s="69">
        <v>46.590966613177692</v>
      </c>
      <c r="Q260" s="69">
        <v>32.519297759807984</v>
      </c>
      <c r="R260" s="69">
        <v>79.110264372985682</v>
      </c>
      <c r="T260" s="69">
        <v>54.813720341171845</v>
      </c>
      <c r="U260" s="69">
        <v>42.946436572897071</v>
      </c>
      <c r="V260" s="69">
        <v>97.760156914068915</v>
      </c>
      <c r="X260" s="69">
        <f t="shared" si="92"/>
        <v>54.483240592576053</v>
      </c>
      <c r="Y260" s="69">
        <f t="shared" si="93"/>
        <v>42.074610345204462</v>
      </c>
      <c r="Z260" s="69">
        <f t="shared" si="76"/>
        <v>96.557850937780515</v>
      </c>
      <c r="AB260" s="69">
        <f t="shared" si="77"/>
        <v>51.962642515641868</v>
      </c>
      <c r="AC260" s="69">
        <f t="shared" si="78"/>
        <v>39.180114892636503</v>
      </c>
      <c r="AD260" s="69">
        <f t="shared" si="79"/>
        <v>91.142757408278371</v>
      </c>
    </row>
    <row r="261" spans="2:30">
      <c r="B261" s="58" t="s">
        <v>237</v>
      </c>
      <c r="C261" s="58" t="s">
        <v>488</v>
      </c>
      <c r="D261" s="59">
        <f>IFERROR(VLOOKUP(B261,'1061(24)Table'!$A$3:$H$297,8,0),0)</f>
        <v>7628823.7462750897</v>
      </c>
      <c r="E261" s="59">
        <f>VLOOKUP(B261,'F197 Data'!$G$6:$L$300,6,0)</f>
        <v>4234449.34</v>
      </c>
      <c r="F261" s="59">
        <f>VLOOKUP(B261,'F197 Data'!$B$6:$D$300,3,0)</f>
        <v>3213037.82</v>
      </c>
      <c r="H261" s="69">
        <v>54.953991402089301</v>
      </c>
      <c r="I261" s="69">
        <v>44.822852483314037</v>
      </c>
      <c r="J261" s="69">
        <v>99.776843885403338</v>
      </c>
      <c r="L261" s="69">
        <v>57.127651533012759</v>
      </c>
      <c r="M261" s="69">
        <v>44.729023995889165</v>
      </c>
      <c r="N261" s="69">
        <v>101.85667552890192</v>
      </c>
      <c r="P261" s="69">
        <v>56.157646267899132</v>
      </c>
      <c r="Q261" s="69">
        <v>41.733559376068882</v>
      </c>
      <c r="R261" s="69">
        <v>97.891205643968021</v>
      </c>
      <c r="T261" s="69">
        <v>56.182328461824262</v>
      </c>
      <c r="U261" s="69">
        <v>43.254739265846858</v>
      </c>
      <c r="V261" s="69">
        <v>99.437067727671121</v>
      </c>
      <c r="X261" s="69">
        <f t="shared" si="92"/>
        <v>55.505927005687418</v>
      </c>
      <c r="Y261" s="69">
        <f t="shared" si="93"/>
        <v>42.117080258523778</v>
      </c>
      <c r="Z261" s="69">
        <f t="shared" si="76"/>
        <v>97.623007264211196</v>
      </c>
      <c r="AB261" s="69">
        <f t="shared" si="77"/>
        <v>55.948633911803604</v>
      </c>
      <c r="AC261" s="69">
        <f t="shared" si="78"/>
        <v>42.368459633479837</v>
      </c>
      <c r="AD261" s="69">
        <f t="shared" si="79"/>
        <v>98.317093545283456</v>
      </c>
    </row>
    <row r="262" spans="2:30">
      <c r="B262" s="58" t="s">
        <v>240</v>
      </c>
      <c r="C262" s="58" t="s">
        <v>491</v>
      </c>
      <c r="D262" s="59">
        <f>IFERROR(VLOOKUP(B262,'1061(24)Table'!$A$3:$H$297,8,0),0)</f>
        <v>1027014.21320875</v>
      </c>
      <c r="E262" s="59">
        <f>VLOOKUP(B262,'F197 Data'!$G$6:$L$300,6,0)</f>
        <v>576730.03</v>
      </c>
      <c r="F262" s="59">
        <f>VLOOKUP(B262,'F197 Data'!$B$6:$D$300,3,0)</f>
        <v>424555.86</v>
      </c>
      <c r="H262" s="69">
        <v>56.619699178486286</v>
      </c>
      <c r="I262" s="69">
        <v>43.615157699761603</v>
      </c>
      <c r="J262" s="69">
        <v>100.23485687824788</v>
      </c>
      <c r="L262" s="69">
        <v>56.995051154303809</v>
      </c>
      <c r="M262" s="69">
        <v>43.516192359523039</v>
      </c>
      <c r="N262" s="69">
        <v>100.51124351382686</v>
      </c>
      <c r="P262" s="69">
        <v>56.653016137437803</v>
      </c>
      <c r="Q262" s="69">
        <v>39.567734771949034</v>
      </c>
      <c r="R262" s="69">
        <v>96.220750909386837</v>
      </c>
      <c r="T262" s="69">
        <v>56.50840981090662</v>
      </c>
      <c r="U262" s="69">
        <v>41.773019153775842</v>
      </c>
      <c r="V262" s="69">
        <v>98.281428964682462</v>
      </c>
      <c r="X262" s="69">
        <f t="shared" si="92"/>
        <v>56.155993031303296</v>
      </c>
      <c r="Y262" s="69">
        <f t="shared" si="93"/>
        <v>41.338849505649947</v>
      </c>
      <c r="Z262" s="69">
        <f t="shared" si="76"/>
        <v>97.494842536953243</v>
      </c>
      <c r="AB262" s="69">
        <f t="shared" si="77"/>
        <v>56.439139659882578</v>
      </c>
      <c r="AC262" s="69">
        <f t="shared" si="78"/>
        <v>40.893201143791607</v>
      </c>
      <c r="AD262" s="69">
        <f t="shared" si="79"/>
        <v>97.332340803674185</v>
      </c>
    </row>
    <row r="263" spans="2:30">
      <c r="B263" s="58" t="s">
        <v>238</v>
      </c>
      <c r="C263" s="58" t="s">
        <v>489</v>
      </c>
      <c r="D263" s="59">
        <f>IFERROR(VLOOKUP(B263,'1061(24)Table'!$A$3:$H$297,8,0),0)</f>
        <v>1228888.06765531</v>
      </c>
      <c r="E263" s="59">
        <f>VLOOKUP(B263,'F197 Data'!$G$6:$L$300,6,0)</f>
        <v>670683.58999999985</v>
      </c>
      <c r="F263" s="59">
        <f>VLOOKUP(B263,'F197 Data'!$B$6:$D$300,3,0)</f>
        <v>523253.31</v>
      </c>
      <c r="H263" s="69">
        <v>55.149806726359465</v>
      </c>
      <c r="I263" s="69">
        <v>43.424541384581786</v>
      </c>
      <c r="J263" s="69">
        <v>98.574348110941258</v>
      </c>
      <c r="L263" s="69">
        <v>65.303676607467935</v>
      </c>
      <c r="M263" s="69">
        <v>43.519276092851143</v>
      </c>
      <c r="N263" s="69">
        <v>108.82295270031908</v>
      </c>
      <c r="P263" s="69">
        <v>58.108439094426267</v>
      </c>
      <c r="Q263" s="69">
        <v>46.143912445019694</v>
      </c>
      <c r="R263" s="69">
        <v>104.25235153944595</v>
      </c>
      <c r="T263" s="69">
        <v>55.999965195436317</v>
      </c>
      <c r="U263" s="69">
        <v>36.874034818107148</v>
      </c>
      <c r="V263" s="69">
        <v>92.874000013543466</v>
      </c>
      <c r="X263" s="69">
        <f t="shared" si="92"/>
        <v>54.576458804718364</v>
      </c>
      <c r="Y263" s="69">
        <f t="shared" si="93"/>
        <v>42.579411727738162</v>
      </c>
      <c r="Z263" s="69">
        <f t="shared" si="76"/>
        <v>97.155870532456532</v>
      </c>
      <c r="AB263" s="69">
        <f t="shared" si="77"/>
        <v>56.228287698193647</v>
      </c>
      <c r="AC263" s="69">
        <f t="shared" si="78"/>
        <v>41.865786330288337</v>
      </c>
      <c r="AD263" s="69">
        <f t="shared" si="79"/>
        <v>98.094074028481984</v>
      </c>
    </row>
    <row r="264" spans="2:30">
      <c r="B264" s="58" t="s">
        <v>46</v>
      </c>
      <c r="C264" s="58" t="s">
        <v>676</v>
      </c>
      <c r="D264" s="59">
        <f>IFERROR(VLOOKUP(B264,'1061(24)Table'!$A$3:$H$297,8,0),0)</f>
        <v>16447655.00995196</v>
      </c>
      <c r="E264" s="59">
        <f>VLOOKUP(B264,'F197 Data'!$G$6:$L$300,6,0)</f>
        <v>8872603.3099999987</v>
      </c>
      <c r="F264" s="59">
        <f>VLOOKUP(B264,'F197 Data'!$B$6:$D$300,3,0)</f>
        <v>6754500.21</v>
      </c>
      <c r="H264" s="69">
        <v>54.100636382216713</v>
      </c>
      <c r="I264" s="69">
        <v>45.444338801448197</v>
      </c>
      <c r="J264" s="69">
        <v>99.544975183664917</v>
      </c>
      <c r="L264" s="69">
        <v>57.54568924984229</v>
      </c>
      <c r="M264" s="69">
        <v>45.344623433941592</v>
      </c>
      <c r="N264" s="69">
        <v>102.89031268378389</v>
      </c>
      <c r="P264" s="69">
        <v>55.215448449902127</v>
      </c>
      <c r="Q264" s="69">
        <v>39.307436159856628</v>
      </c>
      <c r="R264" s="69">
        <v>94.522884609758762</v>
      </c>
      <c r="T264" s="69">
        <v>54.034174908555201</v>
      </c>
      <c r="U264" s="69">
        <v>40.779128165998443</v>
      </c>
      <c r="V264" s="69">
        <v>94.813303074553644</v>
      </c>
      <c r="X264" s="69">
        <f t="shared" si="92"/>
        <v>53.944488163397544</v>
      </c>
      <c r="Y264" s="69">
        <f t="shared" si="93"/>
        <v>41.066645706716628</v>
      </c>
      <c r="Z264" s="69">
        <f t="shared" si="76"/>
        <v>95.011133870114179</v>
      </c>
      <c r="AB264" s="69">
        <f t="shared" si="77"/>
        <v>54.398037173951622</v>
      </c>
      <c r="AC264" s="69">
        <f t="shared" si="78"/>
        <v>40.384403344190567</v>
      </c>
      <c r="AD264" s="69">
        <f t="shared" si="79"/>
        <v>94.782440518142195</v>
      </c>
    </row>
    <row r="265" spans="2:30">
      <c r="B265" s="60" t="s">
        <v>677</v>
      </c>
      <c r="C265" s="57" t="s">
        <v>678</v>
      </c>
      <c r="D265" s="61">
        <f>SUM(D258:D264)</f>
        <v>50369135.223141938</v>
      </c>
      <c r="E265" s="61">
        <f t="shared" ref="E265:F265" si="94">SUM(E258:E264)</f>
        <v>27495796.210000001</v>
      </c>
      <c r="F265" s="61">
        <f t="shared" si="94"/>
        <v>21310714.66</v>
      </c>
      <c r="G265" s="55"/>
      <c r="H265" s="62">
        <v>54.398620378858375</v>
      </c>
      <c r="I265" s="62">
        <v>44.573874968575502</v>
      </c>
      <c r="J265" s="62">
        <v>98.972495347433878</v>
      </c>
      <c r="K265" s="55"/>
      <c r="L265" s="62">
        <v>53.462617480636268</v>
      </c>
      <c r="M265" s="62">
        <v>40.857939638031773</v>
      </c>
      <c r="N265" s="62">
        <v>94.320557118668034</v>
      </c>
      <c r="O265" s="55"/>
      <c r="P265" s="62">
        <v>52.072570689789707</v>
      </c>
      <c r="Q265" s="62">
        <v>37.815804757362805</v>
      </c>
      <c r="R265" s="62">
        <v>89.888375447152512</v>
      </c>
      <c r="S265" s="55"/>
      <c r="T265" s="62">
        <v>54.972178158065965</v>
      </c>
      <c r="U265" s="62">
        <v>41.594835082975045</v>
      </c>
      <c r="V265" s="62">
        <v>96.56701324104101</v>
      </c>
      <c r="W265" s="55"/>
      <c r="X265" s="62">
        <f t="shared" si="92"/>
        <v>54.588581058995722</v>
      </c>
      <c r="Y265" s="62">
        <f t="shared" si="93"/>
        <v>42.309073931070515</v>
      </c>
      <c r="Z265" s="62">
        <f t="shared" si="76"/>
        <v>96.897654990066229</v>
      </c>
      <c r="AA265" s="55"/>
      <c r="AB265" s="62">
        <f t="shared" si="77"/>
        <v>53.877776635617131</v>
      </c>
      <c r="AC265" s="62">
        <f t="shared" si="78"/>
        <v>40.573237923802786</v>
      </c>
      <c r="AD265" s="62">
        <f t="shared" si="79"/>
        <v>94.451014559419903</v>
      </c>
    </row>
    <row r="266" spans="2:30">
      <c r="B266" s="52"/>
      <c r="C266" s="57"/>
      <c r="D266" s="59"/>
      <c r="E266" s="59"/>
      <c r="F266" s="59"/>
      <c r="H266" s="69"/>
      <c r="I266" s="69"/>
      <c r="J266" s="69"/>
      <c r="L266" s="69"/>
      <c r="M266" s="69"/>
      <c r="N266" s="69"/>
      <c r="P266" s="69"/>
      <c r="Q266" s="69"/>
      <c r="R266" s="69"/>
      <c r="T266" s="69"/>
      <c r="U266" s="69"/>
      <c r="V266" s="69"/>
      <c r="X266" s="69"/>
      <c r="Y266" s="69"/>
      <c r="Z266" s="69"/>
      <c r="AB266" s="69"/>
      <c r="AC266" s="69"/>
      <c r="AD266" s="69"/>
    </row>
    <row r="267" spans="2:30">
      <c r="B267" s="58" t="s">
        <v>242</v>
      </c>
      <c r="C267" s="58" t="s">
        <v>241</v>
      </c>
      <c r="D267" s="59">
        <f>IFERROR(VLOOKUP(B267,'1061(24)Table'!$A$3:$H$297,8,0),0)</f>
        <v>233455.31502780001</v>
      </c>
      <c r="E267" s="59">
        <f>VLOOKUP(B267,'F197 Data'!$G$6:$L$300,6,0)</f>
        <v>142876.84000000003</v>
      </c>
      <c r="F267" s="59">
        <f>VLOOKUP(B267,'F197 Data'!$B$6:$D$300,3,0)</f>
        <v>80763.009999999995</v>
      </c>
      <c r="H267" s="69">
        <v>55.370742857142865</v>
      </c>
      <c r="I267" s="69">
        <v>36.603839999999998</v>
      </c>
      <c r="J267" s="69">
        <v>91.974582857142863</v>
      </c>
      <c r="L267" s="69">
        <v>82.48639024686473</v>
      </c>
      <c r="M267" s="69">
        <v>39.672428377014413</v>
      </c>
      <c r="N267" s="69">
        <v>122.15881862387914</v>
      </c>
      <c r="P267" s="69">
        <v>62.962566609664663</v>
      </c>
      <c r="Q267" s="69">
        <v>38.801518247450481</v>
      </c>
      <c r="R267" s="69">
        <v>101.76408485711514</v>
      </c>
      <c r="T267" s="69">
        <v>61.696551585666072</v>
      </c>
      <c r="U267" s="69">
        <v>37.106256736518219</v>
      </c>
      <c r="V267" s="69">
        <v>98.802808322184291</v>
      </c>
      <c r="X267" s="69">
        <f>IFERROR(IF(E267&gt;0,E267/D267*100,0),0)</f>
        <v>61.200936882926037</v>
      </c>
      <c r="Y267" s="69">
        <f>IFERROR(IF(F267&gt;0,F267/D267*100,0),0)</f>
        <v>34.59463323436551</v>
      </c>
      <c r="Z267" s="69">
        <f t="shared" ref="Z267:Z327" si="95">X267+Y267</f>
        <v>95.795570117291547</v>
      </c>
      <c r="AB267" s="69">
        <f t="shared" ref="AB267:AB329" si="96">AVERAGE(P267,T267,X267)</f>
        <v>61.953351692752257</v>
      </c>
      <c r="AC267" s="69">
        <f t="shared" ref="AC267:AC329" si="97">AVERAGE(Q267,U267,Y267)</f>
        <v>36.834136072778072</v>
      </c>
      <c r="AD267" s="69">
        <f t="shared" ref="AD267:AD329" si="98">AVERAGE(R267,V267,Z267)</f>
        <v>98.787487765530329</v>
      </c>
    </row>
    <row r="268" spans="2:30">
      <c r="B268" s="58" t="s">
        <v>244</v>
      </c>
      <c r="C268" s="58" t="s">
        <v>493</v>
      </c>
      <c r="D268" s="59">
        <f>IFERROR(VLOOKUP(B268,'1061(24)Table'!$A$3:$H$297,8,0),0)</f>
        <v>154813.57857523</v>
      </c>
      <c r="E268" s="59">
        <f>VLOOKUP(B268,'F197 Data'!$G$6:$L$300,6,0)</f>
        <v>96112.169999999984</v>
      </c>
      <c r="F268" s="59">
        <f>VLOOKUP(B268,'F197 Data'!$B$6:$D$300,3,0)</f>
        <v>57569.04</v>
      </c>
      <c r="H268" s="69">
        <v>61.027610861324945</v>
      </c>
      <c r="I268" s="69">
        <v>39.190765397114355</v>
      </c>
      <c r="J268" s="69">
        <v>100.21837625843929</v>
      </c>
      <c r="L268" s="69">
        <v>62.810127442056206</v>
      </c>
      <c r="M268" s="69">
        <v>36.480692227962088</v>
      </c>
      <c r="N268" s="69">
        <v>99.290819670018294</v>
      </c>
      <c r="P268" s="69">
        <v>63.683788076759953</v>
      </c>
      <c r="Q268" s="69">
        <v>37.61569746258558</v>
      </c>
      <c r="R268" s="69">
        <v>101.29948553934554</v>
      </c>
      <c r="T268" s="69">
        <v>62.50305946422764</v>
      </c>
      <c r="U268" s="69">
        <v>36.893368903105362</v>
      </c>
      <c r="V268" s="69">
        <v>99.396428367333002</v>
      </c>
      <c r="X268" s="69">
        <f>IFERROR(IF(E268&gt;0,E268/D268*100,0),0)</f>
        <v>62.082519430487359</v>
      </c>
      <c r="Y268" s="69">
        <f>IFERROR(IF(F268&gt;0,F268/D268*100,0),0)</f>
        <v>37.186040481600877</v>
      </c>
      <c r="Z268" s="69">
        <f t="shared" si="95"/>
        <v>99.268559912088236</v>
      </c>
      <c r="AB268" s="69">
        <f t="shared" si="96"/>
        <v>62.75645565715832</v>
      </c>
      <c r="AC268" s="69">
        <f t="shared" si="97"/>
        <v>37.231702282430604</v>
      </c>
      <c r="AD268" s="69">
        <f t="shared" si="98"/>
        <v>99.988157939588916</v>
      </c>
    </row>
    <row r="269" spans="2:30">
      <c r="B269" s="58" t="s">
        <v>588</v>
      </c>
      <c r="C269" s="58" t="s">
        <v>589</v>
      </c>
      <c r="D269" s="59">
        <f>IFERROR(VLOOKUP(B269,'1061(24)Table'!$A$3:$H$297,8,0),0)</f>
        <v>0</v>
      </c>
      <c r="E269" s="59">
        <f>VLOOKUP(B269,'F197 Data'!$G$6:$L$300,6,0)</f>
        <v>0</v>
      </c>
      <c r="F269" s="59">
        <f>VLOOKUP(B269,'F197 Data'!$B$6:$D$300,3,0)</f>
        <v>0</v>
      </c>
      <c r="H269" s="69">
        <v>0</v>
      </c>
      <c r="I269" s="69">
        <v>0</v>
      </c>
      <c r="J269" s="69">
        <v>0</v>
      </c>
      <c r="L269" s="69">
        <v>0</v>
      </c>
      <c r="M269" s="69">
        <v>0</v>
      </c>
      <c r="N269" s="69">
        <v>0</v>
      </c>
      <c r="P269" s="69">
        <v>0</v>
      </c>
      <c r="Q269" s="69">
        <v>0</v>
      </c>
      <c r="R269" s="69">
        <v>0</v>
      </c>
      <c r="T269" s="69">
        <v>0</v>
      </c>
      <c r="U269" s="69">
        <v>0</v>
      </c>
      <c r="V269" s="69">
        <v>0</v>
      </c>
      <c r="X269" s="69">
        <f>IFERROR(IF(E269&gt;0,E269/D269*100,0),0)</f>
        <v>0</v>
      </c>
      <c r="Y269" s="69">
        <f>IFERROR(IF(F269&gt;0,F269/D269*100,0),0)</f>
        <v>0</v>
      </c>
      <c r="Z269" s="69">
        <f t="shared" si="95"/>
        <v>0</v>
      </c>
      <c r="AB269" s="69">
        <f t="shared" si="96"/>
        <v>0</v>
      </c>
      <c r="AC269" s="69">
        <f t="shared" si="97"/>
        <v>0</v>
      </c>
      <c r="AD269" s="69">
        <f t="shared" si="98"/>
        <v>0</v>
      </c>
    </row>
    <row r="270" spans="2:30">
      <c r="B270" s="58" t="s">
        <v>243</v>
      </c>
      <c r="C270" s="58" t="s">
        <v>492</v>
      </c>
      <c r="D270" s="59">
        <f>IFERROR(VLOOKUP(B270,'1061(24)Table'!$A$3:$H$297,8,0),0)</f>
        <v>2333697.5387150198</v>
      </c>
      <c r="E270" s="59">
        <f>VLOOKUP(B270,'F197 Data'!$G$6:$L$300,6,0)</f>
        <v>1428804.4000000001</v>
      </c>
      <c r="F270" s="59">
        <f>VLOOKUP(B270,'F197 Data'!$B$6:$D$300,3,0)</f>
        <v>839104.76</v>
      </c>
      <c r="H270" s="69">
        <v>55.327762999999997</v>
      </c>
      <c r="I270" s="69">
        <v>36.534091999999994</v>
      </c>
      <c r="J270" s="69">
        <v>91.861854999999991</v>
      </c>
      <c r="L270" s="69">
        <v>66.440473126216418</v>
      </c>
      <c r="M270" s="69">
        <v>38.526959063454861</v>
      </c>
      <c r="N270" s="69">
        <v>104.96743218967129</v>
      </c>
      <c r="P270" s="69">
        <v>62.891087507568479</v>
      </c>
      <c r="Q270" s="69">
        <v>36.628659609705068</v>
      </c>
      <c r="R270" s="69">
        <v>99.519747117273539</v>
      </c>
      <c r="T270" s="69">
        <v>61.664993401911502</v>
      </c>
      <c r="U270" s="69">
        <v>36.028609567788564</v>
      </c>
      <c r="V270" s="69">
        <v>97.693602969700066</v>
      </c>
      <c r="X270" s="69">
        <f>IFERROR(IF(E270&gt;0,E270/D270*100,0),0)</f>
        <v>61.224917809474498</v>
      </c>
      <c r="Y270" s="69">
        <f>IFERROR(IF(F270&gt;0,F270/D270*100,0),0)</f>
        <v>35.956020267391963</v>
      </c>
      <c r="Z270" s="69">
        <f t="shared" si="95"/>
        <v>97.180938076866454</v>
      </c>
      <c r="AB270" s="69">
        <f t="shared" si="96"/>
        <v>61.926999572984833</v>
      </c>
      <c r="AC270" s="69">
        <f t="shared" si="97"/>
        <v>36.204429814961863</v>
      </c>
      <c r="AD270" s="69">
        <f t="shared" si="98"/>
        <v>98.131429387946696</v>
      </c>
    </row>
    <row r="271" spans="2:30">
      <c r="B271" s="60" t="s">
        <v>679</v>
      </c>
      <c r="C271" s="57" t="s">
        <v>680</v>
      </c>
      <c r="D271" s="61">
        <f>SUM(D267:D270)</f>
        <v>2721966.4323180499</v>
      </c>
      <c r="E271" s="61">
        <f t="shared" ref="E271:F271" si="99">SUM(E267:E270)</f>
        <v>1667793.4100000001</v>
      </c>
      <c r="F271" s="61">
        <f t="shared" si="99"/>
        <v>977436.81</v>
      </c>
      <c r="G271" s="55"/>
      <c r="H271" s="62">
        <v>55.689736660097424</v>
      </c>
      <c r="I271" s="62">
        <v>36.706554617292767</v>
      </c>
      <c r="J271" s="62">
        <v>92.396291277390191</v>
      </c>
      <c r="K271" s="55"/>
      <c r="L271" s="62">
        <v>67.343570419301855</v>
      </c>
      <c r="M271" s="62">
        <v>38.466315413544436</v>
      </c>
      <c r="N271" s="62">
        <v>105.80988583284629</v>
      </c>
      <c r="O271" s="55"/>
      <c r="P271" s="62">
        <v>62.946439521481267</v>
      </c>
      <c r="Q271" s="62">
        <v>36.873814540414216</v>
      </c>
      <c r="R271" s="62">
        <v>99.820254061895483</v>
      </c>
      <c r="S271" s="55"/>
      <c r="T271" s="62">
        <v>61.717965299104151</v>
      </c>
      <c r="U271" s="62">
        <v>36.169515213229623</v>
      </c>
      <c r="V271" s="62">
        <v>97.887480512333781</v>
      </c>
      <c r="W271" s="55"/>
      <c r="X271" s="62">
        <f>IFERROR(IF(E271&gt;0,E271/D271*100,0),0)</f>
        <v>61.271637673345339</v>
      </c>
      <c r="Y271" s="62">
        <f>IFERROR(IF(F271&gt;0,F271/D271*100,0),0)</f>
        <v>35.909216160597779</v>
      </c>
      <c r="Z271" s="62">
        <f t="shared" si="95"/>
        <v>97.180853833943118</v>
      </c>
      <c r="AA271" s="55"/>
      <c r="AB271" s="62">
        <f t="shared" si="96"/>
        <v>61.97868083131025</v>
      </c>
      <c r="AC271" s="62">
        <f t="shared" si="97"/>
        <v>36.317515304747204</v>
      </c>
      <c r="AD271" s="62">
        <f t="shared" si="98"/>
        <v>98.296196136057461</v>
      </c>
    </row>
    <row r="272" spans="2:30">
      <c r="B272" s="52"/>
      <c r="C272" s="57"/>
      <c r="D272" s="59"/>
      <c r="E272" s="59"/>
      <c r="F272" s="59"/>
      <c r="H272" s="69"/>
      <c r="I272" s="69"/>
      <c r="J272" s="69"/>
      <c r="L272" s="69"/>
      <c r="M272" s="69"/>
      <c r="N272" s="69"/>
      <c r="P272" s="69"/>
      <c r="Q272" s="69"/>
      <c r="R272" s="69"/>
      <c r="T272" s="69"/>
      <c r="U272" s="69"/>
      <c r="V272" s="69"/>
      <c r="X272" s="69"/>
      <c r="Y272" s="69"/>
      <c r="Z272" s="69"/>
      <c r="AB272" s="69"/>
      <c r="AC272" s="69"/>
      <c r="AD272" s="69"/>
    </row>
    <row r="273" spans="2:30">
      <c r="B273" s="58" t="s">
        <v>248</v>
      </c>
      <c r="C273" s="58" t="s">
        <v>496</v>
      </c>
      <c r="D273" s="59">
        <f>IFERROR(VLOOKUP(B273,'1061(24)Table'!$A$3:$H$297,8,0),0)</f>
        <v>62239886.912237763</v>
      </c>
      <c r="E273" s="59">
        <f>VLOOKUP(B273,'F197 Data'!$G$6:$L$300,6,0)</f>
        <v>33020060.350000001</v>
      </c>
      <c r="F273" s="59">
        <f>VLOOKUP(B273,'F197 Data'!$B$6:$D$300,3,0)</f>
        <v>28264142.649999999</v>
      </c>
      <c r="H273" s="69">
        <v>53.198283715798766</v>
      </c>
      <c r="I273" s="69">
        <v>46.546997241835832</v>
      </c>
      <c r="J273" s="69">
        <v>99.745280957634606</v>
      </c>
      <c r="L273" s="69">
        <v>57.893214721845119</v>
      </c>
      <c r="M273" s="69">
        <v>46.397668601269885</v>
      </c>
      <c r="N273" s="69">
        <v>104.290883323115</v>
      </c>
      <c r="P273" s="69">
        <v>53.603856019946939</v>
      </c>
      <c r="Q273" s="69">
        <v>42.244734797464488</v>
      </c>
      <c r="R273" s="69">
        <v>95.848590817411434</v>
      </c>
      <c r="T273" s="69">
        <v>49.991433656964325</v>
      </c>
      <c r="U273" s="69">
        <v>37.73255840167856</v>
      </c>
      <c r="V273" s="69">
        <v>87.723992058642892</v>
      </c>
      <c r="X273" s="69">
        <f t="shared" ref="X273:X287" si="100">IFERROR(IF(E273&gt;0,E273/D273*100,0),0)</f>
        <v>53.05289258728957</v>
      </c>
      <c r="Y273" s="69">
        <f t="shared" ref="Y273:Y287" si="101">IFERROR(IF(F273&gt;0,F273/D273*100,0),0)</f>
        <v>45.411622758656769</v>
      </c>
      <c r="Z273" s="69">
        <f t="shared" si="95"/>
        <v>98.464515345946339</v>
      </c>
      <c r="AB273" s="69">
        <f t="shared" si="96"/>
        <v>52.216060754733611</v>
      </c>
      <c r="AC273" s="69">
        <f t="shared" si="97"/>
        <v>41.796305319266601</v>
      </c>
      <c r="AD273" s="69">
        <f t="shared" si="98"/>
        <v>94.012366074000226</v>
      </c>
    </row>
    <row r="274" spans="2:30">
      <c r="B274" s="65" t="s">
        <v>249</v>
      </c>
      <c r="C274" s="58" t="s">
        <v>497</v>
      </c>
      <c r="D274" s="59">
        <f>IFERROR(VLOOKUP(B274,'1061(24)Table'!$A$3:$H$297,8,0),0)</f>
        <v>19799861.825287979</v>
      </c>
      <c r="E274" s="59">
        <f>VLOOKUP(B274,'F197 Data'!$G$6:$L$300,6,0)</f>
        <v>10440715.68</v>
      </c>
      <c r="F274" s="59">
        <f>VLOOKUP(B274,'F197 Data'!$B$6:$D$300,3,0)</f>
        <v>8471893.3200000003</v>
      </c>
      <c r="H274" s="69">
        <v>53.222408360275018</v>
      </c>
      <c r="I274" s="69">
        <v>46.906551158872546</v>
      </c>
      <c r="J274" s="69">
        <v>100.12895951914757</v>
      </c>
      <c r="L274" s="69">
        <v>61.34419530380648</v>
      </c>
      <c r="M274" s="69">
        <v>46.71358660297664</v>
      </c>
      <c r="N274" s="69">
        <v>108.05778190678312</v>
      </c>
      <c r="P274" s="69">
        <v>53.178217022901642</v>
      </c>
      <c r="Q274" s="69">
        <v>40.542345104483118</v>
      </c>
      <c r="R274" s="69">
        <v>93.720562127384767</v>
      </c>
      <c r="T274" s="69">
        <v>53.016675256695692</v>
      </c>
      <c r="U274" s="69">
        <v>37.46133252211024</v>
      </c>
      <c r="V274" s="69">
        <v>90.478007778805932</v>
      </c>
      <c r="X274" s="69">
        <f t="shared" si="100"/>
        <v>52.731255258889384</v>
      </c>
      <c r="Y274" s="69">
        <f t="shared" si="101"/>
        <v>42.787638594426305</v>
      </c>
      <c r="Z274" s="69">
        <f t="shared" si="95"/>
        <v>95.518893853315689</v>
      </c>
      <c r="AB274" s="69">
        <f t="shared" si="96"/>
        <v>52.975382512828901</v>
      </c>
      <c r="AC274" s="69">
        <f t="shared" si="97"/>
        <v>40.263772073673216</v>
      </c>
      <c r="AD274" s="69">
        <f t="shared" si="98"/>
        <v>93.239154586502124</v>
      </c>
    </row>
    <row r="275" spans="2:30">
      <c r="B275" s="58" t="s">
        <v>250</v>
      </c>
      <c r="C275" s="58" t="s">
        <v>498</v>
      </c>
      <c r="D275" s="59">
        <f>IFERROR(VLOOKUP(B275,'1061(24)Table'!$A$3:$H$297,8,0),0)</f>
        <v>45179064</v>
      </c>
      <c r="E275" s="59">
        <f>VLOOKUP(B275,'F197 Data'!$G$6:$L$300,6,0)</f>
        <v>24157161.979999997</v>
      </c>
      <c r="F275" s="59">
        <f>VLOOKUP(B275,'F197 Data'!$B$6:$D$300,3,0)</f>
        <v>20079409.07</v>
      </c>
      <c r="H275" s="69">
        <v>53.369491312801166</v>
      </c>
      <c r="I275" s="69">
        <v>46.483387081807479</v>
      </c>
      <c r="J275" s="69">
        <v>99.852878394608638</v>
      </c>
      <c r="L275" s="69">
        <v>60.363017253018313</v>
      </c>
      <c r="M275" s="69">
        <v>46.290996478239897</v>
      </c>
      <c r="N275" s="69">
        <v>106.6540137312582</v>
      </c>
      <c r="P275" s="69">
        <v>53.920730351207332</v>
      </c>
      <c r="Q275" s="69">
        <v>43.80059505909054</v>
      </c>
      <c r="R275" s="69">
        <v>97.721325410297879</v>
      </c>
      <c r="T275" s="69">
        <v>53.590087125726093</v>
      </c>
      <c r="U275" s="69">
        <v>45.654565367322384</v>
      </c>
      <c r="V275" s="69">
        <v>99.244652493048477</v>
      </c>
      <c r="X275" s="69">
        <f t="shared" si="100"/>
        <v>53.469815089573338</v>
      </c>
      <c r="Y275" s="69">
        <f t="shared" si="101"/>
        <v>44.444057251827971</v>
      </c>
      <c r="Z275" s="69">
        <f t="shared" si="95"/>
        <v>97.913872341401316</v>
      </c>
      <c r="AB275" s="69">
        <f t="shared" si="96"/>
        <v>53.66021085550225</v>
      </c>
      <c r="AC275" s="69">
        <f t="shared" si="97"/>
        <v>44.633072559413641</v>
      </c>
      <c r="AD275" s="69">
        <f t="shared" si="98"/>
        <v>98.293283414915891</v>
      </c>
    </row>
    <row r="276" spans="2:30">
      <c r="B276" s="58" t="s">
        <v>251</v>
      </c>
      <c r="C276" s="58" t="s">
        <v>499</v>
      </c>
      <c r="D276" s="59">
        <f>IFERROR(VLOOKUP(B276,'1061(24)Table'!$A$3:$H$297,8,0),0)</f>
        <v>62732025.979999997</v>
      </c>
      <c r="E276" s="59">
        <f>VLOOKUP(B276,'F197 Data'!$G$6:$L$300,6,0)</f>
        <v>33495414</v>
      </c>
      <c r="F276" s="59">
        <f>VLOOKUP(B276,'F197 Data'!$B$6:$D$300,3,0)</f>
        <v>28525300.100000001</v>
      </c>
      <c r="H276" s="69">
        <v>53.791247495062699</v>
      </c>
      <c r="I276" s="69">
        <v>46.121799346442103</v>
      </c>
      <c r="J276" s="69">
        <v>99.913046841504809</v>
      </c>
      <c r="L276" s="69">
        <v>56.196244259003116</v>
      </c>
      <c r="M276" s="69">
        <v>45.912136855314728</v>
      </c>
      <c r="N276" s="69">
        <v>102.10838111431784</v>
      </c>
      <c r="P276" s="69">
        <v>54.506621864040447</v>
      </c>
      <c r="Q276" s="69">
        <v>42.991609626918837</v>
      </c>
      <c r="R276" s="69">
        <v>97.498231490959284</v>
      </c>
      <c r="T276" s="69">
        <v>54.266745795178529</v>
      </c>
      <c r="U276" s="69">
        <v>41.910922406441728</v>
      </c>
      <c r="V276" s="69">
        <v>96.177668201620264</v>
      </c>
      <c r="X276" s="69">
        <f t="shared" si="100"/>
        <v>53.394440043557481</v>
      </c>
      <c r="Y276" s="69">
        <f t="shared" si="101"/>
        <v>45.471670417745372</v>
      </c>
      <c r="Z276" s="69">
        <f t="shared" si="95"/>
        <v>98.866110461302853</v>
      </c>
      <c r="AB276" s="69">
        <f t="shared" si="96"/>
        <v>54.055935900925483</v>
      </c>
      <c r="AC276" s="69">
        <f t="shared" si="97"/>
        <v>43.458067483701974</v>
      </c>
      <c r="AD276" s="69">
        <f t="shared" si="98"/>
        <v>97.514003384627472</v>
      </c>
    </row>
    <row r="277" spans="2:30">
      <c r="B277" s="58" t="s">
        <v>245</v>
      </c>
      <c r="C277" s="58" t="s">
        <v>494</v>
      </c>
      <c r="D277" s="59">
        <f>IFERROR(VLOOKUP(B277,'1061(24)Table'!$A$3:$H$297,8,0),0)</f>
        <v>9799858.4030484613</v>
      </c>
      <c r="E277" s="59">
        <f>VLOOKUP(B277,'F197 Data'!$G$6:$L$300,6,0)</f>
        <v>5328414.9799999995</v>
      </c>
      <c r="F277" s="59">
        <f>VLOOKUP(B277,'F197 Data'!$B$6:$D$300,3,0)</f>
        <v>4231930.8</v>
      </c>
      <c r="H277" s="69">
        <v>54.530318692810468</v>
      </c>
      <c r="I277" s="69">
        <v>43.144338823529409</v>
      </c>
      <c r="J277" s="69">
        <v>97.674657516339877</v>
      </c>
      <c r="L277" s="69">
        <v>72.519883785734578</v>
      </c>
      <c r="M277" s="69">
        <v>45.384597613754522</v>
      </c>
      <c r="N277" s="69">
        <v>117.9044813994891</v>
      </c>
      <c r="P277" s="69">
        <v>54.855611419584513</v>
      </c>
      <c r="Q277" s="69">
        <v>43.932711389938653</v>
      </c>
      <c r="R277" s="69">
        <v>98.788322809523166</v>
      </c>
      <c r="T277" s="69">
        <v>54.590747266189574</v>
      </c>
      <c r="U277" s="69">
        <v>43.274014840625185</v>
      </c>
      <c r="V277" s="69">
        <v>97.864762106814766</v>
      </c>
      <c r="X277" s="69">
        <f t="shared" si="100"/>
        <v>54.372367036879623</v>
      </c>
      <c r="Y277" s="69">
        <f t="shared" si="101"/>
        <v>43.183591292335052</v>
      </c>
      <c r="Z277" s="69">
        <f t="shared" si="95"/>
        <v>97.555958329214675</v>
      </c>
      <c r="AB277" s="69">
        <f t="shared" si="96"/>
        <v>54.606241907551237</v>
      </c>
      <c r="AC277" s="69">
        <f t="shared" si="97"/>
        <v>43.46343917429963</v>
      </c>
      <c r="AD277" s="69">
        <f t="shared" si="98"/>
        <v>98.069681081850874</v>
      </c>
    </row>
    <row r="278" spans="2:30">
      <c r="B278" s="58" t="s">
        <v>252</v>
      </c>
      <c r="C278" s="58" t="s">
        <v>500</v>
      </c>
      <c r="D278" s="59">
        <f>IFERROR(VLOOKUP(B278,'1061(24)Table'!$A$3:$H$297,8,0),0)</f>
        <v>25140493.08416079</v>
      </c>
      <c r="E278" s="59">
        <f>VLOOKUP(B278,'F197 Data'!$G$6:$L$300,6,0)</f>
        <v>13355217.83</v>
      </c>
      <c r="F278" s="59">
        <f>VLOOKUP(B278,'F197 Data'!$B$6:$D$300,3,0)</f>
        <v>43745.57</v>
      </c>
      <c r="H278" s="69">
        <v>53.449189597432813</v>
      </c>
      <c r="I278" s="69">
        <v>46.01457468874176</v>
      </c>
      <c r="J278" s="69">
        <v>99.46376428617458</v>
      </c>
      <c r="L278" s="69">
        <v>54.943087769503308</v>
      </c>
      <c r="M278" s="69">
        <v>40.854379817132582</v>
      </c>
      <c r="N278" s="69">
        <v>95.797467586635889</v>
      </c>
      <c r="P278" s="69">
        <v>54.482544725897377</v>
      </c>
      <c r="Q278" s="69">
        <v>43.091911513100506</v>
      </c>
      <c r="R278" s="69">
        <v>97.574456238997882</v>
      </c>
      <c r="T278" s="69">
        <v>0</v>
      </c>
      <c r="U278" s="69">
        <v>0</v>
      </c>
      <c r="V278" s="69">
        <v>0</v>
      </c>
      <c r="X278" s="69">
        <f t="shared" si="100"/>
        <v>53.12233847320266</v>
      </c>
      <c r="Y278" s="69">
        <f t="shared" si="101"/>
        <v>0.17400442327664975</v>
      </c>
      <c r="Z278" s="69">
        <f t="shared" si="95"/>
        <v>53.29634289647931</v>
      </c>
      <c r="AB278" s="69">
        <f t="shared" si="96"/>
        <v>35.868294399700012</v>
      </c>
      <c r="AC278" s="69">
        <f t="shared" si="97"/>
        <v>14.421971978792385</v>
      </c>
      <c r="AD278" s="69">
        <f t="shared" si="98"/>
        <v>50.290266378492397</v>
      </c>
    </row>
    <row r="279" spans="2:30">
      <c r="B279" s="58" t="s">
        <v>253</v>
      </c>
      <c r="C279" s="58" t="s">
        <v>501</v>
      </c>
      <c r="D279" s="59">
        <f>IFERROR(VLOOKUP(B279,'1061(24)Table'!$A$3:$H$297,8,0),0)</f>
        <v>82852.21797528</v>
      </c>
      <c r="E279" s="59">
        <f>VLOOKUP(B279,'F197 Data'!$G$6:$L$300,6,0)</f>
        <v>51374.31</v>
      </c>
      <c r="F279" s="59">
        <f>VLOOKUP(B279,'F197 Data'!$B$6:$D$300,3,0)</f>
        <v>30962.23</v>
      </c>
      <c r="H279" s="69">
        <v>57.614411068267735</v>
      </c>
      <c r="I279" s="69">
        <v>36.761941713148943</v>
      </c>
      <c r="J279" s="69">
        <v>94.376352781416671</v>
      </c>
      <c r="L279" s="69">
        <v>65.857228870681766</v>
      </c>
      <c r="M279" s="69">
        <v>38.950576725022479</v>
      </c>
      <c r="N279" s="69">
        <v>104.80780559570425</v>
      </c>
      <c r="P279" s="69">
        <v>62.397635625076852</v>
      </c>
      <c r="Q279" s="69">
        <v>33.189226326171479</v>
      </c>
      <c r="R279" s="69">
        <v>95.586861951248324</v>
      </c>
      <c r="T279" s="69">
        <v>64.594437348159232</v>
      </c>
      <c r="U279" s="69">
        <v>40.915665647834587</v>
      </c>
      <c r="V279" s="69">
        <v>105.51010299599382</v>
      </c>
      <c r="X279" s="69">
        <f t="shared" si="100"/>
        <v>62.007163182195278</v>
      </c>
      <c r="Y279" s="69">
        <f t="shared" si="101"/>
        <v>37.370429852871254</v>
      </c>
      <c r="Z279" s="69">
        <f t="shared" si="95"/>
        <v>99.377593035066525</v>
      </c>
      <c r="AB279" s="69">
        <f t="shared" si="96"/>
        <v>62.99974538514379</v>
      </c>
      <c r="AC279" s="69">
        <f t="shared" si="97"/>
        <v>37.158440608959104</v>
      </c>
      <c r="AD279" s="69">
        <f t="shared" si="98"/>
        <v>100.15818599410289</v>
      </c>
    </row>
    <row r="280" spans="2:30">
      <c r="B280" s="58" t="s">
        <v>254</v>
      </c>
      <c r="C280" s="58" t="s">
        <v>502</v>
      </c>
      <c r="D280" s="59">
        <f>IFERROR(VLOOKUP(B280,'1061(24)Table'!$A$3:$H$297,8,0),0)</f>
        <v>16762633.37185332</v>
      </c>
      <c r="E280" s="59">
        <f>VLOOKUP(B280,'F197 Data'!$G$6:$L$300,6,0)</f>
        <v>9028129.5700000003</v>
      </c>
      <c r="F280" s="59">
        <f>VLOOKUP(B280,'F197 Data'!$B$6:$D$300,3,0)</f>
        <v>7248609.8099999996</v>
      </c>
      <c r="H280" s="69">
        <v>54.196313468745529</v>
      </c>
      <c r="I280" s="69">
        <v>45.879098053689404</v>
      </c>
      <c r="J280" s="69">
        <v>100.07541152243493</v>
      </c>
      <c r="L280" s="69">
        <v>62.386348895878697</v>
      </c>
      <c r="M280" s="69">
        <v>45.646909886357413</v>
      </c>
      <c r="N280" s="69">
        <v>108.03325878223612</v>
      </c>
      <c r="P280" s="69">
        <v>54.429997750998417</v>
      </c>
      <c r="Q280" s="69">
        <v>39.801824156785571</v>
      </c>
      <c r="R280" s="69">
        <v>94.231821907783996</v>
      </c>
      <c r="T280" s="69">
        <v>54.447198424593012</v>
      </c>
      <c r="U280" s="69">
        <v>44.91073168720888</v>
      </c>
      <c r="V280" s="69">
        <v>99.357930111801892</v>
      </c>
      <c r="X280" s="69">
        <f t="shared" si="100"/>
        <v>53.858659136215579</v>
      </c>
      <c r="Y280" s="69">
        <f t="shared" si="101"/>
        <v>43.242667480703687</v>
      </c>
      <c r="Z280" s="69">
        <f t="shared" si="95"/>
        <v>97.101326616919266</v>
      </c>
      <c r="AB280" s="69">
        <f t="shared" si="96"/>
        <v>54.245285103935664</v>
      </c>
      <c r="AC280" s="69">
        <f t="shared" si="97"/>
        <v>42.651741108232713</v>
      </c>
      <c r="AD280" s="69">
        <f t="shared" si="98"/>
        <v>96.897026212168385</v>
      </c>
    </row>
    <row r="281" spans="2:30">
      <c r="B281" s="58" t="s">
        <v>255</v>
      </c>
      <c r="C281" s="58" t="s">
        <v>61</v>
      </c>
      <c r="D281" s="59">
        <f>IFERROR(VLOOKUP(B281,'1061(24)Table'!$A$3:$H$297,8,0),0)</f>
        <v>26991885.248982999</v>
      </c>
      <c r="E281" s="59">
        <f>VLOOKUP(B281,'F197 Data'!$G$6:$L$300,6,0)</f>
        <v>14200847.179999998</v>
      </c>
      <c r="F281" s="59">
        <f>VLOOKUP(B281,'F197 Data'!$B$6:$D$300,3,0)</f>
        <v>11347195.65</v>
      </c>
      <c r="H281" s="69">
        <v>53.494149856237172</v>
      </c>
      <c r="I281" s="69">
        <v>46.683069831650172</v>
      </c>
      <c r="J281" s="69">
        <v>100.17721968788734</v>
      </c>
      <c r="L281" s="69">
        <v>57.56867158784479</v>
      </c>
      <c r="M281" s="69">
        <v>46.52953349872211</v>
      </c>
      <c r="N281" s="69">
        <v>104.09820508656691</v>
      </c>
      <c r="P281" s="69">
        <v>53.192679498897313</v>
      </c>
      <c r="Q281" s="69">
        <v>41.138274296573584</v>
      </c>
      <c r="R281" s="69">
        <v>94.33095379547089</v>
      </c>
      <c r="T281" s="69">
        <v>53.111941942528127</v>
      </c>
      <c r="U281" s="69">
        <v>36.007827264650814</v>
      </c>
      <c r="V281" s="69">
        <v>89.119769207178933</v>
      </c>
      <c r="X281" s="69">
        <f t="shared" si="100"/>
        <v>52.611542502519562</v>
      </c>
      <c r="Y281" s="69">
        <f t="shared" si="101"/>
        <v>42.039285308637488</v>
      </c>
      <c r="Z281" s="69">
        <f t="shared" si="95"/>
        <v>94.650827811157058</v>
      </c>
      <c r="AB281" s="69">
        <f t="shared" si="96"/>
        <v>52.972054647981672</v>
      </c>
      <c r="AC281" s="69">
        <f t="shared" si="97"/>
        <v>39.72846228995396</v>
      </c>
      <c r="AD281" s="69">
        <f t="shared" si="98"/>
        <v>92.700516937935618</v>
      </c>
    </row>
    <row r="282" spans="2:30">
      <c r="B282" s="58" t="s">
        <v>246</v>
      </c>
      <c r="C282" s="58" t="s">
        <v>495</v>
      </c>
      <c r="D282" s="59">
        <f>IFERROR(VLOOKUP(B282,'1061(24)Table'!$A$3:$H$297,8,0),0)</f>
        <v>6833236.1445736</v>
      </c>
      <c r="E282" s="59">
        <f>VLOOKUP(B282,'F197 Data'!$G$6:$L$300,6,0)</f>
        <v>3635859.5200000005</v>
      </c>
      <c r="F282" s="59">
        <f>VLOOKUP(B282,'F197 Data'!$B$6:$D$300,3,0)</f>
        <v>2973404.71</v>
      </c>
      <c r="H282" s="69">
        <v>52.812871884588517</v>
      </c>
      <c r="I282" s="69">
        <v>46.655566378878127</v>
      </c>
      <c r="J282" s="69">
        <v>99.468438263466652</v>
      </c>
      <c r="L282" s="69">
        <v>0.94490952589039701</v>
      </c>
      <c r="M282" s="69">
        <v>41.673289256629793</v>
      </c>
      <c r="N282" s="69">
        <v>42.618198782520189</v>
      </c>
      <c r="P282" s="69">
        <v>52.984292185319624</v>
      </c>
      <c r="Q282" s="69">
        <v>0.38840464219916238</v>
      </c>
      <c r="R282" s="69">
        <v>53.372696827518787</v>
      </c>
      <c r="T282" s="69">
        <v>53.425297864472789</v>
      </c>
      <c r="U282" s="69">
        <v>43.714074991236238</v>
      </c>
      <c r="V282" s="69">
        <v>97.139372855709027</v>
      </c>
      <c r="X282" s="69">
        <f t="shared" si="100"/>
        <v>53.208457063016979</v>
      </c>
      <c r="Y282" s="69">
        <f t="shared" si="101"/>
        <v>43.513858545064856</v>
      </c>
      <c r="Z282" s="69">
        <f t="shared" si="95"/>
        <v>96.722315608081828</v>
      </c>
      <c r="AB282" s="69">
        <f t="shared" si="96"/>
        <v>53.206015704269795</v>
      </c>
      <c r="AC282" s="69">
        <f t="shared" si="97"/>
        <v>29.205446059500087</v>
      </c>
      <c r="AD282" s="69">
        <f t="shared" si="98"/>
        <v>82.411461763769879</v>
      </c>
    </row>
    <row r="283" spans="2:30">
      <c r="B283" s="58" t="s">
        <v>256</v>
      </c>
      <c r="C283" s="58" t="s">
        <v>503</v>
      </c>
      <c r="D283" s="59">
        <f>IFERROR(VLOOKUP(B283,'1061(24)Table'!$A$3:$H$297,8,0),0)</f>
        <v>4341873.0663796803</v>
      </c>
      <c r="E283" s="59">
        <f>VLOOKUP(B283,'F197 Data'!$G$6:$L$300,6,0)</f>
        <v>2341693.2800000003</v>
      </c>
      <c r="F283" s="59">
        <f>VLOOKUP(B283,'F197 Data'!$B$6:$D$300,3,0)</f>
        <v>1719164.71</v>
      </c>
      <c r="H283" s="69">
        <v>55.685482720199801</v>
      </c>
      <c r="I283" s="69">
        <v>44.04696484300198</v>
      </c>
      <c r="J283" s="69">
        <v>99.732447563201788</v>
      </c>
      <c r="L283" s="69">
        <v>64.129201577508269</v>
      </c>
      <c r="M283" s="69">
        <v>44.249839815095122</v>
      </c>
      <c r="N283" s="69">
        <v>108.3790413926034</v>
      </c>
      <c r="P283" s="69">
        <v>54.952265406871859</v>
      </c>
      <c r="Q283" s="69">
        <v>38.562051669901273</v>
      </c>
      <c r="R283" s="69">
        <v>93.514317076773125</v>
      </c>
      <c r="T283" s="69">
        <v>55.218750882246283</v>
      </c>
      <c r="U283" s="69">
        <v>39.853937101838575</v>
      </c>
      <c r="V283" s="69">
        <v>95.072687984084865</v>
      </c>
      <c r="X283" s="69">
        <f t="shared" si="100"/>
        <v>53.93278993189314</v>
      </c>
      <c r="Y283" s="69">
        <f t="shared" si="101"/>
        <v>39.595001597627672</v>
      </c>
      <c r="Z283" s="69">
        <f t="shared" si="95"/>
        <v>93.527791529520812</v>
      </c>
      <c r="AB283" s="69">
        <f t="shared" si="96"/>
        <v>54.701268740337092</v>
      </c>
      <c r="AC283" s="69">
        <f t="shared" si="97"/>
        <v>39.336996789789175</v>
      </c>
      <c r="AD283" s="69">
        <f t="shared" si="98"/>
        <v>94.038265530126253</v>
      </c>
    </row>
    <row r="284" spans="2:30">
      <c r="B284" s="58" t="s">
        <v>48</v>
      </c>
      <c r="C284" s="58" t="s">
        <v>49</v>
      </c>
      <c r="D284" s="59">
        <f>IFERROR(VLOOKUP(B284,'1061(24)Table'!$A$3:$H$297,8,0),0)</f>
        <v>892187.7721017499</v>
      </c>
      <c r="E284" s="59">
        <f>VLOOKUP(B284,'F197 Data'!$G$6:$L$300,6,0)</f>
        <v>510134.53</v>
      </c>
      <c r="F284" s="59">
        <f>VLOOKUP(B284,'F197 Data'!$B$6:$D$300,3,0)</f>
        <v>368458.38</v>
      </c>
      <c r="H284" s="69">
        <v>52.538488578475437</v>
      </c>
      <c r="I284" s="69">
        <v>38.487904248207819</v>
      </c>
      <c r="J284" s="69">
        <v>91.026392826683264</v>
      </c>
      <c r="L284" s="69">
        <v>60.177750100859441</v>
      </c>
      <c r="M284" s="69">
        <v>41.048762354369245</v>
      </c>
      <c r="N284" s="69">
        <v>101.22651245522869</v>
      </c>
      <c r="P284" s="69">
        <v>57.952733551526258</v>
      </c>
      <c r="Q284" s="69">
        <v>40.518918255634361</v>
      </c>
      <c r="R284" s="69">
        <v>98.471651807160612</v>
      </c>
      <c r="T284" s="69">
        <v>56.159244869955991</v>
      </c>
      <c r="U284" s="69">
        <v>22.459431632961202</v>
      </c>
      <c r="V284" s="69">
        <v>78.618676502917197</v>
      </c>
      <c r="X284" s="69">
        <f t="shared" si="100"/>
        <v>57.177933384837011</v>
      </c>
      <c r="Y284" s="69">
        <f t="shared" si="101"/>
        <v>41.298299698953841</v>
      </c>
      <c r="Z284" s="69">
        <f t="shared" si="95"/>
        <v>98.476233083790845</v>
      </c>
      <c r="AB284" s="69">
        <f t="shared" si="96"/>
        <v>57.096637268773087</v>
      </c>
      <c r="AC284" s="69">
        <f t="shared" si="97"/>
        <v>34.758883195849798</v>
      </c>
      <c r="AD284" s="69">
        <f t="shared" si="98"/>
        <v>91.855520464622884</v>
      </c>
    </row>
    <row r="285" spans="2:30">
      <c r="B285" s="58" t="s">
        <v>257</v>
      </c>
      <c r="C285" s="58" t="s">
        <v>504</v>
      </c>
      <c r="D285" s="59">
        <f>IFERROR(VLOOKUP(B285,'1061(24)Table'!$A$3:$H$297,8,0),0)</f>
        <v>4954123.6419795202</v>
      </c>
      <c r="E285" s="59">
        <f>VLOOKUP(B285,'F197 Data'!$G$6:$L$300,6,0)</f>
        <v>2653854.27</v>
      </c>
      <c r="F285" s="59">
        <f>VLOOKUP(B285,'F197 Data'!$B$6:$D$300,3,0)</f>
        <v>2269833.11</v>
      </c>
      <c r="H285" s="69">
        <v>52.66549369056176</v>
      </c>
      <c r="I285" s="69">
        <v>45.195095885571114</v>
      </c>
      <c r="J285" s="69">
        <v>97.860589576132867</v>
      </c>
      <c r="L285" s="69">
        <v>55.698730151350972</v>
      </c>
      <c r="M285" s="69">
        <v>45.393516547159649</v>
      </c>
      <c r="N285" s="69">
        <v>101.09224669851062</v>
      </c>
      <c r="P285" s="69">
        <v>53.867818164997857</v>
      </c>
      <c r="Q285" s="69">
        <v>45.589348503487351</v>
      </c>
      <c r="R285" s="69">
        <v>99.4571666684852</v>
      </c>
      <c r="T285" s="69">
        <v>53.400167575542547</v>
      </c>
      <c r="U285" s="69">
        <v>40.735374392914508</v>
      </c>
      <c r="V285" s="69">
        <v>94.135541968457062</v>
      </c>
      <c r="X285" s="69">
        <f t="shared" si="100"/>
        <v>53.568591779021467</v>
      </c>
      <c r="Y285" s="69">
        <f t="shared" si="101"/>
        <v>45.817046041528393</v>
      </c>
      <c r="Z285" s="69">
        <f t="shared" si="95"/>
        <v>99.38563782054986</v>
      </c>
      <c r="AB285" s="69">
        <f t="shared" si="96"/>
        <v>53.612192506520621</v>
      </c>
      <c r="AC285" s="69">
        <f t="shared" si="97"/>
        <v>44.047256312643412</v>
      </c>
      <c r="AD285" s="69">
        <f t="shared" si="98"/>
        <v>97.659448819164041</v>
      </c>
    </row>
    <row r="286" spans="2:30">
      <c r="B286" s="58" t="s">
        <v>247</v>
      </c>
      <c r="C286" s="58" t="s">
        <v>681</v>
      </c>
      <c r="D286" s="59">
        <f>IFERROR(VLOOKUP(B286,'1061(24)Table'!$A$3:$H$297,8,0),0)</f>
        <v>15234015.63843547</v>
      </c>
      <c r="E286" s="59">
        <f>VLOOKUP(B286,'F197 Data'!$G$6:$L$300,6,0)</f>
        <v>8246819.5499999989</v>
      </c>
      <c r="F286" s="59">
        <f>VLOOKUP(B286,'F197 Data'!$B$6:$D$300,3,0)</f>
        <v>6213291.9000000004</v>
      </c>
      <c r="H286" s="69">
        <v>55.780644007411418</v>
      </c>
      <c r="I286" s="69">
        <v>44.643467773423211</v>
      </c>
      <c r="J286" s="69">
        <v>100.42411178083464</v>
      </c>
      <c r="L286" s="69">
        <v>59.140606607507706</v>
      </c>
      <c r="M286" s="69">
        <v>43.959737681451813</v>
      </c>
      <c r="N286" s="69">
        <v>103.10034428895952</v>
      </c>
      <c r="P286" s="69">
        <v>56.419460933213685</v>
      </c>
      <c r="Q286" s="69">
        <v>41.467345692015861</v>
      </c>
      <c r="R286" s="69">
        <v>97.886806625229553</v>
      </c>
      <c r="T286" s="69">
        <v>55.95875494811775</v>
      </c>
      <c r="U286" s="69">
        <v>39.99653739386104</v>
      </c>
      <c r="V286" s="69">
        <v>95.95529234197879</v>
      </c>
      <c r="X286" s="69">
        <f t="shared" si="100"/>
        <v>54.134246319094274</v>
      </c>
      <c r="Y286" s="69">
        <f t="shared" si="101"/>
        <v>40.785647379301913</v>
      </c>
      <c r="Z286" s="69">
        <f t="shared" si="95"/>
        <v>94.91989369839618</v>
      </c>
      <c r="AB286" s="69">
        <f t="shared" si="96"/>
        <v>55.504154066808574</v>
      </c>
      <c r="AC286" s="69">
        <f t="shared" si="97"/>
        <v>40.749843488392941</v>
      </c>
      <c r="AD286" s="69">
        <f t="shared" si="98"/>
        <v>96.253997555201522</v>
      </c>
    </row>
    <row r="287" spans="2:30">
      <c r="B287" s="60" t="s">
        <v>682</v>
      </c>
      <c r="C287" s="57" t="s">
        <v>683</v>
      </c>
      <c r="D287" s="61">
        <f>SUM(D273:D286)</f>
        <v>300983997.30701667</v>
      </c>
      <c r="E287" s="61">
        <f t="shared" ref="E287:F287" si="102">SUM(E273:E286)</f>
        <v>160465697.03000003</v>
      </c>
      <c r="F287" s="61">
        <f t="shared" si="102"/>
        <v>121787342.00999999</v>
      </c>
      <c r="G287" s="55"/>
      <c r="H287" s="62">
        <v>53.644818214632117</v>
      </c>
      <c r="I287" s="62">
        <v>46.091626171774855</v>
      </c>
      <c r="J287" s="62">
        <v>99.736444386406973</v>
      </c>
      <c r="K287" s="55"/>
      <c r="L287" s="62">
        <v>56.826818114358183</v>
      </c>
      <c r="M287" s="62">
        <v>45.275195524213224</v>
      </c>
      <c r="N287" s="62">
        <v>102.10201363857141</v>
      </c>
      <c r="O287" s="55"/>
      <c r="P287" s="62">
        <v>54.13204414520245</v>
      </c>
      <c r="Q287" s="62">
        <v>41.489544668483312</v>
      </c>
      <c r="R287" s="62">
        <v>95.621588813685761</v>
      </c>
      <c r="S287" s="55"/>
      <c r="T287" s="62">
        <v>53.109737729505348</v>
      </c>
      <c r="U287" s="62">
        <v>45.180946054821618</v>
      </c>
      <c r="V287" s="62">
        <v>98.290683784326973</v>
      </c>
      <c r="W287" s="55"/>
      <c r="X287" s="62">
        <f t="shared" si="100"/>
        <v>53.313697228334064</v>
      </c>
      <c r="Y287" s="62">
        <f t="shared" si="101"/>
        <v>40.46306218924046</v>
      </c>
      <c r="Z287" s="62">
        <f t="shared" si="95"/>
        <v>93.776759417574524</v>
      </c>
      <c r="AA287" s="55"/>
      <c r="AB287" s="62">
        <f t="shared" si="96"/>
        <v>53.518493034347294</v>
      </c>
      <c r="AC287" s="62">
        <f t="shared" si="97"/>
        <v>42.377850970848463</v>
      </c>
      <c r="AD287" s="62">
        <f t="shared" si="98"/>
        <v>95.896344005195758</v>
      </c>
    </row>
    <row r="288" spans="2:30">
      <c r="B288" s="63"/>
      <c r="C288" s="57"/>
      <c r="D288" s="59"/>
      <c r="E288" s="59"/>
      <c r="F288" s="59"/>
      <c r="H288" s="69"/>
      <c r="I288" s="69"/>
      <c r="J288" s="69"/>
      <c r="L288" s="69"/>
      <c r="M288" s="69"/>
      <c r="N288" s="69"/>
      <c r="P288" s="69"/>
      <c r="Q288" s="69"/>
      <c r="R288" s="69"/>
      <c r="T288" s="69"/>
      <c r="U288" s="69"/>
      <c r="V288" s="69"/>
      <c r="X288" s="69"/>
      <c r="Y288" s="69"/>
      <c r="Z288" s="69"/>
      <c r="AB288" s="69"/>
      <c r="AC288" s="69"/>
      <c r="AD288" s="69"/>
    </row>
    <row r="289" spans="2:30">
      <c r="B289" s="65" t="s">
        <v>269</v>
      </c>
      <c r="C289" s="58" t="s">
        <v>62</v>
      </c>
      <c r="D289" s="59">
        <f>IFERROR(VLOOKUP(B289,'1061(24)Table'!$A$3:$H$297,8,0),0)</f>
        <v>82099666.529109597</v>
      </c>
      <c r="E289" s="59">
        <f>VLOOKUP(B289,'F197 Data'!$G$6:$L$300,6,0)</f>
        <v>45555266.409999996</v>
      </c>
      <c r="F289" s="59">
        <f>VLOOKUP(B289,'F197 Data'!$B$6:$D$300,3,0)</f>
        <v>31378527.370000001</v>
      </c>
      <c r="H289" s="69">
        <v>56.225978885714291</v>
      </c>
      <c r="I289" s="69">
        <v>31.395997685714285</v>
      </c>
      <c r="J289" s="69">
        <v>87.621976571428576</v>
      </c>
      <c r="L289" s="69">
        <v>64.930925152510085</v>
      </c>
      <c r="M289" s="69">
        <v>41.385176717446825</v>
      </c>
      <c r="N289" s="69">
        <v>106.31610186995691</v>
      </c>
      <c r="P289" s="69">
        <v>56.078837835621755</v>
      </c>
      <c r="Q289" s="69">
        <v>24.794361892021666</v>
      </c>
      <c r="R289" s="69">
        <v>80.873199727643424</v>
      </c>
      <c r="T289" s="69">
        <v>55.882424303506326</v>
      </c>
      <c r="U289" s="69">
        <v>38.086140194185575</v>
      </c>
      <c r="V289" s="69">
        <v>93.968564497691901</v>
      </c>
      <c r="X289" s="69">
        <f t="shared" ref="X289:X303" si="103">IFERROR(IF(E289&gt;0,E289/D289*100,0),0)</f>
        <v>55.487760591387705</v>
      </c>
      <c r="Y289" s="69">
        <f t="shared" ref="Y289:Y303" si="104">IFERROR(IF(F289&gt;0,F289/D289*100,0),0)</f>
        <v>38.220042415000918</v>
      </c>
      <c r="Z289" s="69">
        <f t="shared" si="95"/>
        <v>93.707803006388616</v>
      </c>
      <c r="AB289" s="69">
        <f t="shared" si="96"/>
        <v>55.816340910171931</v>
      </c>
      <c r="AC289" s="69">
        <f t="shared" si="97"/>
        <v>33.700181500402721</v>
      </c>
      <c r="AD289" s="69">
        <f t="shared" si="98"/>
        <v>89.516522410574638</v>
      </c>
    </row>
    <row r="290" spans="2:30">
      <c r="B290" s="58" t="s">
        <v>267</v>
      </c>
      <c r="C290" s="58" t="s">
        <v>513</v>
      </c>
      <c r="D290" s="59">
        <f>IFERROR(VLOOKUP(B290,'1061(24)Table'!$A$3:$H$297,8,0),0)</f>
        <v>224967.95843448001</v>
      </c>
      <c r="E290" s="59">
        <f>VLOOKUP(B290,'F197 Data'!$G$6:$L$300,6,0)</f>
        <v>143987.66999999998</v>
      </c>
      <c r="F290" s="59">
        <f>VLOOKUP(B290,'F197 Data'!$B$6:$D$300,3,0)</f>
        <v>59842.35</v>
      </c>
      <c r="H290" s="69">
        <v>61.664015999999997</v>
      </c>
      <c r="I290" s="69">
        <v>30.048183999999999</v>
      </c>
      <c r="J290" s="69">
        <v>91.712199999999996</v>
      </c>
      <c r="L290" s="69">
        <v>64.278879082450771</v>
      </c>
      <c r="M290" s="69">
        <v>37.460321290069501</v>
      </c>
      <c r="N290" s="69">
        <v>101.73920037252027</v>
      </c>
      <c r="P290" s="69">
        <v>63.580873028674489</v>
      </c>
      <c r="Q290" s="69">
        <v>29.766768319988561</v>
      </c>
      <c r="R290" s="69">
        <v>93.347641348663046</v>
      </c>
      <c r="T290" s="69">
        <v>60.900667440111491</v>
      </c>
      <c r="U290" s="69">
        <v>36.164172851243393</v>
      </c>
      <c r="V290" s="69">
        <v>97.064840291354884</v>
      </c>
      <c r="X290" s="69">
        <f t="shared" si="103"/>
        <v>64.003634562890497</v>
      </c>
      <c r="Y290" s="69">
        <f t="shared" si="104"/>
        <v>26.600388080344594</v>
      </c>
      <c r="Z290" s="69">
        <f t="shared" si="95"/>
        <v>90.604022643235083</v>
      </c>
      <c r="AB290" s="69">
        <f t="shared" si="96"/>
        <v>62.82839167722549</v>
      </c>
      <c r="AC290" s="69">
        <f t="shared" si="97"/>
        <v>30.843776417192185</v>
      </c>
      <c r="AD290" s="69">
        <f t="shared" si="98"/>
        <v>93.672168094417657</v>
      </c>
    </row>
    <row r="291" spans="2:30">
      <c r="B291" s="58" t="s">
        <v>262</v>
      </c>
      <c r="C291" s="58" t="s">
        <v>508</v>
      </c>
      <c r="D291" s="59">
        <f>IFERROR(VLOOKUP(B291,'1061(24)Table'!$A$3:$H$297,8,0),0)</f>
        <v>266386.62954613997</v>
      </c>
      <c r="E291" s="59">
        <f>VLOOKUP(B291,'F197 Data'!$G$6:$L$300,6,0)</f>
        <v>147697.33000000002</v>
      </c>
      <c r="F291" s="59">
        <f>VLOOKUP(B291,'F197 Data'!$B$6:$D$300,3,0)</f>
        <v>83772.59</v>
      </c>
      <c r="H291" s="69">
        <v>63.036625759893418</v>
      </c>
      <c r="I291" s="69">
        <v>27.019049640777659</v>
      </c>
      <c r="J291" s="69">
        <v>90.055675400671078</v>
      </c>
      <c r="L291" s="69">
        <v>74.900918984789939</v>
      </c>
      <c r="M291" s="69">
        <v>34.337622873415654</v>
      </c>
      <c r="N291" s="69">
        <v>109.23854185820559</v>
      </c>
      <c r="P291" s="69">
        <v>65.749157340616676</v>
      </c>
      <c r="Q291" s="69">
        <v>32.775845013078644</v>
      </c>
      <c r="R291" s="69">
        <v>98.525002353695328</v>
      </c>
      <c r="T291" s="69">
        <v>61.665697391750008</v>
      </c>
      <c r="U291" s="69">
        <v>27.257458442192601</v>
      </c>
      <c r="V291" s="69">
        <v>88.923155833942616</v>
      </c>
      <c r="X291" s="69">
        <f t="shared" si="103"/>
        <v>55.444723427614008</v>
      </c>
      <c r="Y291" s="69">
        <f t="shared" si="104"/>
        <v>31.447745760636991</v>
      </c>
      <c r="Z291" s="69">
        <f t="shared" si="95"/>
        <v>86.892469188250999</v>
      </c>
      <c r="AB291" s="69">
        <f t="shared" si="96"/>
        <v>60.953192719993559</v>
      </c>
      <c r="AC291" s="69">
        <f t="shared" si="97"/>
        <v>30.493683071969411</v>
      </c>
      <c r="AD291" s="69">
        <f t="shared" si="98"/>
        <v>91.446875791962995</v>
      </c>
    </row>
    <row r="292" spans="2:30">
      <c r="B292" s="58" t="s">
        <v>266</v>
      </c>
      <c r="C292" s="58" t="s">
        <v>512</v>
      </c>
      <c r="D292" s="59">
        <f>IFERROR(VLOOKUP(B292,'1061(24)Table'!$A$3:$H$297,8,0),0)</f>
        <v>3860999.50305286</v>
      </c>
      <c r="E292" s="59">
        <f>VLOOKUP(B292,'F197 Data'!$G$6:$L$300,6,0)</f>
        <v>2186713.5700000003</v>
      </c>
      <c r="F292" s="59">
        <f>VLOOKUP(B292,'F197 Data'!$B$6:$D$300,3,0)</f>
        <v>1533073.39</v>
      </c>
      <c r="H292" s="69">
        <v>56.797273182957397</v>
      </c>
      <c r="I292" s="69">
        <v>15.269288220551378</v>
      </c>
      <c r="J292" s="69">
        <v>72.066561403508771</v>
      </c>
      <c r="L292" s="69">
        <v>66.192018412370999</v>
      </c>
      <c r="M292" s="69">
        <v>42.899046994718773</v>
      </c>
      <c r="N292" s="69">
        <v>109.09106540708977</v>
      </c>
      <c r="P292" s="69">
        <v>56.641946532911312</v>
      </c>
      <c r="Q292" s="69">
        <v>28.446223107776277</v>
      </c>
      <c r="R292" s="69">
        <v>85.088169640687596</v>
      </c>
      <c r="T292" s="69">
        <v>56.592125759875344</v>
      </c>
      <c r="U292" s="69">
        <v>40.08680170323256</v>
      </c>
      <c r="V292" s="69">
        <v>96.678927463107897</v>
      </c>
      <c r="X292" s="69">
        <f t="shared" si="103"/>
        <v>56.635945388518806</v>
      </c>
      <c r="Y292" s="69">
        <f t="shared" si="104"/>
        <v>39.706645618260545</v>
      </c>
      <c r="Z292" s="69">
        <f t="shared" si="95"/>
        <v>96.342591006779344</v>
      </c>
      <c r="AB292" s="69">
        <f t="shared" si="96"/>
        <v>56.623339227101816</v>
      </c>
      <c r="AC292" s="69">
        <f t="shared" si="97"/>
        <v>36.079890143089791</v>
      </c>
      <c r="AD292" s="69">
        <f t="shared" si="98"/>
        <v>92.703229370191607</v>
      </c>
    </row>
    <row r="293" spans="2:30">
      <c r="B293" s="58" t="s">
        <v>265</v>
      </c>
      <c r="C293" s="58" t="s">
        <v>511</v>
      </c>
      <c r="D293" s="59">
        <f>IFERROR(VLOOKUP(B293,'1061(24)Table'!$A$3:$H$297,8,0),0)</f>
        <v>1675214.5413510301</v>
      </c>
      <c r="E293" s="59">
        <f>VLOOKUP(B293,'F197 Data'!$G$6:$L$300,6,0)</f>
        <v>975532.08</v>
      </c>
      <c r="F293" s="59">
        <f>VLOOKUP(B293,'F197 Data'!$B$6:$D$300,3,0)</f>
        <v>574196.61</v>
      </c>
      <c r="H293" s="69">
        <v>58.121580459048559</v>
      </c>
      <c r="I293" s="69">
        <v>33.438209235440567</v>
      </c>
      <c r="J293" s="69">
        <v>91.559789694489126</v>
      </c>
      <c r="L293" s="69">
        <v>65.187546796110567</v>
      </c>
      <c r="M293" s="69">
        <v>40.130998310011385</v>
      </c>
      <c r="N293" s="69">
        <v>105.31854510612195</v>
      </c>
      <c r="P293" s="69">
        <v>57.843236960059983</v>
      </c>
      <c r="Q293" s="69">
        <v>32.70207543000739</v>
      </c>
      <c r="R293" s="69">
        <v>90.54531239006738</v>
      </c>
      <c r="T293" s="69">
        <v>57.703155329012787</v>
      </c>
      <c r="U293" s="69">
        <v>37.57452295265076</v>
      </c>
      <c r="V293" s="69">
        <v>95.277678281663555</v>
      </c>
      <c r="X293" s="69">
        <f t="shared" si="103"/>
        <v>58.233262422211965</v>
      </c>
      <c r="Y293" s="69">
        <f t="shared" si="104"/>
        <v>34.276004405795142</v>
      </c>
      <c r="Z293" s="69">
        <f t="shared" si="95"/>
        <v>92.5092668280071</v>
      </c>
      <c r="AB293" s="69">
        <f t="shared" si="96"/>
        <v>57.926551570428245</v>
      </c>
      <c r="AC293" s="69">
        <f t="shared" si="97"/>
        <v>34.850867596151097</v>
      </c>
      <c r="AD293" s="69">
        <f t="shared" si="98"/>
        <v>92.77741916657935</v>
      </c>
    </row>
    <row r="294" spans="2:30">
      <c r="B294" s="58" t="s">
        <v>264</v>
      </c>
      <c r="C294" s="58" t="s">
        <v>510</v>
      </c>
      <c r="D294" s="59">
        <f>IFERROR(VLOOKUP(B294,'1061(24)Table'!$A$3:$H$297,8,0),0)</f>
        <v>18993624.78804094</v>
      </c>
      <c r="E294" s="59">
        <f>VLOOKUP(B294,'F197 Data'!$G$6:$L$300,6,0)</f>
        <v>10606227.549999999</v>
      </c>
      <c r="F294" s="59">
        <f>VLOOKUP(B294,'F197 Data'!$B$6:$D$300,3,0)</f>
        <v>7717088.0099999998</v>
      </c>
      <c r="H294" s="69">
        <v>56.361724545454528</v>
      </c>
      <c r="I294" s="69">
        <v>32.254384343434339</v>
      </c>
      <c r="J294" s="69">
        <v>88.616108888888874</v>
      </c>
      <c r="L294" s="69">
        <v>62.953615041360322</v>
      </c>
      <c r="M294" s="69">
        <v>41.686291446380679</v>
      </c>
      <c r="N294" s="69">
        <v>104.639906487741</v>
      </c>
      <c r="P294" s="69">
        <v>55.97917307618404</v>
      </c>
      <c r="Q294" s="69">
        <v>27.666418640867853</v>
      </c>
      <c r="R294" s="69">
        <v>83.6455917170519</v>
      </c>
      <c r="T294" s="69">
        <v>56.224718207344139</v>
      </c>
      <c r="U294" s="69">
        <v>40.563870084103478</v>
      </c>
      <c r="V294" s="69">
        <v>96.78858829144761</v>
      </c>
      <c r="X294" s="69">
        <f t="shared" si="103"/>
        <v>55.840987006745848</v>
      </c>
      <c r="Y294" s="69">
        <f t="shared" si="104"/>
        <v>40.629885533270894</v>
      </c>
      <c r="Z294" s="69">
        <f t="shared" si="95"/>
        <v>96.470872540016742</v>
      </c>
      <c r="AB294" s="69">
        <f t="shared" si="96"/>
        <v>56.014959430091345</v>
      </c>
      <c r="AC294" s="69">
        <f t="shared" si="97"/>
        <v>36.286724752747411</v>
      </c>
      <c r="AD294" s="69">
        <f t="shared" si="98"/>
        <v>92.301684182838756</v>
      </c>
    </row>
    <row r="295" spans="2:30">
      <c r="B295" s="58" t="s">
        <v>258</v>
      </c>
      <c r="C295" s="58" t="s">
        <v>505</v>
      </c>
      <c r="D295" s="59">
        <f>IFERROR(VLOOKUP(B295,'1061(24)Table'!$A$3:$H$297,8,0),0)</f>
        <v>33130762.048608959</v>
      </c>
      <c r="E295" s="59">
        <f>VLOOKUP(B295,'F197 Data'!$G$6:$L$300,6,0)</f>
        <v>18422900.920000002</v>
      </c>
      <c r="F295" s="59">
        <f>VLOOKUP(B295,'F197 Data'!$B$6:$D$300,3,0)</f>
        <v>13596573.24</v>
      </c>
      <c r="H295" s="69">
        <v>55.911930522101983</v>
      </c>
      <c r="I295" s="69">
        <v>33.001767751128</v>
      </c>
      <c r="J295" s="69">
        <v>88.913698273229983</v>
      </c>
      <c r="L295" s="69">
        <v>107.17775377839283</v>
      </c>
      <c r="M295" s="69">
        <v>41.72974522377784</v>
      </c>
      <c r="N295" s="69">
        <v>148.90749900217065</v>
      </c>
      <c r="P295" s="69">
        <v>56.118009321724813</v>
      </c>
      <c r="Q295" s="69">
        <v>41.14649129446569</v>
      </c>
      <c r="R295" s="69">
        <v>97.264500616190503</v>
      </c>
      <c r="T295" s="69">
        <v>55.998882605676556</v>
      </c>
      <c r="U295" s="69">
        <v>40.777448490788792</v>
      </c>
      <c r="V295" s="69">
        <v>96.776331096465356</v>
      </c>
      <c r="X295" s="69">
        <f t="shared" si="103"/>
        <v>55.606631966298259</v>
      </c>
      <c r="Y295" s="69">
        <f t="shared" si="104"/>
        <v>41.039120138713713</v>
      </c>
      <c r="Z295" s="69">
        <f t="shared" si="95"/>
        <v>96.645752105011979</v>
      </c>
      <c r="AB295" s="69">
        <f t="shared" si="96"/>
        <v>55.907841297899871</v>
      </c>
      <c r="AC295" s="69">
        <f t="shared" si="97"/>
        <v>40.987686641322732</v>
      </c>
      <c r="AD295" s="69">
        <f t="shared" si="98"/>
        <v>96.895527939222617</v>
      </c>
    </row>
    <row r="296" spans="2:30">
      <c r="B296" s="58" t="s">
        <v>261</v>
      </c>
      <c r="C296" s="58" t="s">
        <v>507</v>
      </c>
      <c r="D296" s="59">
        <f>IFERROR(VLOOKUP(B296,'1061(24)Table'!$A$3:$H$297,8,0),0)</f>
        <v>1591959.17772812</v>
      </c>
      <c r="E296" s="59">
        <f>VLOOKUP(B296,'F197 Data'!$G$6:$L$300,6,0)</f>
        <v>917961.03</v>
      </c>
      <c r="F296" s="59">
        <f>VLOOKUP(B296,'F197 Data'!$B$6:$D$300,3,0)</f>
        <v>604281.47</v>
      </c>
      <c r="H296" s="69">
        <v>58.470925722515688</v>
      </c>
      <c r="I296" s="69">
        <v>30.192036717151232</v>
      </c>
      <c r="J296" s="69">
        <v>88.662962439666927</v>
      </c>
      <c r="L296" s="69">
        <v>66.90015134540954</v>
      </c>
      <c r="M296" s="69">
        <v>40.139773560822441</v>
      </c>
      <c r="N296" s="69">
        <v>107.03992490623199</v>
      </c>
      <c r="P296" s="69">
        <v>59.028846152412896</v>
      </c>
      <c r="Q296" s="69">
        <v>37.032865240089023</v>
      </c>
      <c r="R296" s="69">
        <v>96.06171139250192</v>
      </c>
      <c r="T296" s="69">
        <v>58.141631058551809</v>
      </c>
      <c r="U296" s="69">
        <v>36.777051237344509</v>
      </c>
      <c r="V296" s="69">
        <v>94.918682295896318</v>
      </c>
      <c r="X296" s="69">
        <f t="shared" si="103"/>
        <v>57.662347304031968</v>
      </c>
      <c r="Y296" s="69">
        <f t="shared" si="104"/>
        <v>37.958352101865337</v>
      </c>
      <c r="Z296" s="69">
        <f t="shared" si="95"/>
        <v>95.620699405897312</v>
      </c>
      <c r="AB296" s="69">
        <f t="shared" si="96"/>
        <v>58.277608171665555</v>
      </c>
      <c r="AC296" s="69">
        <f t="shared" si="97"/>
        <v>37.256089526432959</v>
      </c>
      <c r="AD296" s="69">
        <f t="shared" si="98"/>
        <v>95.533697698098521</v>
      </c>
    </row>
    <row r="297" spans="2:30">
      <c r="B297" s="58" t="s">
        <v>50</v>
      </c>
      <c r="C297" s="58" t="s">
        <v>51</v>
      </c>
      <c r="D297" s="59">
        <f>IFERROR(VLOOKUP(B297,'1061(24)Table'!$A$3:$H$297,8,0),0)</f>
        <v>9899250.3947014399</v>
      </c>
      <c r="E297" s="59">
        <f>VLOOKUP(B297,'F197 Data'!$G$6:$L$300,6,0)</f>
        <v>5726159.8699999992</v>
      </c>
      <c r="F297" s="59">
        <f>VLOOKUP(B297,'F197 Data'!$B$6:$D$300,3,0)</f>
        <v>3789827.81</v>
      </c>
      <c r="H297" s="69">
        <v>56.754367656250004</v>
      </c>
      <c r="I297" s="69">
        <v>28.461312500000002</v>
      </c>
      <c r="J297" s="69">
        <v>85.215680156250002</v>
      </c>
      <c r="L297" s="69">
        <v>67.321686343445819</v>
      </c>
      <c r="M297" s="69">
        <v>39.261122161924824</v>
      </c>
      <c r="N297" s="69">
        <v>106.58280850537065</v>
      </c>
      <c r="P297" s="69">
        <v>58.279846427144889</v>
      </c>
      <c r="Q297" s="69">
        <v>33.404245955365916</v>
      </c>
      <c r="R297" s="69">
        <v>91.684092382510812</v>
      </c>
      <c r="T297" s="69">
        <v>58.193333147753378</v>
      </c>
      <c r="U297" s="69">
        <v>39.487451096990867</v>
      </c>
      <c r="V297" s="69">
        <v>97.680784244744245</v>
      </c>
      <c r="X297" s="69">
        <f t="shared" si="103"/>
        <v>57.844378530569529</v>
      </c>
      <c r="Y297" s="69">
        <f t="shared" si="104"/>
        <v>38.283987765664563</v>
      </c>
      <c r="Z297" s="69">
        <f t="shared" si="95"/>
        <v>96.128366296234091</v>
      </c>
      <c r="AB297" s="69">
        <f t="shared" si="96"/>
        <v>58.105852701822606</v>
      </c>
      <c r="AC297" s="69">
        <f t="shared" si="97"/>
        <v>37.058561606007117</v>
      </c>
      <c r="AD297" s="69">
        <f t="shared" si="98"/>
        <v>95.164414307829716</v>
      </c>
    </row>
    <row r="298" spans="2:30">
      <c r="B298" s="58" t="s">
        <v>260</v>
      </c>
      <c r="C298" s="58" t="s">
        <v>684</v>
      </c>
      <c r="D298" s="59">
        <f>IFERROR(VLOOKUP(B298,'1061(24)Table'!$A$3:$H$297,8,0),0)</f>
        <v>13230289.602014801</v>
      </c>
      <c r="E298" s="59">
        <f>VLOOKUP(B298,'F197 Data'!$G$6:$L$300,6,0)</f>
        <v>6154113.2999999998</v>
      </c>
      <c r="F298" s="59">
        <f>VLOOKUP(B298,'F197 Data'!$B$6:$D$300,3,0)</f>
        <v>5029079.28</v>
      </c>
      <c r="H298" s="69">
        <v>56.525490911855428</v>
      </c>
      <c r="I298" s="69">
        <v>27.379305442739366</v>
      </c>
      <c r="J298" s="69">
        <v>83.904796354594794</v>
      </c>
      <c r="L298" s="69">
        <v>92.883826174585266</v>
      </c>
      <c r="M298" s="69">
        <v>42.024056316484398</v>
      </c>
      <c r="N298" s="69">
        <v>134.90788249106967</v>
      </c>
      <c r="P298" s="69">
        <v>57.299956342943901</v>
      </c>
      <c r="Q298" s="69">
        <v>38.743724488252859</v>
      </c>
      <c r="R298" s="69">
        <v>96.043680831196752</v>
      </c>
      <c r="T298" s="69">
        <v>55.380761851598649</v>
      </c>
      <c r="U298" s="69">
        <v>37.76108964757902</v>
      </c>
      <c r="V298" s="69">
        <v>93.141851499177676</v>
      </c>
      <c r="X298" s="69">
        <f t="shared" si="103"/>
        <v>46.51533326271867</v>
      </c>
      <c r="Y298" s="69">
        <f t="shared" si="104"/>
        <v>38.011860898601476</v>
      </c>
      <c r="Z298" s="69">
        <f t="shared" si="95"/>
        <v>84.527194161320153</v>
      </c>
      <c r="AB298" s="69">
        <f t="shared" si="96"/>
        <v>53.065350485753733</v>
      </c>
      <c r="AC298" s="69">
        <f t="shared" si="97"/>
        <v>38.172225011477785</v>
      </c>
      <c r="AD298" s="69">
        <f t="shared" si="98"/>
        <v>91.237575497231532</v>
      </c>
    </row>
    <row r="299" spans="2:30">
      <c r="B299" s="58" t="s">
        <v>263</v>
      </c>
      <c r="C299" s="58" t="s">
        <v>509</v>
      </c>
      <c r="D299" s="59">
        <f>IFERROR(VLOOKUP(B299,'1061(24)Table'!$A$3:$H$297,8,0),0)</f>
        <v>1646801.67562428</v>
      </c>
      <c r="E299" s="59">
        <f>VLOOKUP(B299,'F197 Data'!$G$6:$L$300,6,0)</f>
        <v>965657.5</v>
      </c>
      <c r="F299" s="59">
        <f>VLOOKUP(B299,'F197 Data'!$B$6:$D$300,3,0)</f>
        <v>632509.31000000006</v>
      </c>
      <c r="H299" s="69">
        <v>58.774988668376224</v>
      </c>
      <c r="I299" s="69">
        <v>28.408514203732064</v>
      </c>
      <c r="J299" s="69">
        <v>87.183502872108292</v>
      </c>
      <c r="L299" s="69">
        <v>69.874617893576726</v>
      </c>
      <c r="M299" s="69">
        <v>37.815414212545129</v>
      </c>
      <c r="N299" s="69">
        <v>107.69003210612186</v>
      </c>
      <c r="P299" s="69">
        <v>60.088536949942437</v>
      </c>
      <c r="Q299" s="69">
        <v>37.555736538131299</v>
      </c>
      <c r="R299" s="69">
        <v>97.644273488073736</v>
      </c>
      <c r="T299" s="69">
        <v>58.977212075213039</v>
      </c>
      <c r="U299" s="69">
        <v>37.797018189395928</v>
      </c>
      <c r="V299" s="69">
        <v>96.774230264608974</v>
      </c>
      <c r="X299" s="69">
        <f t="shared" si="103"/>
        <v>58.638360301275036</v>
      </c>
      <c r="Y299" s="69">
        <f t="shared" si="104"/>
        <v>38.408347487272529</v>
      </c>
      <c r="Z299" s="69">
        <f t="shared" si="95"/>
        <v>97.046707788547565</v>
      </c>
      <c r="AB299" s="69">
        <f t="shared" si="96"/>
        <v>59.234703108810173</v>
      </c>
      <c r="AC299" s="69">
        <f t="shared" si="97"/>
        <v>37.920367404933252</v>
      </c>
      <c r="AD299" s="69">
        <f t="shared" si="98"/>
        <v>97.155070513743411</v>
      </c>
    </row>
    <row r="300" spans="2:30">
      <c r="B300" s="58" t="s">
        <v>270</v>
      </c>
      <c r="C300" s="58" t="s">
        <v>685</v>
      </c>
      <c r="D300" s="59">
        <f>IFERROR(VLOOKUP(B300,'1061(24)Table'!$A$3:$H$297,8,0),0)</f>
        <v>8753122.2616884299</v>
      </c>
      <c r="E300" s="59">
        <f>VLOOKUP(B300,'F197 Data'!$G$6:$L$300,6,0)</f>
        <v>4962010.9699999988</v>
      </c>
      <c r="F300" s="59">
        <f>VLOOKUP(B300,'F197 Data'!$B$6:$D$300,3,0)</f>
        <v>3468245.15</v>
      </c>
      <c r="H300" s="69">
        <v>56.184351634798212</v>
      </c>
      <c r="I300" s="69">
        <v>30.285256271004378</v>
      </c>
      <c r="J300" s="69">
        <v>86.46960790580259</v>
      </c>
      <c r="L300" s="69">
        <v>61.952055946776383</v>
      </c>
      <c r="M300" s="69">
        <v>37.505915922726395</v>
      </c>
      <c r="N300" s="69">
        <v>99.457971869502785</v>
      </c>
      <c r="P300" s="69">
        <v>54.933906708515401</v>
      </c>
      <c r="Q300" s="69">
        <v>36.765637197190053</v>
      </c>
      <c r="R300" s="69">
        <v>91.699543905705454</v>
      </c>
      <c r="T300" s="69">
        <v>56.95282488752693</v>
      </c>
      <c r="U300" s="69">
        <v>37.310463783238859</v>
      </c>
      <c r="V300" s="69">
        <v>94.263288670765789</v>
      </c>
      <c r="X300" s="69">
        <f t="shared" si="103"/>
        <v>56.688468658986302</v>
      </c>
      <c r="Y300" s="69">
        <f t="shared" si="104"/>
        <v>39.622948775434949</v>
      </c>
      <c r="Z300" s="69">
        <f t="shared" si="95"/>
        <v>96.311417434421259</v>
      </c>
      <c r="AB300" s="69">
        <f t="shared" si="96"/>
        <v>56.191733418342871</v>
      </c>
      <c r="AC300" s="69">
        <f t="shared" si="97"/>
        <v>37.89968325195462</v>
      </c>
      <c r="AD300" s="69">
        <f t="shared" si="98"/>
        <v>94.091416670297505</v>
      </c>
    </row>
    <row r="301" spans="2:30">
      <c r="B301" s="65" t="s">
        <v>259</v>
      </c>
      <c r="C301" s="58" t="s">
        <v>506</v>
      </c>
      <c r="D301" s="59">
        <f>IFERROR(VLOOKUP(B301,'1061(24)Table'!$A$3:$H$297,8,0),0)</f>
        <v>2543739.8729745601</v>
      </c>
      <c r="E301" s="59">
        <f>VLOOKUP(B301,'F197 Data'!$G$6:$L$300,6,0)</f>
        <v>1463450.1600000001</v>
      </c>
      <c r="F301" s="59">
        <f>VLOOKUP(B301,'F197 Data'!$B$6:$D$300,3,0)</f>
        <v>1031314.98</v>
      </c>
      <c r="H301" s="69">
        <v>51.176722499999997</v>
      </c>
      <c r="I301" s="69">
        <v>20.540146499999999</v>
      </c>
      <c r="J301" s="69">
        <v>71.716869000000003</v>
      </c>
      <c r="L301" s="69">
        <v>62.078838501147402</v>
      </c>
      <c r="M301" s="69">
        <v>35.055743803386328</v>
      </c>
      <c r="N301" s="69">
        <v>97.134582304533723</v>
      </c>
      <c r="P301" s="69">
        <v>60.660114787347005</v>
      </c>
      <c r="Q301" s="69">
        <v>36.286856457053169</v>
      </c>
      <c r="R301" s="69">
        <v>96.946971244400174</v>
      </c>
      <c r="T301" s="69">
        <v>58.80033373319651</v>
      </c>
      <c r="U301" s="69">
        <v>35.214875860177273</v>
      </c>
      <c r="V301" s="69">
        <v>94.015209593373783</v>
      </c>
      <c r="X301" s="69">
        <f t="shared" si="103"/>
        <v>57.531439261857109</v>
      </c>
      <c r="Y301" s="69">
        <f t="shared" si="104"/>
        <v>40.543256445244005</v>
      </c>
      <c r="Z301" s="69">
        <f t="shared" si="95"/>
        <v>98.074695707101114</v>
      </c>
      <c r="AB301" s="69">
        <f t="shared" si="96"/>
        <v>58.997295927466872</v>
      </c>
      <c r="AC301" s="69">
        <f t="shared" si="97"/>
        <v>37.348329587491484</v>
      </c>
      <c r="AD301" s="69">
        <f t="shared" si="98"/>
        <v>96.345625514958371</v>
      </c>
    </row>
    <row r="302" spans="2:30">
      <c r="B302" s="58" t="s">
        <v>268</v>
      </c>
      <c r="C302" s="58" t="s">
        <v>514</v>
      </c>
      <c r="D302" s="59">
        <f>IFERROR(VLOOKUP(B302,'1061(24)Table'!$A$3:$H$297,8,0),0)</f>
        <v>2648487.68346023</v>
      </c>
      <c r="E302" s="59">
        <f>VLOOKUP(B302,'F197 Data'!$G$6:$L$300,6,0)</f>
        <v>1558195.5699999998</v>
      </c>
      <c r="F302" s="59">
        <f>VLOOKUP(B302,'F197 Data'!$B$6:$D$300,3,0)</f>
        <v>952710.23</v>
      </c>
      <c r="H302" s="69">
        <v>61.308724385795529</v>
      </c>
      <c r="I302" s="69">
        <v>29.804989271537387</v>
      </c>
      <c r="J302" s="69">
        <v>91.113713657332909</v>
      </c>
      <c r="L302" s="69">
        <v>69.971233590033094</v>
      </c>
      <c r="M302" s="69">
        <v>39.112492463498242</v>
      </c>
      <c r="N302" s="69">
        <v>109.08372605353134</v>
      </c>
      <c r="P302" s="69">
        <v>59.144446754889735</v>
      </c>
      <c r="Q302" s="69">
        <v>38.058695644147349</v>
      </c>
      <c r="R302" s="69">
        <v>97.203142399037091</v>
      </c>
      <c r="T302" s="69">
        <v>59.40653813017115</v>
      </c>
      <c r="U302" s="69">
        <v>36.469703792253775</v>
      </c>
      <c r="V302" s="69">
        <v>95.876241922424924</v>
      </c>
      <c r="X302" s="69">
        <f t="shared" si="103"/>
        <v>58.833408202383197</v>
      </c>
      <c r="Y302" s="69">
        <f t="shared" si="104"/>
        <v>35.97185805128197</v>
      </c>
      <c r="Z302" s="69">
        <f t="shared" si="95"/>
        <v>94.805266253665167</v>
      </c>
      <c r="AB302" s="69">
        <f t="shared" si="96"/>
        <v>59.12813102914803</v>
      </c>
      <c r="AC302" s="69">
        <f t="shared" si="97"/>
        <v>36.833419162561029</v>
      </c>
      <c r="AD302" s="69">
        <f t="shared" si="98"/>
        <v>95.961550191709065</v>
      </c>
    </row>
    <row r="303" spans="2:30">
      <c r="B303" s="60" t="s">
        <v>686</v>
      </c>
      <c r="C303" s="57" t="s">
        <v>687</v>
      </c>
      <c r="D303" s="61">
        <f>SUM(D289:D302)</f>
        <v>180565272.66633591</v>
      </c>
      <c r="E303" s="61">
        <f t="shared" ref="E303:F303" si="105">SUM(E289:E302)</f>
        <v>99785873.929999992</v>
      </c>
      <c r="F303" s="61">
        <f t="shared" si="105"/>
        <v>70451041.790000021</v>
      </c>
      <c r="G303" s="55"/>
      <c r="H303" s="62">
        <v>56.361532234589482</v>
      </c>
      <c r="I303" s="62">
        <v>30.497157018807737</v>
      </c>
      <c r="J303" s="62">
        <v>86.858689253397216</v>
      </c>
      <c r="K303" s="55"/>
      <c r="L303" s="62">
        <v>73.883878687476383</v>
      </c>
      <c r="M303" s="62">
        <v>40.829050900574948</v>
      </c>
      <c r="N303" s="62">
        <v>114.71292958805134</v>
      </c>
      <c r="O303" s="55"/>
      <c r="P303" s="62">
        <v>56.460061776764491</v>
      </c>
      <c r="Q303" s="62">
        <v>31.144042929169363</v>
      </c>
      <c r="R303" s="62">
        <v>87.60410470593385</v>
      </c>
      <c r="S303" s="55"/>
      <c r="T303" s="62">
        <v>56.277995175733849</v>
      </c>
      <c r="U303" s="62">
        <v>38.812594160423735</v>
      </c>
      <c r="V303" s="62">
        <v>95.090589336157592</v>
      </c>
      <c r="W303" s="55"/>
      <c r="X303" s="62">
        <f t="shared" si="103"/>
        <v>55.26304834617504</v>
      </c>
      <c r="Y303" s="62">
        <f t="shared" si="104"/>
        <v>39.016938722312091</v>
      </c>
      <c r="Z303" s="62">
        <f t="shared" si="95"/>
        <v>94.279987068487131</v>
      </c>
      <c r="AA303" s="55"/>
      <c r="AB303" s="62">
        <f t="shared" si="96"/>
        <v>56.000368432891129</v>
      </c>
      <c r="AC303" s="62">
        <f t="shared" si="97"/>
        <v>36.324525270635064</v>
      </c>
      <c r="AD303" s="62">
        <f t="shared" si="98"/>
        <v>92.324893703526186</v>
      </c>
    </row>
    <row r="304" spans="2:30">
      <c r="B304" s="52"/>
      <c r="C304" s="57"/>
      <c r="D304" s="59"/>
      <c r="E304" s="59"/>
      <c r="F304" s="59"/>
      <c r="H304" s="69"/>
      <c r="I304" s="69"/>
      <c r="J304" s="69"/>
      <c r="L304" s="69"/>
      <c r="M304" s="69"/>
      <c r="N304" s="69"/>
      <c r="P304" s="69"/>
      <c r="Q304" s="69"/>
      <c r="R304" s="69"/>
      <c r="T304" s="69"/>
      <c r="U304" s="69"/>
      <c r="V304" s="69"/>
      <c r="X304" s="69"/>
      <c r="Y304" s="69"/>
      <c r="Z304" s="69"/>
      <c r="AB304" s="69"/>
      <c r="AC304" s="69"/>
      <c r="AD304" s="69"/>
    </row>
    <row r="305" spans="2:30">
      <c r="B305" s="58" t="s">
        <v>277</v>
      </c>
      <c r="C305" s="58" t="s">
        <v>519</v>
      </c>
      <c r="D305" s="59">
        <f>IFERROR(VLOOKUP(B305,'1061(24)Table'!$A$3:$H$297,8,0),0)</f>
        <v>72103.233873029996</v>
      </c>
      <c r="E305" s="59">
        <f>VLOOKUP(B305,'F197 Data'!$G$6:$L$300,6,0)</f>
        <v>46323.460000000006</v>
      </c>
      <c r="F305" s="59">
        <f>VLOOKUP(B305,'F197 Data'!$B$6:$D$300,3,0)</f>
        <v>22814.95</v>
      </c>
      <c r="H305" s="69">
        <v>56.598755555555556</v>
      </c>
      <c r="I305" s="69">
        <v>23.576577777777779</v>
      </c>
      <c r="J305" s="69">
        <v>80.175333333333327</v>
      </c>
      <c r="L305" s="69">
        <v>123.44370268125182</v>
      </c>
      <c r="M305" s="69">
        <v>30.173005463451037</v>
      </c>
      <c r="N305" s="69">
        <v>153.61670814470287</v>
      </c>
      <c r="P305" s="69">
        <v>66.39036825121913</v>
      </c>
      <c r="Q305" s="69">
        <v>29.70393876621144</v>
      </c>
      <c r="R305" s="69">
        <v>96.094307017430566</v>
      </c>
      <c r="T305" s="69">
        <v>69.871338569293968</v>
      </c>
      <c r="U305" s="69">
        <v>27.84972997586333</v>
      </c>
      <c r="V305" s="69">
        <v>97.721068545157294</v>
      </c>
      <c r="X305" s="69">
        <f t="shared" ref="X305:X317" si="106">IFERROR(IF(E305&gt;0,E305/D305*100,0),0)</f>
        <v>64.246022697918363</v>
      </c>
      <c r="Y305" s="69">
        <f t="shared" ref="Y305:Y317" si="107">IFERROR(IF(F305&gt;0,F305/D305*100,0),0)</f>
        <v>31.642062047003229</v>
      </c>
      <c r="Z305" s="69">
        <f t="shared" si="95"/>
        <v>95.888084744921599</v>
      </c>
      <c r="AB305" s="69">
        <f t="shared" si="96"/>
        <v>66.835909839477154</v>
      </c>
      <c r="AC305" s="69">
        <f t="shared" si="97"/>
        <v>29.731910263025998</v>
      </c>
      <c r="AD305" s="69">
        <f t="shared" si="98"/>
        <v>96.567820102503148</v>
      </c>
    </row>
    <row r="306" spans="2:30">
      <c r="B306" s="65" t="s">
        <v>52</v>
      </c>
      <c r="C306" s="58" t="s">
        <v>53</v>
      </c>
      <c r="D306" s="59">
        <f>IFERROR(VLOOKUP(B306,'1061(24)Table'!$A$3:$H$297,8,0),0)</f>
        <v>977413.59578989004</v>
      </c>
      <c r="E306" s="59">
        <f>VLOOKUP(B306,'F197 Data'!$G$6:$L$300,6,0)</f>
        <v>630989.49</v>
      </c>
      <c r="F306" s="59">
        <f>VLOOKUP(B306,'F197 Data'!$B$6:$D$300,3,0)</f>
        <v>344167.29</v>
      </c>
      <c r="H306" s="69">
        <v>59.520472999999996</v>
      </c>
      <c r="I306" s="69">
        <v>30.148774</v>
      </c>
      <c r="J306" s="69">
        <v>89.669246999999999</v>
      </c>
      <c r="L306" s="69">
        <v>65.276885585674833</v>
      </c>
      <c r="M306" s="69">
        <v>37.455599195555564</v>
      </c>
      <c r="N306" s="69">
        <v>102.7324847812304</v>
      </c>
      <c r="P306" s="69">
        <v>63.679397275322913</v>
      </c>
      <c r="Q306" s="69">
        <v>37.693129783830628</v>
      </c>
      <c r="R306" s="69">
        <v>101.37252705915354</v>
      </c>
      <c r="T306" s="69">
        <v>62.931349730288055</v>
      </c>
      <c r="U306" s="69">
        <v>36.815167823311121</v>
      </c>
      <c r="V306" s="69">
        <v>99.746517553599176</v>
      </c>
      <c r="X306" s="69">
        <f t="shared" si="106"/>
        <v>64.557060871459456</v>
      </c>
      <c r="Y306" s="69">
        <f t="shared" si="107"/>
        <v>35.21204242323472</v>
      </c>
      <c r="Z306" s="69">
        <f t="shared" si="95"/>
        <v>99.769103294694176</v>
      </c>
      <c r="AB306" s="69">
        <f t="shared" si="96"/>
        <v>63.722602625690136</v>
      </c>
      <c r="AC306" s="69">
        <f t="shared" si="97"/>
        <v>36.573446676792152</v>
      </c>
      <c r="AD306" s="69">
        <f t="shared" si="98"/>
        <v>100.29604930248229</v>
      </c>
    </row>
    <row r="307" spans="2:30">
      <c r="B307" s="58" t="s">
        <v>280</v>
      </c>
      <c r="C307" s="58" t="s">
        <v>522</v>
      </c>
      <c r="D307" s="59">
        <f>IFERROR(VLOOKUP(B307,'1061(24)Table'!$A$3:$H$297,8,0),0)</f>
        <v>74679.716721079996</v>
      </c>
      <c r="E307" s="59">
        <f>VLOOKUP(B307,'F197 Data'!$G$6:$L$300,6,0)</f>
        <v>38937.050000000003</v>
      </c>
      <c r="F307" s="59">
        <f>VLOOKUP(B307,'F197 Data'!$B$6:$D$300,3,0)</f>
        <v>33690.75</v>
      </c>
      <c r="H307" s="69">
        <v>51.276659999999993</v>
      </c>
      <c r="I307" s="69">
        <v>46.715319999999998</v>
      </c>
      <c r="J307" s="69">
        <v>97.991979999999984</v>
      </c>
      <c r="L307" s="69">
        <v>54.265796522627618</v>
      </c>
      <c r="M307" s="69">
        <v>47.780601729785921</v>
      </c>
      <c r="N307" s="69">
        <v>102.04639825241354</v>
      </c>
      <c r="P307" s="69">
        <v>54.865840223557747</v>
      </c>
      <c r="Q307" s="69">
        <v>46.742370643711801</v>
      </c>
      <c r="R307" s="69">
        <v>101.60821086726955</v>
      </c>
      <c r="T307" s="69">
        <v>52.826307591402276</v>
      </c>
      <c r="U307" s="69">
        <v>30.777728048221825</v>
      </c>
      <c r="V307" s="69">
        <v>83.604035639624101</v>
      </c>
      <c r="X307" s="69">
        <f t="shared" si="106"/>
        <v>52.138722145164706</v>
      </c>
      <c r="Y307" s="69">
        <f t="shared" si="107"/>
        <v>45.113655326025146</v>
      </c>
      <c r="Z307" s="69">
        <f t="shared" si="95"/>
        <v>97.252377471189845</v>
      </c>
      <c r="AB307" s="69">
        <f t="shared" si="96"/>
        <v>53.276956653374917</v>
      </c>
      <c r="AC307" s="69">
        <f t="shared" si="97"/>
        <v>40.87791800598626</v>
      </c>
      <c r="AD307" s="69">
        <f t="shared" si="98"/>
        <v>94.15487465936117</v>
      </c>
    </row>
    <row r="308" spans="2:30">
      <c r="B308" s="66" t="s">
        <v>279</v>
      </c>
      <c r="C308" s="58" t="s">
        <v>521</v>
      </c>
      <c r="D308" s="59">
        <f>IFERROR(VLOOKUP(B308,'1061(24)Table'!$A$3:$H$297,8,0),0)</f>
        <v>146860.26728803999</v>
      </c>
      <c r="E308" s="59">
        <f>VLOOKUP(B308,'F197 Data'!$G$6:$L$300,6,0)</f>
        <v>90961.43</v>
      </c>
      <c r="F308" s="59">
        <f>VLOOKUP(B308,'F197 Data'!$B$6:$D$300,3,0)</f>
        <v>51382.19</v>
      </c>
      <c r="H308" s="69">
        <v>60.145302631578943</v>
      </c>
      <c r="I308" s="69">
        <v>27.549914473684211</v>
      </c>
      <c r="J308" s="69">
        <v>87.695217105263154</v>
      </c>
      <c r="L308" s="69">
        <v>63.381349186850734</v>
      </c>
      <c r="M308" s="69">
        <v>35.591925793078573</v>
      </c>
      <c r="N308" s="69">
        <v>98.9732749799293</v>
      </c>
      <c r="P308" s="69">
        <v>67.228872404651668</v>
      </c>
      <c r="Q308" s="69">
        <v>35.730333939465893</v>
      </c>
      <c r="R308" s="69">
        <v>102.95920634411756</v>
      </c>
      <c r="T308" s="69">
        <v>65.582479974548846</v>
      </c>
      <c r="U308" s="69">
        <v>35.962189641776028</v>
      </c>
      <c r="V308" s="69">
        <v>101.54466961632488</v>
      </c>
      <c r="X308" s="69">
        <f t="shared" si="106"/>
        <v>61.9373991888463</v>
      </c>
      <c r="Y308" s="69">
        <f t="shared" si="107"/>
        <v>34.987128206176479</v>
      </c>
      <c r="Z308" s="69">
        <f t="shared" si="95"/>
        <v>96.924527395022778</v>
      </c>
      <c r="AB308" s="69">
        <f t="shared" si="96"/>
        <v>64.916250522682276</v>
      </c>
      <c r="AC308" s="69">
        <f t="shared" si="97"/>
        <v>35.559883929139467</v>
      </c>
      <c r="AD308" s="69">
        <f t="shared" si="98"/>
        <v>100.47613445182174</v>
      </c>
    </row>
    <row r="309" spans="2:30">
      <c r="B309" s="58" t="s">
        <v>272</v>
      </c>
      <c r="C309" s="58" t="s">
        <v>515</v>
      </c>
      <c r="D309" s="59">
        <f>IFERROR(VLOOKUP(B309,'1061(24)Table'!$A$3:$H$297,8,0),0)</f>
        <v>2201814.9942696402</v>
      </c>
      <c r="E309" s="59">
        <f>VLOOKUP(B309,'F197 Data'!$G$6:$L$300,6,0)</f>
        <v>1330952.9100000001</v>
      </c>
      <c r="F309" s="59">
        <f>VLOOKUP(B309,'F197 Data'!$B$6:$D$300,3,0)</f>
        <v>769021.58</v>
      </c>
      <c r="H309" s="69">
        <v>60.75353497253009</v>
      </c>
      <c r="I309" s="69">
        <v>34.345638402911064</v>
      </c>
      <c r="J309" s="69">
        <v>95.099173375441154</v>
      </c>
      <c r="L309" s="69">
        <v>65.566294955112213</v>
      </c>
      <c r="M309" s="69">
        <v>40.123289645920067</v>
      </c>
      <c r="N309" s="69">
        <v>105.68958460103228</v>
      </c>
      <c r="P309" s="69">
        <v>63.114820635066138</v>
      </c>
      <c r="Q309" s="69">
        <v>36.57445968537575</v>
      </c>
      <c r="R309" s="69">
        <v>99.689280320441895</v>
      </c>
      <c r="T309" s="69">
        <v>62.951562083584257</v>
      </c>
      <c r="U309" s="69">
        <v>29.784765106383198</v>
      </c>
      <c r="V309" s="69">
        <v>92.736327189967454</v>
      </c>
      <c r="X309" s="69">
        <f t="shared" si="106"/>
        <v>60.447990111062353</v>
      </c>
      <c r="Y309" s="69">
        <f t="shared" si="107"/>
        <v>34.926711917278531</v>
      </c>
      <c r="Z309" s="69">
        <f t="shared" si="95"/>
        <v>95.374702028340892</v>
      </c>
      <c r="AB309" s="69">
        <f t="shared" si="96"/>
        <v>62.171457609904252</v>
      </c>
      <c r="AC309" s="69">
        <f t="shared" si="97"/>
        <v>33.761978903012498</v>
      </c>
      <c r="AD309" s="69">
        <f t="shared" si="98"/>
        <v>95.933436512916742</v>
      </c>
    </row>
    <row r="310" spans="2:30">
      <c r="B310" s="58" t="s">
        <v>274</v>
      </c>
      <c r="C310" s="58" t="s">
        <v>516</v>
      </c>
      <c r="D310" s="59">
        <f>IFERROR(VLOOKUP(B310,'1061(24)Table'!$A$3:$H$297,8,0),0)</f>
        <v>248172.49088512</v>
      </c>
      <c r="E310" s="59">
        <f>VLOOKUP(B310,'F197 Data'!$G$6:$L$300,6,0)</f>
        <v>157379.05000000002</v>
      </c>
      <c r="F310" s="59">
        <f>VLOOKUP(B310,'F197 Data'!$B$6:$D$300,3,0)</f>
        <v>90046.84</v>
      </c>
      <c r="H310" s="69">
        <v>61.102208000000005</v>
      </c>
      <c r="I310" s="69">
        <v>31.459680000000002</v>
      </c>
      <c r="J310" s="69">
        <v>92.56188800000001</v>
      </c>
      <c r="L310" s="69">
        <v>65.425664992511088</v>
      </c>
      <c r="M310" s="69">
        <v>38.258498574358562</v>
      </c>
      <c r="N310" s="69">
        <v>103.68416356686964</v>
      </c>
      <c r="P310" s="69">
        <v>62.921410840035186</v>
      </c>
      <c r="Q310" s="69">
        <v>35.862270161111354</v>
      </c>
      <c r="R310" s="69">
        <v>98.783681001146533</v>
      </c>
      <c r="T310" s="69">
        <v>63.33699020811099</v>
      </c>
      <c r="U310" s="69">
        <v>37.718363473658876</v>
      </c>
      <c r="V310" s="69">
        <v>101.05535368176987</v>
      </c>
      <c r="X310" s="69">
        <f t="shared" si="106"/>
        <v>63.415187331480418</v>
      </c>
      <c r="Y310" s="69">
        <f t="shared" si="107"/>
        <v>36.283973166745149</v>
      </c>
      <c r="Z310" s="69">
        <f t="shared" si="95"/>
        <v>99.699160498225567</v>
      </c>
      <c r="AB310" s="69">
        <f t="shared" si="96"/>
        <v>63.224529459875527</v>
      </c>
      <c r="AC310" s="69">
        <f t="shared" si="97"/>
        <v>36.621535600505126</v>
      </c>
      <c r="AD310" s="69">
        <f t="shared" si="98"/>
        <v>99.846065060380667</v>
      </c>
    </row>
    <row r="311" spans="2:30">
      <c r="B311" s="58" t="s">
        <v>278</v>
      </c>
      <c r="C311" s="58" t="s">
        <v>520</v>
      </c>
      <c r="D311" s="59">
        <f>IFERROR(VLOOKUP(B311,'1061(24)Table'!$A$3:$H$297,8,0),0)</f>
        <v>93600.04530985</v>
      </c>
      <c r="E311" s="59">
        <f>VLOOKUP(B311,'F197 Data'!$G$6:$L$300,6,0)</f>
        <v>61099.040000000001</v>
      </c>
      <c r="F311" s="59">
        <f>VLOOKUP(B311,'F197 Data'!$B$6:$D$300,3,0)</f>
        <v>30418.68</v>
      </c>
      <c r="H311" s="69">
        <v>59.895782608695647</v>
      </c>
      <c r="I311" s="69">
        <v>29.455750000000002</v>
      </c>
      <c r="J311" s="69">
        <v>89.351532608695649</v>
      </c>
      <c r="L311" s="69">
        <v>72.066145609359012</v>
      </c>
      <c r="M311" s="69">
        <v>37.020607593301989</v>
      </c>
      <c r="N311" s="69">
        <v>109.086753202661</v>
      </c>
      <c r="P311" s="69">
        <v>72.021548284310768</v>
      </c>
      <c r="Q311" s="69">
        <v>26.023196582280967</v>
      </c>
      <c r="R311" s="69">
        <v>98.044744866591742</v>
      </c>
      <c r="T311" s="69">
        <v>64.538566237650656</v>
      </c>
      <c r="U311" s="69">
        <v>29.178046308441257</v>
      </c>
      <c r="V311" s="69">
        <v>93.716612546091909</v>
      </c>
      <c r="X311" s="69">
        <f t="shared" si="106"/>
        <v>65.27672053762376</v>
      </c>
      <c r="Y311" s="69">
        <f t="shared" si="107"/>
        <v>32.498574011693229</v>
      </c>
      <c r="Z311" s="69">
        <f t="shared" si="95"/>
        <v>97.775294549316982</v>
      </c>
      <c r="AB311" s="69">
        <f t="shared" si="96"/>
        <v>67.278945019861723</v>
      </c>
      <c r="AC311" s="69">
        <f t="shared" si="97"/>
        <v>29.233272300805151</v>
      </c>
      <c r="AD311" s="69">
        <f t="shared" si="98"/>
        <v>96.512217320666878</v>
      </c>
    </row>
    <row r="312" spans="2:30">
      <c r="B312" s="58" t="s">
        <v>273</v>
      </c>
      <c r="C312" s="58" t="s">
        <v>688</v>
      </c>
      <c r="D312" s="59">
        <f>IFERROR(VLOOKUP(B312,'1061(24)Table'!$A$3:$H$297,8,0),0)</f>
        <v>38674.775894799997</v>
      </c>
      <c r="E312" s="59">
        <f>VLOOKUP(B312,'F197 Data'!$G$6:$L$300,6,0)</f>
        <v>27406.769999999997</v>
      </c>
      <c r="F312" s="59">
        <f>VLOOKUP(B312,'F197 Data'!$B$6:$D$300,3,0)</f>
        <v>8397.86</v>
      </c>
      <c r="H312" s="69">
        <v>65.716999999999999</v>
      </c>
      <c r="I312" s="69">
        <v>26.240566666666666</v>
      </c>
      <c r="J312" s="69">
        <v>91.957566666666665</v>
      </c>
      <c r="L312" s="69">
        <v>71.83225844935734</v>
      </c>
      <c r="M312" s="69">
        <v>33.386488526647796</v>
      </c>
      <c r="N312" s="69">
        <v>105.21874697600514</v>
      </c>
      <c r="P312" s="69">
        <v>73.079830654096824</v>
      </c>
      <c r="Q312" s="69">
        <v>30.868274226913773</v>
      </c>
      <c r="R312" s="69">
        <v>103.94810488101059</v>
      </c>
      <c r="T312" s="69">
        <v>71.932709800115205</v>
      </c>
      <c r="U312" s="69">
        <v>28.896450727474114</v>
      </c>
      <c r="V312" s="69">
        <v>100.82916052758932</v>
      </c>
      <c r="X312" s="69">
        <f t="shared" si="106"/>
        <v>70.864715737590004</v>
      </c>
      <c r="Y312" s="69">
        <f t="shared" si="107"/>
        <v>21.714049547030811</v>
      </c>
      <c r="Z312" s="69">
        <f t="shared" si="95"/>
        <v>92.578765284620815</v>
      </c>
      <c r="AB312" s="69">
        <f t="shared" si="96"/>
        <v>71.959085397267344</v>
      </c>
      <c r="AC312" s="69">
        <f t="shared" si="97"/>
        <v>27.159591500472899</v>
      </c>
      <c r="AD312" s="69">
        <f t="shared" si="98"/>
        <v>99.118676897740258</v>
      </c>
    </row>
    <row r="313" spans="2:30">
      <c r="B313" s="58" t="s">
        <v>271</v>
      </c>
      <c r="C313" s="58" t="s">
        <v>689</v>
      </c>
      <c r="D313" s="59">
        <f>IFERROR(VLOOKUP(B313,'1061(24)Table'!$A$3:$H$297,8,0),0)</f>
        <v>164452.10547656001</v>
      </c>
      <c r="E313" s="59">
        <f>VLOOKUP(B313,'F197 Data'!$G$6:$L$300,6,0)</f>
        <v>111740.94</v>
      </c>
      <c r="F313" s="59">
        <f>VLOOKUP(B313,'F197 Data'!$B$6:$D$300,3,0)</f>
        <v>52490.79</v>
      </c>
      <c r="H313" s="69">
        <v>59.319031999999993</v>
      </c>
      <c r="I313" s="69">
        <v>27.796496000000005</v>
      </c>
      <c r="J313" s="69">
        <v>87.115527999999998</v>
      </c>
      <c r="L313" s="69">
        <v>92.726204338929406</v>
      </c>
      <c r="M313" s="69">
        <v>36.485951984628372</v>
      </c>
      <c r="N313" s="69">
        <v>129.21215632355779</v>
      </c>
      <c r="P313" s="69">
        <v>67.559110356858341</v>
      </c>
      <c r="Q313" s="69">
        <v>33.903971273477794</v>
      </c>
      <c r="R313" s="69">
        <v>101.46308163033613</v>
      </c>
      <c r="T313" s="69">
        <v>66.510118393783571</v>
      </c>
      <c r="U313" s="69">
        <v>33.698030233779875</v>
      </c>
      <c r="V313" s="69">
        <v>100.20814862756345</v>
      </c>
      <c r="X313" s="69">
        <f t="shared" si="106"/>
        <v>67.947406131523721</v>
      </c>
      <c r="Y313" s="69">
        <f t="shared" si="107"/>
        <v>31.918587997331365</v>
      </c>
      <c r="Z313" s="69">
        <f t="shared" si="95"/>
        <v>99.865994128855078</v>
      </c>
      <c r="AB313" s="69">
        <f t="shared" si="96"/>
        <v>67.33887829405522</v>
      </c>
      <c r="AC313" s="69">
        <f t="shared" si="97"/>
        <v>33.173529834863011</v>
      </c>
      <c r="AD313" s="69">
        <f t="shared" si="98"/>
        <v>100.51240812891824</v>
      </c>
    </row>
    <row r="314" spans="2:30">
      <c r="B314" s="58" t="s">
        <v>275</v>
      </c>
      <c r="C314" s="58" t="s">
        <v>517</v>
      </c>
      <c r="D314" s="59">
        <f>IFERROR(VLOOKUP(B314,'1061(24)Table'!$A$3:$H$297,8,0),0)</f>
        <v>349219.77226857998</v>
      </c>
      <c r="E314" s="59">
        <f>VLOOKUP(B314,'F197 Data'!$G$6:$L$300,6,0)</f>
        <v>223860.67000000004</v>
      </c>
      <c r="F314" s="59">
        <f>VLOOKUP(B314,'F197 Data'!$B$6:$D$300,3,0)</f>
        <v>107695.73</v>
      </c>
      <c r="H314" s="69">
        <v>62.072473867595825</v>
      </c>
      <c r="I314" s="69">
        <v>29.715296167247384</v>
      </c>
      <c r="J314" s="69">
        <v>91.787770034843206</v>
      </c>
      <c r="L314" s="69">
        <v>68.745915276392466</v>
      </c>
      <c r="M314" s="69">
        <v>37.186532791403799</v>
      </c>
      <c r="N314" s="69">
        <v>105.93244806779626</v>
      </c>
      <c r="P314" s="69">
        <v>67.4310261522335</v>
      </c>
      <c r="Q314" s="69">
        <v>28.268894240736437</v>
      </c>
      <c r="R314" s="69">
        <v>95.699920392969943</v>
      </c>
      <c r="T314" s="69">
        <v>66.762587045520647</v>
      </c>
      <c r="U314" s="69">
        <v>32.305176820141781</v>
      </c>
      <c r="V314" s="69">
        <v>99.067763865662428</v>
      </c>
      <c r="X314" s="69">
        <f t="shared" si="106"/>
        <v>64.103091456067958</v>
      </c>
      <c r="Y314" s="69">
        <f t="shared" si="107"/>
        <v>30.838955452147975</v>
      </c>
      <c r="Z314" s="69">
        <f t="shared" si="95"/>
        <v>94.942046908215929</v>
      </c>
      <c r="AB314" s="69">
        <f t="shared" si="96"/>
        <v>66.098901551274025</v>
      </c>
      <c r="AC314" s="69">
        <f t="shared" si="97"/>
        <v>30.471008837675399</v>
      </c>
      <c r="AD314" s="69">
        <f t="shared" si="98"/>
        <v>96.569910388949438</v>
      </c>
    </row>
    <row r="315" spans="2:30">
      <c r="B315" s="58" t="s">
        <v>276</v>
      </c>
      <c r="C315" s="58" t="s">
        <v>518</v>
      </c>
      <c r="D315" s="59">
        <f>IFERROR(VLOOKUP(B315,'1061(24)Table'!$A$3:$H$297,8,0),0)</f>
        <v>346678.15198869002</v>
      </c>
      <c r="E315" s="59">
        <f>VLOOKUP(B315,'F197 Data'!$G$6:$L$300,6,0)</f>
        <v>230750.5</v>
      </c>
      <c r="F315" s="59">
        <f>VLOOKUP(B315,'F197 Data'!$B$6:$D$300,3,0)</f>
        <v>106424.73</v>
      </c>
      <c r="H315" s="69">
        <v>61.834903333333337</v>
      </c>
      <c r="I315" s="69">
        <v>24.200109999999999</v>
      </c>
      <c r="J315" s="69">
        <v>86.035013333333339</v>
      </c>
      <c r="L315" s="69">
        <v>88.035090554557669</v>
      </c>
      <c r="M315" s="69">
        <v>33.946905691486457</v>
      </c>
      <c r="N315" s="69">
        <v>121.98199624604413</v>
      </c>
      <c r="P315" s="69">
        <v>67.098821163222496</v>
      </c>
      <c r="Q315" s="69">
        <v>31.916190059131281</v>
      </c>
      <c r="R315" s="69">
        <v>99.015011222353777</v>
      </c>
      <c r="T315" s="69">
        <v>68.917046643160432</v>
      </c>
      <c r="U315" s="69">
        <v>31.199475400512682</v>
      </c>
      <c r="V315" s="69">
        <v>100.11652204367311</v>
      </c>
      <c r="X315" s="69">
        <f t="shared" si="106"/>
        <v>66.560439034395216</v>
      </c>
      <c r="Y315" s="69">
        <f t="shared" si="107"/>
        <v>30.698424284744654</v>
      </c>
      <c r="Z315" s="69">
        <f t="shared" si="95"/>
        <v>97.258863319139863</v>
      </c>
      <c r="AB315" s="69">
        <f t="shared" si="96"/>
        <v>67.525435613592705</v>
      </c>
      <c r="AC315" s="69">
        <f t="shared" si="97"/>
        <v>31.271363248129536</v>
      </c>
      <c r="AD315" s="69">
        <f t="shared" si="98"/>
        <v>98.796798861722252</v>
      </c>
    </row>
    <row r="316" spans="2:30">
      <c r="B316" s="58" t="s">
        <v>54</v>
      </c>
      <c r="C316" s="58" t="s">
        <v>55</v>
      </c>
      <c r="D316" s="59">
        <f>IFERROR(VLOOKUP(B316,'1061(24)Table'!$A$3:$H$297,8,0),0)</f>
        <v>1520387.8842257201</v>
      </c>
      <c r="E316" s="59">
        <f>VLOOKUP(B316,'F197 Data'!$G$6:$L$300,6,0)</f>
        <v>1015503.11</v>
      </c>
      <c r="F316" s="59">
        <f>VLOOKUP(B316,'F197 Data'!$B$6:$D$300,3,0)</f>
        <v>376257.64</v>
      </c>
      <c r="H316" s="69">
        <v>60.032868407635306</v>
      </c>
      <c r="I316" s="69">
        <v>29.276902016385314</v>
      </c>
      <c r="J316" s="69">
        <v>89.309770424020627</v>
      </c>
      <c r="L316" s="69">
        <v>71.36321450293832</v>
      </c>
      <c r="M316" s="69">
        <v>38.386091779242179</v>
      </c>
      <c r="N316" s="69">
        <v>109.7493062821805</v>
      </c>
      <c r="P316" s="69">
        <v>64.721214919783094</v>
      </c>
      <c r="Q316" s="69">
        <v>35.677873052996787</v>
      </c>
      <c r="R316" s="69">
        <v>100.39908797277988</v>
      </c>
      <c r="T316" s="69">
        <v>67.973872893596322</v>
      </c>
      <c r="U316" s="69">
        <v>34.626442433106249</v>
      </c>
      <c r="V316" s="69">
        <v>102.60031532670257</v>
      </c>
      <c r="X316" s="69">
        <f t="shared" si="106"/>
        <v>66.792370587533327</v>
      </c>
      <c r="Y316" s="69">
        <f t="shared" si="107"/>
        <v>24.747476871115346</v>
      </c>
      <c r="Z316" s="69">
        <f t="shared" si="95"/>
        <v>91.539847458648666</v>
      </c>
      <c r="AB316" s="69">
        <f t="shared" si="96"/>
        <v>66.495819466970914</v>
      </c>
      <c r="AC316" s="69">
        <f t="shared" si="97"/>
        <v>31.683930785739459</v>
      </c>
      <c r="AD316" s="69">
        <f t="shared" si="98"/>
        <v>98.179750252710377</v>
      </c>
    </row>
    <row r="317" spans="2:30">
      <c r="B317" s="60" t="s">
        <v>690</v>
      </c>
      <c r="C317" s="57" t="s">
        <v>691</v>
      </c>
      <c r="D317" s="61">
        <f>SUM(D305:D316)</f>
        <v>6234057.0339909997</v>
      </c>
      <c r="E317" s="61">
        <f t="shared" ref="E317:F317" si="108">SUM(E305:E316)</f>
        <v>3965904.4199999995</v>
      </c>
      <c r="F317" s="61">
        <f t="shared" si="108"/>
        <v>1992809.0300000003</v>
      </c>
      <c r="G317" s="55"/>
      <c r="H317" s="62">
        <v>60.353617738901754</v>
      </c>
      <c r="I317" s="62">
        <v>31.009367355945816</v>
      </c>
      <c r="J317" s="62">
        <v>91.362985094847573</v>
      </c>
      <c r="K317" s="55"/>
      <c r="L317" s="62">
        <v>69.194896541640588</v>
      </c>
      <c r="M317" s="62">
        <v>38.279514531030493</v>
      </c>
      <c r="N317" s="62">
        <v>107.47441107267107</v>
      </c>
      <c r="O317" s="55"/>
      <c r="P317" s="62">
        <v>64.499485921432552</v>
      </c>
      <c r="Q317" s="62">
        <v>35.413071430294998</v>
      </c>
      <c r="R317" s="62">
        <v>99.912557351727543</v>
      </c>
      <c r="S317" s="55"/>
      <c r="T317" s="62">
        <v>64.657399855657644</v>
      </c>
      <c r="U317" s="62">
        <v>32.713291834504396</v>
      </c>
      <c r="V317" s="62">
        <v>97.370691690162033</v>
      </c>
      <c r="W317" s="55"/>
      <c r="X317" s="62">
        <f t="shared" si="106"/>
        <v>63.616749066876196</v>
      </c>
      <c r="Y317" s="62">
        <f t="shared" si="107"/>
        <v>31.96648697845194</v>
      </c>
      <c r="Z317" s="62">
        <f t="shared" si="95"/>
        <v>95.583236045328135</v>
      </c>
      <c r="AA317" s="55"/>
      <c r="AB317" s="62">
        <f t="shared" si="96"/>
        <v>64.257878281322135</v>
      </c>
      <c r="AC317" s="62">
        <f t="shared" si="97"/>
        <v>33.364283414417109</v>
      </c>
      <c r="AD317" s="62">
        <f t="shared" si="98"/>
        <v>97.622161695739237</v>
      </c>
    </row>
    <row r="318" spans="2:30">
      <c r="B318" s="52"/>
      <c r="C318" s="57"/>
      <c r="D318" s="59"/>
      <c r="E318" s="59"/>
      <c r="F318" s="59"/>
      <c r="H318" s="69"/>
      <c r="I318" s="69"/>
      <c r="J318" s="69"/>
      <c r="L318" s="69"/>
      <c r="M318" s="69"/>
      <c r="N318" s="69"/>
      <c r="P318" s="69"/>
      <c r="Q318" s="69"/>
      <c r="R318" s="69"/>
      <c r="T318" s="69"/>
      <c r="U318" s="69"/>
      <c r="V318" s="69"/>
      <c r="X318" s="69"/>
      <c r="Y318" s="69"/>
      <c r="Z318" s="69"/>
      <c r="AB318" s="69"/>
      <c r="AC318" s="69"/>
      <c r="AD318" s="69"/>
    </row>
    <row r="319" spans="2:30">
      <c r="B319" s="58" t="s">
        <v>281</v>
      </c>
      <c r="C319" s="58" t="s">
        <v>523</v>
      </c>
      <c r="D319" s="59">
        <f>IFERROR(VLOOKUP(B319,'1061(24)Table'!$A$3:$H$297,8,0),0)</f>
        <v>12661635.310224541</v>
      </c>
      <c r="E319" s="59">
        <f>VLOOKUP(B319,'F197 Data'!$G$6:$L$300,6,0)</f>
        <v>6849458.6099999994</v>
      </c>
      <c r="F319" s="59">
        <f>VLOOKUP(B319,'F197 Data'!$B$6:$D$300,3,0)</f>
        <v>5130885.1500000004</v>
      </c>
      <c r="H319" s="69">
        <v>53.480008620953832</v>
      </c>
      <c r="I319" s="69">
        <v>44.650621647679365</v>
      </c>
      <c r="J319" s="69">
        <v>98.130630268633197</v>
      </c>
      <c r="L319" s="69">
        <v>59.025197035965263</v>
      </c>
      <c r="M319" s="69">
        <v>44.782000007457015</v>
      </c>
      <c r="N319" s="69">
        <v>103.80719704342228</v>
      </c>
      <c r="P319" s="69">
        <v>54.958546816220419</v>
      </c>
      <c r="Q319" s="69">
        <v>39.553880053289717</v>
      </c>
      <c r="R319" s="69">
        <v>94.512426869510136</v>
      </c>
      <c r="T319" s="69">
        <v>54.764023095465944</v>
      </c>
      <c r="U319" s="69">
        <v>40.937112458064121</v>
      </c>
      <c r="V319" s="69">
        <v>95.701135553530065</v>
      </c>
      <c r="X319" s="69">
        <f t="shared" ref="X319:X327" si="109">IFERROR(IF(E319&gt;0,E319/D319*100,0),0)</f>
        <v>54.096160900076754</v>
      </c>
      <c r="Y319" s="69">
        <f t="shared" ref="Y319:Y327" si="110">IFERROR(IF(F319&gt;0,F319/D319*100,0),0)</f>
        <v>40.523084295886342</v>
      </c>
      <c r="Z319" s="69">
        <f t="shared" si="95"/>
        <v>94.619245195963089</v>
      </c>
      <c r="AB319" s="69">
        <f t="shared" si="96"/>
        <v>54.606243603921037</v>
      </c>
      <c r="AC319" s="69">
        <f t="shared" si="97"/>
        <v>40.338025602413389</v>
      </c>
      <c r="AD319" s="69">
        <f t="shared" si="98"/>
        <v>94.944269206334425</v>
      </c>
    </row>
    <row r="320" spans="2:30">
      <c r="B320" s="58" t="s">
        <v>282</v>
      </c>
      <c r="C320" s="58" t="s">
        <v>524</v>
      </c>
      <c r="D320" s="59">
        <f>IFERROR(VLOOKUP(B320,'1061(24)Table'!$A$3:$H$297,8,0),0)</f>
        <v>51508538.245018139</v>
      </c>
      <c r="E320" s="59">
        <f>VLOOKUP(B320,'F197 Data'!$G$6:$L$300,6,0)</f>
        <v>25658489.119999997</v>
      </c>
      <c r="F320" s="59">
        <f>VLOOKUP(B320,'F197 Data'!$B$6:$D$300,3,0)</f>
        <v>20342374.5</v>
      </c>
      <c r="H320" s="69">
        <v>54.182519035934973</v>
      </c>
      <c r="I320" s="69">
        <v>44.679877604562748</v>
      </c>
      <c r="J320" s="69">
        <v>98.862396640497721</v>
      </c>
      <c r="L320" s="69">
        <v>58.662517169511396</v>
      </c>
      <c r="M320" s="69">
        <v>44.580439084566073</v>
      </c>
      <c r="N320" s="69">
        <v>103.24295625407747</v>
      </c>
      <c r="P320" s="69">
        <v>55.655293272986398</v>
      </c>
      <c r="Q320" s="69">
        <v>40.386018584724432</v>
      </c>
      <c r="R320" s="69">
        <v>96.041311857710838</v>
      </c>
      <c r="T320" s="69">
        <v>54.01306570756693</v>
      </c>
      <c r="U320" s="69">
        <v>40.018560923506016</v>
      </c>
      <c r="V320" s="69">
        <v>94.031626631072953</v>
      </c>
      <c r="X320" s="69">
        <f t="shared" si="109"/>
        <v>49.814050241430927</v>
      </c>
      <c r="Y320" s="69">
        <f t="shared" si="110"/>
        <v>39.493208685586211</v>
      </c>
      <c r="Z320" s="69">
        <f t="shared" si="95"/>
        <v>89.307258927017131</v>
      </c>
      <c r="AB320" s="69">
        <f t="shared" si="96"/>
        <v>53.160803073994749</v>
      </c>
      <c r="AC320" s="69">
        <f t="shared" si="97"/>
        <v>39.965929397938886</v>
      </c>
      <c r="AD320" s="69">
        <f t="shared" si="98"/>
        <v>93.126732471933636</v>
      </c>
    </row>
    <row r="321" spans="2:30">
      <c r="B321" s="58" t="s">
        <v>283</v>
      </c>
      <c r="C321" s="58" t="s">
        <v>525</v>
      </c>
      <c r="D321" s="59">
        <f>IFERROR(VLOOKUP(B321,'1061(24)Table'!$A$3:$H$297,8,0),0)</f>
        <v>20611514.182764299</v>
      </c>
      <c r="E321" s="59">
        <f>VLOOKUP(B321,'F197 Data'!$G$6:$L$300,6,0)</f>
        <v>11063831.24</v>
      </c>
      <c r="F321" s="59">
        <f>VLOOKUP(B321,'F197 Data'!$B$6:$D$300,3,0)</f>
        <v>8536585.3100000005</v>
      </c>
      <c r="H321" s="69">
        <v>53.749449547960239</v>
      </c>
      <c r="I321" s="69">
        <v>44.913096959555368</v>
      </c>
      <c r="J321" s="69">
        <v>98.6625465075156</v>
      </c>
      <c r="L321" s="69">
        <v>58.779564947063648</v>
      </c>
      <c r="M321" s="69">
        <v>44.881026005128845</v>
      </c>
      <c r="N321" s="69">
        <v>103.66059095219249</v>
      </c>
      <c r="P321" s="69">
        <v>55.287842850076899</v>
      </c>
      <c r="Q321" s="69">
        <v>39.264157528233255</v>
      </c>
      <c r="R321" s="69">
        <v>94.552000378310154</v>
      </c>
      <c r="T321" s="69">
        <v>54.650552630115989</v>
      </c>
      <c r="U321" s="69">
        <v>41.401634314385589</v>
      </c>
      <c r="V321" s="69">
        <v>96.052186944501585</v>
      </c>
      <c r="X321" s="69">
        <f t="shared" si="109"/>
        <v>53.677915857592673</v>
      </c>
      <c r="Y321" s="69">
        <f t="shared" si="110"/>
        <v>41.416585090766596</v>
      </c>
      <c r="Z321" s="69">
        <f t="shared" si="95"/>
        <v>95.094500948359268</v>
      </c>
      <c r="AB321" s="69">
        <f t="shared" si="96"/>
        <v>54.53877044592852</v>
      </c>
      <c r="AC321" s="69">
        <f t="shared" si="97"/>
        <v>40.694125644461813</v>
      </c>
      <c r="AD321" s="69">
        <f t="shared" si="98"/>
        <v>95.232896090390341</v>
      </c>
    </row>
    <row r="322" spans="2:30">
      <c r="B322" s="58" t="s">
        <v>284</v>
      </c>
      <c r="C322" s="58" t="s">
        <v>526</v>
      </c>
      <c r="D322" s="59">
        <f>IFERROR(VLOOKUP(B322,'1061(24)Table'!$A$3:$H$297,8,0),0)</f>
        <v>37007168.034099653</v>
      </c>
      <c r="E322" s="59">
        <f>VLOOKUP(B322,'F197 Data'!$G$6:$L$300,6,0)</f>
        <v>15962590.280000001</v>
      </c>
      <c r="F322" s="59">
        <f>VLOOKUP(B322,'F197 Data'!$B$6:$D$300,3,0)</f>
        <v>12621633.09</v>
      </c>
      <c r="H322" s="69">
        <v>53.49753739676941</v>
      </c>
      <c r="I322" s="69">
        <v>45.030330916327522</v>
      </c>
      <c r="J322" s="69">
        <v>98.527868313096931</v>
      </c>
      <c r="L322" s="69">
        <v>56.903794474563554</v>
      </c>
      <c r="M322" s="69">
        <v>44.913663723863266</v>
      </c>
      <c r="N322" s="69">
        <v>101.81745819842682</v>
      </c>
      <c r="P322" s="69">
        <v>54.7168041788793</v>
      </c>
      <c r="Q322" s="69">
        <v>42.01468475642524</v>
      </c>
      <c r="R322" s="69">
        <v>96.73148893530454</v>
      </c>
      <c r="T322" s="69">
        <v>54.178744209283025</v>
      </c>
      <c r="U322" s="69">
        <v>40.907131729898872</v>
      </c>
      <c r="V322" s="69">
        <v>95.085875939181904</v>
      </c>
      <c r="X322" s="69">
        <f t="shared" si="109"/>
        <v>43.133779556683535</v>
      </c>
      <c r="Y322" s="69">
        <f t="shared" si="110"/>
        <v>34.105914503833425</v>
      </c>
      <c r="Z322" s="69">
        <f t="shared" si="95"/>
        <v>77.239694060516968</v>
      </c>
      <c r="AB322" s="69">
        <f t="shared" si="96"/>
        <v>50.676442648281956</v>
      </c>
      <c r="AC322" s="69">
        <f t="shared" si="97"/>
        <v>39.009243663385838</v>
      </c>
      <c r="AD322" s="69">
        <f t="shared" si="98"/>
        <v>89.685686311667794</v>
      </c>
    </row>
    <row r="323" spans="2:30">
      <c r="B323" s="58" t="s">
        <v>285</v>
      </c>
      <c r="C323" s="58" t="s">
        <v>527</v>
      </c>
      <c r="D323" s="59">
        <f>IFERROR(VLOOKUP(B323,'1061(24)Table'!$A$3:$H$297,8,0),0)</f>
        <v>2330568.7734165201</v>
      </c>
      <c r="E323" s="59">
        <f>VLOOKUP(B323,'F197 Data'!$G$6:$L$300,6,0)</f>
        <v>1292845.77</v>
      </c>
      <c r="F323" s="59">
        <f>VLOOKUP(B323,'F197 Data'!$B$6:$D$300,3,0)</f>
        <v>880974.41</v>
      </c>
      <c r="H323" s="69">
        <v>55.190321872491467</v>
      </c>
      <c r="I323" s="69">
        <v>42.787587827588801</v>
      </c>
      <c r="J323" s="69">
        <v>97.977909700080261</v>
      </c>
      <c r="L323" s="69">
        <v>75.103086364072169</v>
      </c>
      <c r="M323" s="69">
        <v>42.617770536448205</v>
      </c>
      <c r="N323" s="69">
        <v>117.72085690052037</v>
      </c>
      <c r="P323" s="69">
        <v>55.280230421212629</v>
      </c>
      <c r="Q323" s="69">
        <v>30.03982558164045</v>
      </c>
      <c r="R323" s="69">
        <v>85.320056002853079</v>
      </c>
      <c r="T323" s="69">
        <v>56.251400336577795</v>
      </c>
      <c r="U323" s="69">
        <v>37.626264024999969</v>
      </c>
      <c r="V323" s="69">
        <v>93.877664361577757</v>
      </c>
      <c r="X323" s="69">
        <f t="shared" si="109"/>
        <v>55.473401375096095</v>
      </c>
      <c r="Y323" s="69">
        <f t="shared" si="110"/>
        <v>37.800833000457949</v>
      </c>
      <c r="Z323" s="69">
        <f t="shared" si="95"/>
        <v>93.274234375554045</v>
      </c>
      <c r="AB323" s="69">
        <f t="shared" si="96"/>
        <v>55.668344044295509</v>
      </c>
      <c r="AC323" s="69">
        <f t="shared" si="97"/>
        <v>35.155640869032787</v>
      </c>
      <c r="AD323" s="69">
        <f t="shared" si="98"/>
        <v>90.823984913328289</v>
      </c>
    </row>
    <row r="324" spans="2:30">
      <c r="B324" s="58" t="s">
        <v>286</v>
      </c>
      <c r="C324" s="58" t="s">
        <v>528</v>
      </c>
      <c r="D324" s="59">
        <f>IFERROR(VLOOKUP(B324,'1061(24)Table'!$A$3:$H$297,8,0),0)</f>
        <v>3240289.9140356001</v>
      </c>
      <c r="E324" s="59">
        <f>VLOOKUP(B324,'F197 Data'!$G$6:$L$300,6,0)</f>
        <v>1422655.44</v>
      </c>
      <c r="F324" s="59">
        <f>VLOOKUP(B324,'F197 Data'!$B$6:$D$300,3,0)</f>
        <v>1100011.1200000001</v>
      </c>
      <c r="H324" s="69">
        <v>54.634437753777313</v>
      </c>
      <c r="I324" s="69">
        <v>44.435759467447447</v>
      </c>
      <c r="J324" s="69">
        <v>99.07019722122476</v>
      </c>
      <c r="L324" s="69">
        <v>57.272828304165046</v>
      </c>
      <c r="M324" s="69">
        <v>44.220309239082596</v>
      </c>
      <c r="N324" s="69">
        <v>101.49313754324764</v>
      </c>
      <c r="P324" s="69">
        <v>56.116638707388823</v>
      </c>
      <c r="Q324" s="69">
        <v>41.258853944914151</v>
      </c>
      <c r="R324" s="69">
        <v>97.375492652302967</v>
      </c>
      <c r="T324" s="69">
        <v>55.992574114354419</v>
      </c>
      <c r="U324" s="69">
        <v>39.555105418112305</v>
      </c>
      <c r="V324" s="69">
        <v>95.547679532466731</v>
      </c>
      <c r="X324" s="69">
        <f t="shared" si="109"/>
        <v>43.905189897905217</v>
      </c>
      <c r="Y324" s="69">
        <f t="shared" si="110"/>
        <v>33.947922845891213</v>
      </c>
      <c r="Z324" s="69">
        <f t="shared" si="95"/>
        <v>77.85311274379643</v>
      </c>
      <c r="AB324" s="69">
        <f t="shared" si="96"/>
        <v>52.004800906549484</v>
      </c>
      <c r="AC324" s="69">
        <f t="shared" si="97"/>
        <v>38.253960736305892</v>
      </c>
      <c r="AD324" s="69">
        <f t="shared" si="98"/>
        <v>90.25876164285539</v>
      </c>
    </row>
    <row r="325" spans="2:30">
      <c r="B325" s="58" t="s">
        <v>287</v>
      </c>
      <c r="C325" s="58" t="s">
        <v>529</v>
      </c>
      <c r="D325" s="59">
        <f>IFERROR(VLOOKUP(B325,'1061(24)Table'!$A$3:$H$297,8,0),0)</f>
        <v>4940071.8618202005</v>
      </c>
      <c r="E325" s="59">
        <f>VLOOKUP(B325,'F197 Data'!$G$6:$L$300,6,0)</f>
        <v>2830665.93</v>
      </c>
      <c r="F325" s="59">
        <f>VLOOKUP(B325,'F197 Data'!$B$6:$D$300,3,0)</f>
        <v>1894437.15</v>
      </c>
      <c r="H325" s="69">
        <v>54.787285244541394</v>
      </c>
      <c r="I325" s="69">
        <v>42.161870484244353</v>
      </c>
      <c r="J325" s="69">
        <v>96.94915572878574</v>
      </c>
      <c r="L325" s="69">
        <v>61.472317682573227</v>
      </c>
      <c r="M325" s="69">
        <v>42.338799297096088</v>
      </c>
      <c r="N325" s="69">
        <v>103.81111697966932</v>
      </c>
      <c r="P325" s="69">
        <v>56.178312254690169</v>
      </c>
      <c r="Q325" s="69">
        <v>36.044893234650743</v>
      </c>
      <c r="R325" s="69">
        <v>92.223205489340913</v>
      </c>
      <c r="T325" s="69">
        <v>56.092709581365455</v>
      </c>
      <c r="U325" s="69">
        <v>38.871782342614566</v>
      </c>
      <c r="V325" s="69">
        <v>94.96449192398002</v>
      </c>
      <c r="X325" s="69">
        <f t="shared" si="109"/>
        <v>57.300096216758746</v>
      </c>
      <c r="Y325" s="69">
        <f t="shared" si="110"/>
        <v>38.348372310964372</v>
      </c>
      <c r="Z325" s="69">
        <f t="shared" si="95"/>
        <v>95.648468527723111</v>
      </c>
      <c r="AB325" s="69">
        <f t="shared" si="96"/>
        <v>56.523706017604788</v>
      </c>
      <c r="AC325" s="69">
        <f t="shared" si="97"/>
        <v>37.755015962743222</v>
      </c>
      <c r="AD325" s="69">
        <f t="shared" si="98"/>
        <v>94.27872198034801</v>
      </c>
    </row>
    <row r="326" spans="2:30">
      <c r="B326" s="58" t="s">
        <v>288</v>
      </c>
      <c r="C326" s="58" t="s">
        <v>530</v>
      </c>
      <c r="D326" s="59">
        <f>IFERROR(VLOOKUP(B326,'1061(24)Table'!$A$3:$H$297,8,0),0)</f>
        <v>4333794.7196723204</v>
      </c>
      <c r="E326" s="59">
        <f>VLOOKUP(B326,'F197 Data'!$G$6:$L$300,6,0)</f>
        <v>2186569.2699999996</v>
      </c>
      <c r="F326" s="59">
        <f>VLOOKUP(B326,'F197 Data'!$B$6:$D$300,3,0)</f>
        <v>1685896.8</v>
      </c>
      <c r="H326" s="69">
        <v>53.151966208162428</v>
      </c>
      <c r="I326" s="69">
        <v>43.636368096940991</v>
      </c>
      <c r="J326" s="69">
        <v>96.788334305103419</v>
      </c>
      <c r="L326" s="69">
        <v>59.549574261811301</v>
      </c>
      <c r="M326" s="69">
        <v>43.99648298880885</v>
      </c>
      <c r="N326" s="69">
        <v>103.54605725062015</v>
      </c>
      <c r="P326" s="69">
        <v>57.567733851777049</v>
      </c>
      <c r="Q326" s="69">
        <v>38.766432663194735</v>
      </c>
      <c r="R326" s="69">
        <v>96.334166514971784</v>
      </c>
      <c r="T326" s="69">
        <v>52.837672682033052</v>
      </c>
      <c r="U326" s="69">
        <v>40.405465714211417</v>
      </c>
      <c r="V326" s="69">
        <v>93.243138396244461</v>
      </c>
      <c r="X326" s="69">
        <f t="shared" si="109"/>
        <v>50.453918827178015</v>
      </c>
      <c r="Y326" s="69">
        <f t="shared" si="110"/>
        <v>38.90116881510879</v>
      </c>
      <c r="Z326" s="69">
        <f t="shared" si="95"/>
        <v>89.355087642286804</v>
      </c>
      <c r="AB326" s="69">
        <f t="shared" si="96"/>
        <v>53.619775120329372</v>
      </c>
      <c r="AC326" s="69">
        <f t="shared" si="97"/>
        <v>39.357689064171645</v>
      </c>
      <c r="AD326" s="69">
        <f t="shared" si="98"/>
        <v>92.977464184501017</v>
      </c>
    </row>
    <row r="327" spans="2:30" s="70" customFormat="1">
      <c r="B327" s="60" t="s">
        <v>692</v>
      </c>
      <c r="C327" s="57" t="s">
        <v>693</v>
      </c>
      <c r="D327" s="61">
        <f>SUM(D319:D326)</f>
        <v>136633581.04105127</v>
      </c>
      <c r="E327" s="61">
        <f t="shared" ref="E327:F327" si="111">SUM(E319:E326)</f>
        <v>67267105.659999996</v>
      </c>
      <c r="F327" s="61">
        <f t="shared" si="111"/>
        <v>52192797.529999986</v>
      </c>
      <c r="G327" s="55"/>
      <c r="H327" s="62">
        <v>53.881035712257422</v>
      </c>
      <c r="I327" s="62">
        <v>44.652155568530688</v>
      </c>
      <c r="J327" s="62">
        <v>98.533191280788117</v>
      </c>
      <c r="K327" s="55"/>
      <c r="L327" s="62">
        <v>58.603906917534452</v>
      </c>
      <c r="M327" s="62">
        <v>44.602236465769394</v>
      </c>
      <c r="N327" s="62">
        <v>103.20614338330384</v>
      </c>
      <c r="O327" s="55"/>
      <c r="P327" s="62">
        <v>55.377752319604227</v>
      </c>
      <c r="Q327" s="62">
        <v>40.152239201520878</v>
      </c>
      <c r="R327" s="62">
        <v>95.529991521125112</v>
      </c>
      <c r="S327" s="55"/>
      <c r="T327" s="62">
        <v>54.351885591695137</v>
      </c>
      <c r="U327" s="62">
        <v>40.471291947457793</v>
      </c>
      <c r="V327" s="62">
        <v>94.823177539152937</v>
      </c>
      <c r="W327" s="55"/>
      <c r="X327" s="62">
        <f t="shared" si="109"/>
        <v>49.231751921798597</v>
      </c>
      <c r="Y327" s="62">
        <f t="shared" si="110"/>
        <v>38.199099469052761</v>
      </c>
      <c r="Z327" s="62">
        <f t="shared" si="95"/>
        <v>87.430851390851359</v>
      </c>
      <c r="AA327" s="55"/>
      <c r="AB327" s="62">
        <f t="shared" si="96"/>
        <v>52.987129944365989</v>
      </c>
      <c r="AC327" s="62">
        <f t="shared" si="97"/>
        <v>39.607543539343816</v>
      </c>
      <c r="AD327" s="62">
        <f t="shared" si="98"/>
        <v>92.594673483709812</v>
      </c>
    </row>
    <row r="328" spans="2:30">
      <c r="B328" s="63"/>
      <c r="C328" s="57"/>
      <c r="D328" s="59"/>
      <c r="E328" s="59"/>
      <c r="F328" s="59"/>
      <c r="H328" s="69"/>
      <c r="I328" s="69"/>
      <c r="J328" s="69"/>
      <c r="L328" s="69"/>
      <c r="M328" s="69"/>
      <c r="N328" s="69"/>
      <c r="P328" s="69"/>
      <c r="Q328" s="69"/>
      <c r="R328" s="69"/>
      <c r="T328" s="69"/>
      <c r="U328" s="69"/>
      <c r="V328" s="69"/>
      <c r="X328" s="69"/>
      <c r="Y328" s="69"/>
      <c r="Z328" s="69"/>
      <c r="AB328" s="69"/>
      <c r="AC328" s="69"/>
      <c r="AD328" s="69"/>
    </row>
    <row r="329" spans="2:30">
      <c r="B329" s="58" t="s">
        <v>290</v>
      </c>
      <c r="C329" s="58" t="s">
        <v>289</v>
      </c>
      <c r="D329" s="59">
        <f>IFERROR(VLOOKUP(B329,'1061(24)Table'!$A$3:$H$297,8,0),0)</f>
        <v>840837.5116198</v>
      </c>
      <c r="E329" s="59">
        <f>VLOOKUP(B329,'F197 Data'!$G$6:$L$300,6,0)</f>
        <v>535487.38</v>
      </c>
      <c r="F329" s="59">
        <f>VLOOKUP(B329,'F197 Data'!$B$6:$D$300,3,0)</f>
        <v>328564.01</v>
      </c>
      <c r="H329" s="69">
        <v>53.806457372116348</v>
      </c>
      <c r="I329" s="69">
        <v>29.835364092276834</v>
      </c>
      <c r="J329" s="69">
        <v>83.641821464393189</v>
      </c>
      <c r="L329" s="69">
        <v>64.844552105757415</v>
      </c>
      <c r="M329" s="69">
        <v>31.852420545570904</v>
      </c>
      <c r="N329" s="69">
        <v>96.696972651328323</v>
      </c>
      <c r="P329" s="69">
        <v>65.29459159215844</v>
      </c>
      <c r="Q329" s="69">
        <v>33.071317850851663</v>
      </c>
      <c r="R329" s="69">
        <v>98.365909443010111</v>
      </c>
      <c r="T329" s="69">
        <v>63.75223568607128</v>
      </c>
      <c r="U329" s="69">
        <v>35.186676330496155</v>
      </c>
      <c r="V329" s="69">
        <v>98.938912016567429</v>
      </c>
      <c r="X329" s="69">
        <f>IFERROR(IF(E329&gt;0,E329/D329*100,0),0)</f>
        <v>63.685001275505691</v>
      </c>
      <c r="Y329" s="69">
        <f>IFERROR(IF(F329&gt;0,F329/D329*100,0),0)</f>
        <v>39.075803048682985</v>
      </c>
      <c r="Z329" s="69">
        <f t="shared" ref="Z329:Z380" si="112">X329+Y329</f>
        <v>102.76080432418868</v>
      </c>
      <c r="AB329" s="69">
        <f t="shared" si="96"/>
        <v>64.243942851245137</v>
      </c>
      <c r="AC329" s="69">
        <f t="shared" si="97"/>
        <v>35.777932410010266</v>
      </c>
      <c r="AD329" s="69">
        <f t="shared" si="98"/>
        <v>100.0218752612554</v>
      </c>
    </row>
    <row r="330" spans="2:30">
      <c r="B330" s="60" t="s">
        <v>694</v>
      </c>
      <c r="C330" s="57" t="s">
        <v>695</v>
      </c>
      <c r="D330" s="61">
        <f>SUM(D329)</f>
        <v>840837.5116198</v>
      </c>
      <c r="E330" s="61">
        <f t="shared" ref="E330:F330" si="113">SUM(E329)</f>
        <v>535487.38</v>
      </c>
      <c r="F330" s="61">
        <f t="shared" si="113"/>
        <v>328564.01</v>
      </c>
      <c r="G330" s="55"/>
      <c r="H330" s="62">
        <v>53.806457372116348</v>
      </c>
      <c r="I330" s="62">
        <v>29.835364092276834</v>
      </c>
      <c r="J330" s="62">
        <v>83.641821464393189</v>
      </c>
      <c r="K330" s="55"/>
      <c r="L330" s="62">
        <v>64.844552105757415</v>
      </c>
      <c r="M330" s="62">
        <v>31.852420545570904</v>
      </c>
      <c r="N330" s="62">
        <v>96.696972651328323</v>
      </c>
      <c r="O330" s="55"/>
      <c r="P330" s="62">
        <v>65.29459159215844</v>
      </c>
      <c r="Q330" s="62">
        <v>33.071317850851663</v>
      </c>
      <c r="R330" s="62">
        <v>98.365909443010111</v>
      </c>
      <c r="S330" s="55"/>
      <c r="T330" s="62">
        <v>63.75223568607128</v>
      </c>
      <c r="U330" s="62">
        <v>35.186676330496155</v>
      </c>
      <c r="V330" s="62">
        <v>98.938912016567429</v>
      </c>
      <c r="W330" s="55"/>
      <c r="X330" s="62">
        <f>IFERROR(IF(E330&gt;0,E330/D330*100,0),0)</f>
        <v>63.685001275505691</v>
      </c>
      <c r="Y330" s="62">
        <f>IFERROR(IF(F330&gt;0,F330/D330*100,0),0)</f>
        <v>39.075803048682985</v>
      </c>
      <c r="Z330" s="62">
        <f t="shared" si="112"/>
        <v>102.76080432418868</v>
      </c>
      <c r="AA330" s="55"/>
      <c r="AB330" s="62">
        <f t="shared" ref="AB330:AB380" si="114">AVERAGE(P330,T330,X330)</f>
        <v>64.243942851245137</v>
      </c>
      <c r="AC330" s="62">
        <f t="shared" ref="AC330:AC380" si="115">AVERAGE(Q330,U330,Y330)</f>
        <v>35.777932410010266</v>
      </c>
      <c r="AD330" s="62">
        <f t="shared" ref="AD330:AD380" si="116">AVERAGE(R330,V330,Z330)</f>
        <v>100.0218752612554</v>
      </c>
    </row>
    <row r="331" spans="2:30">
      <c r="B331" s="52"/>
      <c r="C331" s="57"/>
      <c r="D331" s="59"/>
      <c r="E331" s="59"/>
      <c r="F331" s="59"/>
      <c r="H331" s="69"/>
      <c r="I331" s="69"/>
      <c r="J331" s="69"/>
      <c r="L331" s="69"/>
      <c r="M331" s="69"/>
      <c r="N331" s="69"/>
      <c r="P331" s="69"/>
      <c r="Q331" s="69"/>
      <c r="R331" s="69"/>
      <c r="T331" s="69"/>
      <c r="U331" s="69"/>
      <c r="V331" s="69"/>
      <c r="X331" s="69"/>
      <c r="Y331" s="69"/>
      <c r="Z331" s="69"/>
      <c r="AB331" s="69"/>
      <c r="AC331" s="69"/>
      <c r="AD331" s="69"/>
    </row>
    <row r="332" spans="2:30">
      <c r="B332" s="58" t="s">
        <v>293</v>
      </c>
      <c r="C332" s="58" t="s">
        <v>531</v>
      </c>
      <c r="D332" s="59">
        <f>IFERROR(VLOOKUP(B332,'1061(24)Table'!$A$3:$H$297,8,0),0)</f>
        <v>139875.76022495001</v>
      </c>
      <c r="E332" s="59">
        <f>VLOOKUP(B332,'F197 Data'!$G$6:$L$300,6,0)</f>
        <v>59529.88</v>
      </c>
      <c r="F332" s="59">
        <f>VLOOKUP(B332,'F197 Data'!$B$6:$D$300,3,0)</f>
        <v>33045.43</v>
      </c>
      <c r="H332" s="69">
        <v>63.790452621900137</v>
      </c>
      <c r="I332" s="69">
        <v>39.223470637828804</v>
      </c>
      <c r="J332" s="69">
        <v>103.01392325972894</v>
      </c>
      <c r="L332" s="69">
        <v>44.705800350808971</v>
      </c>
      <c r="M332" s="69">
        <v>27.463773899557559</v>
      </c>
      <c r="N332" s="69">
        <v>72.169574250366537</v>
      </c>
      <c r="P332" s="69">
        <v>62.694557501876737</v>
      </c>
      <c r="Q332" s="69">
        <v>19.669613868572007</v>
      </c>
      <c r="R332" s="69">
        <v>82.364171370448744</v>
      </c>
      <c r="T332" s="69">
        <v>45.845296648624355</v>
      </c>
      <c r="U332" s="69">
        <v>33.637487456716826</v>
      </c>
      <c r="V332" s="69">
        <v>79.482784105341182</v>
      </c>
      <c r="X332" s="69">
        <f t="shared" ref="X332:X339" si="117">IFERROR(IF(E332&gt;0,E332/D332*100,0),0)</f>
        <v>42.55911095979981</v>
      </c>
      <c r="Y332" s="69">
        <f t="shared" ref="Y332:Y339" si="118">IFERROR(IF(F332&gt;0,F332/D332*100,0),0)</f>
        <v>23.624843894936415</v>
      </c>
      <c r="Z332" s="69">
        <f t="shared" si="112"/>
        <v>66.183954854736228</v>
      </c>
      <c r="AB332" s="69">
        <f t="shared" si="114"/>
        <v>50.366321703433641</v>
      </c>
      <c r="AC332" s="69">
        <f t="shared" si="115"/>
        <v>25.64398174007508</v>
      </c>
      <c r="AD332" s="69">
        <f t="shared" si="116"/>
        <v>76.010303443508704</v>
      </c>
    </row>
    <row r="333" spans="2:30">
      <c r="B333" s="58" t="s">
        <v>292</v>
      </c>
      <c r="C333" s="58" t="s">
        <v>291</v>
      </c>
      <c r="D333" s="59">
        <f>IFERROR(VLOOKUP(B333,'1061(24)Table'!$A$3:$H$297,8,0),0)</f>
        <v>11856771.805914</v>
      </c>
      <c r="E333" s="59">
        <f>VLOOKUP(B333,'F197 Data'!$G$6:$L$300,6,0)</f>
        <v>7007959.3700000001</v>
      </c>
      <c r="F333" s="59">
        <f>VLOOKUP(B333,'F197 Data'!$B$6:$D$300,3,0)</f>
        <v>4600566.8600000003</v>
      </c>
      <c r="H333" s="69">
        <v>58.29312051915376</v>
      </c>
      <c r="I333" s="69">
        <v>40.901073681968612</v>
      </c>
      <c r="J333" s="69">
        <v>99.194194201122372</v>
      </c>
      <c r="L333" s="69">
        <v>49.104523116120788</v>
      </c>
      <c r="M333" s="69">
        <v>32.54387737847869</v>
      </c>
      <c r="N333" s="69">
        <v>81.648400494599485</v>
      </c>
      <c r="P333" s="69">
        <v>59.258397450454211</v>
      </c>
      <c r="Q333" s="69">
        <v>33.921496029115254</v>
      </c>
      <c r="R333" s="69">
        <v>93.179893479569472</v>
      </c>
      <c r="T333" s="69">
        <v>59.639207037435995</v>
      </c>
      <c r="U333" s="69">
        <v>38.44894624439997</v>
      </c>
      <c r="V333" s="69">
        <v>98.088153281835957</v>
      </c>
      <c r="X333" s="69">
        <f t="shared" si="117"/>
        <v>59.105121399945673</v>
      </c>
      <c r="Y333" s="69">
        <f t="shared" si="118"/>
        <v>38.801175693583808</v>
      </c>
      <c r="Z333" s="69">
        <f t="shared" si="112"/>
        <v>97.906297093529474</v>
      </c>
      <c r="AB333" s="69">
        <f t="shared" si="114"/>
        <v>59.334241962611962</v>
      </c>
      <c r="AC333" s="69">
        <f t="shared" si="115"/>
        <v>37.057205989033008</v>
      </c>
      <c r="AD333" s="69">
        <f t="shared" si="116"/>
        <v>96.391447951644977</v>
      </c>
    </row>
    <row r="334" spans="2:30">
      <c r="B334" s="58" t="s">
        <v>294</v>
      </c>
      <c r="C334" s="58" t="s">
        <v>532</v>
      </c>
      <c r="D334" s="59">
        <f>IFERROR(VLOOKUP(B334,'1061(24)Table'!$A$3:$H$297,8,0),0)</f>
        <v>4500000</v>
      </c>
      <c r="E334" s="59">
        <f>VLOOKUP(B334,'F197 Data'!$G$6:$L$300,6,0)</f>
        <v>2578174.3199999994</v>
      </c>
      <c r="F334" s="59">
        <f>VLOOKUP(B334,'F197 Data'!$B$6:$D$300,3,0)</f>
        <v>1676045.28</v>
      </c>
      <c r="H334" s="69">
        <v>57.273787755102049</v>
      </c>
      <c r="I334" s="69">
        <v>42.283175918367348</v>
      </c>
      <c r="J334" s="69">
        <v>99.556963673469397</v>
      </c>
      <c r="L334" s="69">
        <v>62.535814693877548</v>
      </c>
      <c r="M334" s="69">
        <v>42.037697142857141</v>
      </c>
      <c r="N334" s="69">
        <v>104.5735118367347</v>
      </c>
      <c r="P334" s="69">
        <v>58.544773818181802</v>
      </c>
      <c r="Q334" s="69">
        <v>38.524440000000006</v>
      </c>
      <c r="R334" s="69">
        <v>97.069213818181808</v>
      </c>
      <c r="T334" s="69">
        <v>58.104246585365857</v>
      </c>
      <c r="U334" s="69">
        <v>27.71078682926829</v>
      </c>
      <c r="V334" s="69">
        <v>85.815033414634144</v>
      </c>
      <c r="X334" s="69">
        <f t="shared" si="117"/>
        <v>57.292762666666654</v>
      </c>
      <c r="Y334" s="69">
        <f t="shared" si="118"/>
        <v>37.24545066666667</v>
      </c>
      <c r="Z334" s="69">
        <f t="shared" si="112"/>
        <v>94.538213333333317</v>
      </c>
      <c r="AB334" s="69">
        <f t="shared" si="114"/>
        <v>57.980594356738102</v>
      </c>
      <c r="AC334" s="69">
        <f t="shared" si="115"/>
        <v>34.493559165311659</v>
      </c>
      <c r="AD334" s="69">
        <f t="shared" si="116"/>
        <v>92.474153522049747</v>
      </c>
    </row>
    <row r="335" spans="2:30">
      <c r="B335" s="58" t="s">
        <v>298</v>
      </c>
      <c r="C335" s="58" t="s">
        <v>535</v>
      </c>
      <c r="D335" s="59">
        <f>IFERROR(VLOOKUP(B335,'1061(24)Table'!$A$3:$H$297,8,0),0)</f>
        <v>734966</v>
      </c>
      <c r="E335" s="59">
        <f>VLOOKUP(B335,'F197 Data'!$G$6:$L$300,6,0)</f>
        <v>434328.46</v>
      </c>
      <c r="F335" s="59">
        <f>VLOOKUP(B335,'F197 Data'!$B$6:$D$300,3,0)</f>
        <v>257730.55</v>
      </c>
      <c r="H335" s="69">
        <v>58.761175213721572</v>
      </c>
      <c r="I335" s="69">
        <v>41.175318168412943</v>
      </c>
      <c r="J335" s="69">
        <v>99.936493382134515</v>
      </c>
      <c r="L335" s="69">
        <v>66.411271198884066</v>
      </c>
      <c r="M335" s="69">
        <v>40.370925409294472</v>
      </c>
      <c r="N335" s="69">
        <v>106.78219660817854</v>
      </c>
      <c r="P335" s="69">
        <v>49.419597641251443</v>
      </c>
      <c r="Q335" s="69">
        <v>29.100879496466504</v>
      </c>
      <c r="R335" s="69">
        <v>78.520477137717947</v>
      </c>
      <c r="T335" s="69">
        <v>54.27348203862492</v>
      </c>
      <c r="U335" s="69">
        <v>32.551860902409089</v>
      </c>
      <c r="V335" s="69">
        <v>86.825342941034009</v>
      </c>
      <c r="X335" s="69">
        <f t="shared" si="117"/>
        <v>59.095041131154368</v>
      </c>
      <c r="Y335" s="69">
        <f t="shared" si="118"/>
        <v>35.067003099463101</v>
      </c>
      <c r="Z335" s="69">
        <f t="shared" si="112"/>
        <v>94.162044230617468</v>
      </c>
      <c r="AB335" s="69">
        <f t="shared" si="114"/>
        <v>54.262706937010243</v>
      </c>
      <c r="AC335" s="69">
        <f t="shared" si="115"/>
        <v>32.239914499446229</v>
      </c>
      <c r="AD335" s="69">
        <f t="shared" si="116"/>
        <v>86.502621436456479</v>
      </c>
    </row>
    <row r="336" spans="2:30">
      <c r="B336" s="58" t="s">
        <v>295</v>
      </c>
      <c r="C336" s="58" t="s">
        <v>696</v>
      </c>
      <c r="D336" s="59">
        <f>IFERROR(VLOOKUP(B336,'1061(24)Table'!$A$3:$H$297,8,0),0)</f>
        <v>3436669</v>
      </c>
      <c r="E336" s="59">
        <f>VLOOKUP(B336,'F197 Data'!$G$6:$L$300,6,0)</f>
        <v>1374658.8900000001</v>
      </c>
      <c r="F336" s="59">
        <f>VLOOKUP(B336,'F197 Data'!$B$6:$D$300,3,0)</f>
        <v>949691.92</v>
      </c>
      <c r="H336" s="69">
        <v>56.816747255188901</v>
      </c>
      <c r="I336" s="69">
        <v>42.887102540561024</v>
      </c>
      <c r="J336" s="69">
        <v>99.703849795749932</v>
      </c>
      <c r="L336" s="69">
        <v>47.900670315789476</v>
      </c>
      <c r="M336" s="69">
        <v>34.509898526315787</v>
      </c>
      <c r="N336" s="69">
        <v>82.410568842105263</v>
      </c>
      <c r="P336" s="69">
        <v>58.30223600361014</v>
      </c>
      <c r="Q336" s="69">
        <v>41.820448915089479</v>
      </c>
      <c r="R336" s="69">
        <v>100.12268491869962</v>
      </c>
      <c r="T336" s="69">
        <v>38.709312731749826</v>
      </c>
      <c r="U336" s="69">
        <v>24.057480551895779</v>
      </c>
      <c r="V336" s="69">
        <v>62.766793283645605</v>
      </c>
      <c r="X336" s="69">
        <f t="shared" si="117"/>
        <v>39.999746556913109</v>
      </c>
      <c r="Y336" s="69">
        <f t="shared" si="118"/>
        <v>27.634081722737918</v>
      </c>
      <c r="Z336" s="69">
        <f t="shared" si="112"/>
        <v>67.633828279651027</v>
      </c>
      <c r="AB336" s="69">
        <f t="shared" si="114"/>
        <v>45.670431764091028</v>
      </c>
      <c r="AC336" s="69">
        <f t="shared" si="115"/>
        <v>31.170670396574391</v>
      </c>
      <c r="AD336" s="69">
        <f t="shared" si="116"/>
        <v>76.841102160665415</v>
      </c>
    </row>
    <row r="337" spans="2:30">
      <c r="B337" s="58" t="s">
        <v>296</v>
      </c>
      <c r="C337" s="58" t="s">
        <v>533</v>
      </c>
      <c r="D337" s="59">
        <f>IFERROR(VLOOKUP(B337,'1061(24)Table'!$A$3:$H$297,8,0),0)</f>
        <v>760908.15890225</v>
      </c>
      <c r="E337" s="59">
        <f>VLOOKUP(B337,'F197 Data'!$G$6:$L$300,6,0)</f>
        <v>306246.91000000003</v>
      </c>
      <c r="F337" s="59">
        <f>VLOOKUP(B337,'F197 Data'!$B$6:$D$300,3,0)</f>
        <v>166506.48000000001</v>
      </c>
      <c r="H337" s="69">
        <v>56.635106768919798</v>
      </c>
      <c r="I337" s="69">
        <v>31.26305909433621</v>
      </c>
      <c r="J337" s="69">
        <v>87.898165863256011</v>
      </c>
      <c r="L337" s="69">
        <v>38.713387975510898</v>
      </c>
      <c r="M337" s="69">
        <v>24.969531995184994</v>
      </c>
      <c r="N337" s="69">
        <v>63.682919970695892</v>
      </c>
      <c r="P337" s="69">
        <v>38.906029800872624</v>
      </c>
      <c r="Q337" s="69">
        <v>21.55590157032433</v>
      </c>
      <c r="R337" s="69">
        <v>60.461931371196954</v>
      </c>
      <c r="T337" s="69">
        <v>37.628700156346525</v>
      </c>
      <c r="U337" s="69">
        <v>19.773353503040418</v>
      </c>
      <c r="V337" s="69">
        <v>57.402053659386944</v>
      </c>
      <c r="X337" s="69">
        <f t="shared" si="117"/>
        <v>40.247552403934996</v>
      </c>
      <c r="Y337" s="69">
        <f t="shared" si="118"/>
        <v>21.882598846123063</v>
      </c>
      <c r="Z337" s="69">
        <f t="shared" si="112"/>
        <v>62.130151250058063</v>
      </c>
      <c r="AB337" s="69">
        <f t="shared" si="114"/>
        <v>38.927427453718053</v>
      </c>
      <c r="AC337" s="69">
        <f t="shared" si="115"/>
        <v>21.070617973162602</v>
      </c>
      <c r="AD337" s="69">
        <f t="shared" si="116"/>
        <v>59.998045426880651</v>
      </c>
    </row>
    <row r="338" spans="2:30">
      <c r="B338" s="58" t="s">
        <v>297</v>
      </c>
      <c r="C338" s="58" t="s">
        <v>534</v>
      </c>
      <c r="D338" s="59">
        <f>IFERROR(VLOOKUP(B338,'1061(24)Table'!$A$3:$H$297,8,0),0)</f>
        <v>685000</v>
      </c>
      <c r="E338" s="59">
        <f>VLOOKUP(B338,'F197 Data'!$G$6:$L$300,6,0)</f>
        <v>460853.29000000004</v>
      </c>
      <c r="F338" s="59">
        <f>VLOOKUP(B338,'F197 Data'!$B$6:$D$300,3,0)</f>
        <v>241495.62</v>
      </c>
      <c r="H338" s="69">
        <v>61.984938983050853</v>
      </c>
      <c r="I338" s="69">
        <v>37.228864406779664</v>
      </c>
      <c r="J338" s="69">
        <v>99.213803389830517</v>
      </c>
      <c r="L338" s="69">
        <v>70.968240677966094</v>
      </c>
      <c r="M338" s="69">
        <v>37.207210169491525</v>
      </c>
      <c r="N338" s="69">
        <v>108.17545084745763</v>
      </c>
      <c r="P338" s="69">
        <v>62.989429850746284</v>
      </c>
      <c r="Q338" s="69">
        <v>30.980277611940298</v>
      </c>
      <c r="R338" s="69">
        <v>93.969707462686586</v>
      </c>
      <c r="T338" s="69">
        <v>64.422195620437947</v>
      </c>
      <c r="U338" s="69">
        <v>34.581652554744522</v>
      </c>
      <c r="V338" s="69">
        <v>99.003848175182469</v>
      </c>
      <c r="X338" s="69">
        <f t="shared" si="117"/>
        <v>67.277852554744527</v>
      </c>
      <c r="Y338" s="69">
        <f t="shared" si="118"/>
        <v>35.254835036496353</v>
      </c>
      <c r="Z338" s="69">
        <f t="shared" si="112"/>
        <v>102.53268759124089</v>
      </c>
      <c r="AB338" s="69">
        <f t="shared" si="114"/>
        <v>64.896492675309588</v>
      </c>
      <c r="AC338" s="69">
        <f t="shared" si="115"/>
        <v>33.605588401060395</v>
      </c>
      <c r="AD338" s="69">
        <f t="shared" si="116"/>
        <v>98.502081076369976</v>
      </c>
    </row>
    <row r="339" spans="2:30">
      <c r="B339" s="60" t="s">
        <v>697</v>
      </c>
      <c r="C339" s="57" t="s">
        <v>698</v>
      </c>
      <c r="D339" s="61">
        <f>SUM(D332:D338)</f>
        <v>22114190.725041199</v>
      </c>
      <c r="E339" s="61">
        <f t="shared" ref="E339:F339" si="119">SUM(E332:E338)</f>
        <v>12221751.120000001</v>
      </c>
      <c r="F339" s="61">
        <f t="shared" si="119"/>
        <v>7925082.1400000006</v>
      </c>
      <c r="G339" s="55"/>
      <c r="H339" s="62">
        <v>58.084647274541979</v>
      </c>
      <c r="I339" s="62">
        <v>40.946650197119553</v>
      </c>
      <c r="J339" s="62">
        <v>99.031297471661532</v>
      </c>
      <c r="K339" s="55"/>
      <c r="L339" s="62">
        <v>51.589369894835016</v>
      </c>
      <c r="M339" s="62">
        <v>34.170414014392648</v>
      </c>
      <c r="N339" s="62">
        <v>85.759783909227664</v>
      </c>
      <c r="O339" s="55"/>
      <c r="P339" s="62">
        <v>58.097025290909265</v>
      </c>
      <c r="Q339" s="62">
        <v>34.641657715663584</v>
      </c>
      <c r="R339" s="62">
        <v>92.738683006572842</v>
      </c>
      <c r="S339" s="55"/>
      <c r="T339" s="62">
        <v>55.187460761908099</v>
      </c>
      <c r="U339" s="62">
        <v>33.125330623690871</v>
      </c>
      <c r="V339" s="62">
        <v>88.31279138559897</v>
      </c>
      <c r="W339" s="55"/>
      <c r="X339" s="62">
        <f t="shared" si="117"/>
        <v>55.266553824918375</v>
      </c>
      <c r="Y339" s="62">
        <f t="shared" si="118"/>
        <v>35.837088675490001</v>
      </c>
      <c r="Z339" s="62">
        <f t="shared" si="112"/>
        <v>91.10364250040837</v>
      </c>
      <c r="AA339" s="55"/>
      <c r="AB339" s="62">
        <f t="shared" si="114"/>
        <v>56.183679959245239</v>
      </c>
      <c r="AC339" s="62">
        <f t="shared" si="115"/>
        <v>34.534692338281481</v>
      </c>
      <c r="AD339" s="62">
        <f t="shared" si="116"/>
        <v>90.718372297526727</v>
      </c>
    </row>
    <row r="340" spans="2:30">
      <c r="B340" s="52"/>
      <c r="C340" s="57"/>
      <c r="D340" s="59"/>
      <c r="E340" s="59"/>
      <c r="F340" s="59"/>
      <c r="H340" s="69"/>
      <c r="I340" s="69"/>
      <c r="J340" s="69"/>
      <c r="L340" s="69"/>
      <c r="M340" s="69"/>
      <c r="N340" s="69"/>
      <c r="P340" s="69"/>
      <c r="Q340" s="69"/>
      <c r="R340" s="69"/>
      <c r="T340" s="69"/>
      <c r="U340" s="69"/>
      <c r="V340" s="69"/>
      <c r="X340" s="69"/>
      <c r="Y340" s="69"/>
      <c r="Z340" s="69"/>
      <c r="AB340" s="69"/>
      <c r="AC340" s="69"/>
      <c r="AD340" s="69"/>
    </row>
    <row r="341" spans="2:30">
      <c r="B341" s="58" t="s">
        <v>299</v>
      </c>
      <c r="C341" s="58" t="s">
        <v>536</v>
      </c>
      <c r="D341" s="59">
        <f>IFERROR(VLOOKUP(B341,'1061(24)Table'!$A$3:$H$297,8,0),0)</f>
        <v>34994823.138253801</v>
      </c>
      <c r="E341" s="59">
        <f>VLOOKUP(B341,'F197 Data'!$G$6:$L$300,6,0)</f>
        <v>18873557.710000001</v>
      </c>
      <c r="F341" s="59">
        <f>VLOOKUP(B341,'F197 Data'!$B$6:$D$300,3,0)</f>
        <v>15128323.92</v>
      </c>
      <c r="H341" s="69">
        <v>53.882259045907908</v>
      </c>
      <c r="I341" s="69">
        <v>45.952416019610695</v>
      </c>
      <c r="J341" s="69">
        <v>99.83467506551861</v>
      </c>
      <c r="L341" s="69">
        <v>55.469005425575247</v>
      </c>
      <c r="M341" s="69">
        <v>45.573793163806855</v>
      </c>
      <c r="N341" s="69">
        <v>101.0427985893821</v>
      </c>
      <c r="P341" s="69">
        <v>54.011787239813799</v>
      </c>
      <c r="Q341" s="69">
        <v>42.547428470895625</v>
      </c>
      <c r="R341" s="69">
        <v>96.559215710709424</v>
      </c>
      <c r="T341" s="69">
        <v>53.992637180119175</v>
      </c>
      <c r="U341" s="69">
        <v>42.443591952075835</v>
      </c>
      <c r="V341" s="69">
        <v>96.43622913219501</v>
      </c>
      <c r="X341" s="69">
        <f t="shared" ref="X341:X348" si="120">IFERROR(IF(E341&gt;0,E341/D341*100,0),0)</f>
        <v>53.93242776349053</v>
      </c>
      <c r="Y341" s="69">
        <f t="shared" ref="Y341:Y348" si="121">IFERROR(IF(F341&gt;0,F341/D341*100,0),0)</f>
        <v>43.230176818532954</v>
      </c>
      <c r="Z341" s="69">
        <f t="shared" si="112"/>
        <v>97.162604582023476</v>
      </c>
      <c r="AB341" s="69">
        <f t="shared" si="114"/>
        <v>53.978950727807835</v>
      </c>
      <c r="AC341" s="69">
        <f t="shared" si="115"/>
        <v>42.740399080501469</v>
      </c>
      <c r="AD341" s="69">
        <f t="shared" si="116"/>
        <v>96.719349808309289</v>
      </c>
    </row>
    <row r="342" spans="2:30">
      <c r="B342" s="58" t="s">
        <v>300</v>
      </c>
      <c r="C342" s="58" t="s">
        <v>537</v>
      </c>
      <c r="D342" s="59">
        <f>IFERROR(VLOOKUP(B342,'1061(24)Table'!$A$3:$H$297,8,0),0)</f>
        <v>11999037.023757581</v>
      </c>
      <c r="E342" s="59">
        <f>VLOOKUP(B342,'F197 Data'!$G$6:$L$300,6,0)</f>
        <v>6073441.4600000009</v>
      </c>
      <c r="F342" s="59">
        <f>VLOOKUP(B342,'F197 Data'!$B$6:$D$300,3,0)</f>
        <v>4534221.8499999996</v>
      </c>
      <c r="H342" s="69">
        <v>52.139509117251514</v>
      </c>
      <c r="I342" s="69">
        <v>36.539239650771968</v>
      </c>
      <c r="J342" s="69">
        <v>88.678748768023482</v>
      </c>
      <c r="L342" s="69">
        <v>32.282812431361371</v>
      </c>
      <c r="M342" s="69">
        <v>30.303761380739004</v>
      </c>
      <c r="N342" s="69">
        <v>62.586573812100376</v>
      </c>
      <c r="P342" s="69">
        <v>58.270801434822836</v>
      </c>
      <c r="Q342" s="69">
        <v>39.307330436031776</v>
      </c>
      <c r="R342" s="69">
        <v>97.578131870854605</v>
      </c>
      <c r="T342" s="69">
        <v>69.09475306536487</v>
      </c>
      <c r="U342" s="69">
        <v>32.33015916561407</v>
      </c>
      <c r="V342" s="69">
        <v>101.42491223097895</v>
      </c>
      <c r="X342" s="69">
        <f t="shared" si="120"/>
        <v>50.616074006396062</v>
      </c>
      <c r="Y342" s="69">
        <f t="shared" si="121"/>
        <v>37.788214512734932</v>
      </c>
      <c r="Z342" s="69">
        <f t="shared" si="112"/>
        <v>88.404288519131001</v>
      </c>
      <c r="AB342" s="69">
        <f t="shared" si="114"/>
        <v>59.327209502194592</v>
      </c>
      <c r="AC342" s="69">
        <f t="shared" si="115"/>
        <v>36.475234704793593</v>
      </c>
      <c r="AD342" s="69">
        <f t="shared" si="116"/>
        <v>95.802444206988184</v>
      </c>
    </row>
    <row r="343" spans="2:30">
      <c r="B343" s="58" t="s">
        <v>301</v>
      </c>
      <c r="C343" s="58" t="s">
        <v>538</v>
      </c>
      <c r="D343" s="59">
        <f>IFERROR(VLOOKUP(B343,'1061(24)Table'!$A$3:$H$297,8,0),0)</f>
        <v>6462168.5325387698</v>
      </c>
      <c r="E343" s="59">
        <f>VLOOKUP(B343,'F197 Data'!$G$6:$L$300,6,0)</f>
        <v>3576841.14</v>
      </c>
      <c r="F343" s="59">
        <f>VLOOKUP(B343,'F197 Data'!$B$6:$D$300,3,0)</f>
        <v>2936253.1</v>
      </c>
      <c r="H343" s="69">
        <v>54.613908878578002</v>
      </c>
      <c r="I343" s="69">
        <v>45.14576434294176</v>
      </c>
      <c r="J343" s="69">
        <v>99.759673221519762</v>
      </c>
      <c r="L343" s="69">
        <v>57.25326489601288</v>
      </c>
      <c r="M343" s="69">
        <v>44.843155254902044</v>
      </c>
      <c r="N343" s="69">
        <v>102.09642015091492</v>
      </c>
      <c r="P343" s="69">
        <v>56.035465780573986</v>
      </c>
      <c r="Q343" s="69">
        <v>41.565012886526027</v>
      </c>
      <c r="R343" s="69">
        <v>97.60047866710002</v>
      </c>
      <c r="T343" s="69">
        <v>56.233260076146976</v>
      </c>
      <c r="U343" s="69">
        <v>39.109365347207593</v>
      </c>
      <c r="V343" s="69">
        <v>95.342625423354576</v>
      </c>
      <c r="X343" s="69">
        <f t="shared" si="120"/>
        <v>55.350477505958494</v>
      </c>
      <c r="Y343" s="69">
        <f t="shared" si="121"/>
        <v>45.437581598424273</v>
      </c>
      <c r="Z343" s="69">
        <f t="shared" si="112"/>
        <v>100.78805910438277</v>
      </c>
      <c r="AB343" s="69">
        <f t="shared" si="114"/>
        <v>55.873067787559819</v>
      </c>
      <c r="AC343" s="69">
        <f t="shared" si="115"/>
        <v>42.037319944052634</v>
      </c>
      <c r="AD343" s="69">
        <f t="shared" si="116"/>
        <v>97.910387731612445</v>
      </c>
    </row>
    <row r="344" spans="2:30">
      <c r="B344" s="58" t="s">
        <v>302</v>
      </c>
      <c r="C344" s="58" t="s">
        <v>539</v>
      </c>
      <c r="D344" s="59">
        <f>IFERROR(VLOOKUP(B344,'1061(24)Table'!$A$3:$H$297,8,0),0)</f>
        <v>8079973.9892803598</v>
      </c>
      <c r="E344" s="59">
        <f>VLOOKUP(B344,'F197 Data'!$G$6:$L$300,6,0)</f>
        <v>4397749.1100000003</v>
      </c>
      <c r="F344" s="59">
        <f>VLOOKUP(B344,'F197 Data'!$B$6:$D$300,3,0)</f>
        <v>3384519.12</v>
      </c>
      <c r="H344" s="69">
        <v>55.057822156862755</v>
      </c>
      <c r="I344" s="69">
        <v>46.146020392156863</v>
      </c>
      <c r="J344" s="69">
        <v>101.20384254901961</v>
      </c>
      <c r="L344" s="69">
        <v>72.605245546981749</v>
      </c>
      <c r="M344" s="69">
        <v>46.00416611763098</v>
      </c>
      <c r="N344" s="69">
        <v>118.60941166461274</v>
      </c>
      <c r="P344" s="69">
        <v>55.262020217294648</v>
      </c>
      <c r="Q344" s="69">
        <v>41.990765109474111</v>
      </c>
      <c r="R344" s="69">
        <v>97.252785326768759</v>
      </c>
      <c r="T344" s="69">
        <v>54.925794630160766</v>
      </c>
      <c r="U344" s="69">
        <v>42.46670946911815</v>
      </c>
      <c r="V344" s="69">
        <v>97.392504099278909</v>
      </c>
      <c r="X344" s="69">
        <f t="shared" si="120"/>
        <v>54.427763206100174</v>
      </c>
      <c r="Y344" s="69">
        <f t="shared" si="121"/>
        <v>41.88774771416611</v>
      </c>
      <c r="Z344" s="69">
        <f t="shared" si="112"/>
        <v>96.315510920266291</v>
      </c>
      <c r="AB344" s="69">
        <f t="shared" si="114"/>
        <v>54.871859351185201</v>
      </c>
      <c r="AC344" s="69">
        <f t="shared" si="115"/>
        <v>42.115074097586124</v>
      </c>
      <c r="AD344" s="69">
        <f t="shared" si="116"/>
        <v>96.98693344877131</v>
      </c>
    </row>
    <row r="345" spans="2:30">
      <c r="B345" s="58" t="s">
        <v>303</v>
      </c>
      <c r="C345" s="58" t="s">
        <v>540</v>
      </c>
      <c r="D345" s="59">
        <f>IFERROR(VLOOKUP(B345,'1061(24)Table'!$A$3:$H$297,8,0),0)</f>
        <v>4823257.3165784394</v>
      </c>
      <c r="E345" s="59">
        <f>VLOOKUP(B345,'F197 Data'!$G$6:$L$300,6,0)</f>
        <v>2621561.8999999994</v>
      </c>
      <c r="F345" s="59">
        <f>VLOOKUP(B345,'F197 Data'!$B$6:$D$300,3,0)</f>
        <v>2026416.45</v>
      </c>
      <c r="H345" s="69">
        <v>54.690530206592157</v>
      </c>
      <c r="I345" s="69">
        <v>45.740078425268329</v>
      </c>
      <c r="J345" s="69">
        <v>100.43060863186048</v>
      </c>
      <c r="L345" s="69">
        <v>51.939034414810394</v>
      </c>
      <c r="M345" s="69">
        <v>38.937059586859988</v>
      </c>
      <c r="N345" s="69">
        <v>90.876094001670381</v>
      </c>
      <c r="P345" s="69">
        <v>55.234602101958743</v>
      </c>
      <c r="Q345" s="69">
        <v>42.016440436419664</v>
      </c>
      <c r="R345" s="69">
        <v>97.251042538378414</v>
      </c>
      <c r="T345" s="69">
        <v>54.840057429405398</v>
      </c>
      <c r="U345" s="69">
        <v>42.090690350725509</v>
      </c>
      <c r="V345" s="69">
        <v>96.930747780130901</v>
      </c>
      <c r="X345" s="69">
        <f t="shared" si="120"/>
        <v>54.352520048830897</v>
      </c>
      <c r="Y345" s="69">
        <f t="shared" si="121"/>
        <v>42.013442721266948</v>
      </c>
      <c r="Z345" s="69">
        <f t="shared" si="112"/>
        <v>96.365962770097838</v>
      </c>
      <c r="AB345" s="69">
        <f t="shared" si="114"/>
        <v>54.80905986006502</v>
      </c>
      <c r="AC345" s="69">
        <f t="shared" si="115"/>
        <v>42.04019116947071</v>
      </c>
      <c r="AD345" s="69">
        <f t="shared" si="116"/>
        <v>96.849251029535708</v>
      </c>
    </row>
    <row r="346" spans="2:30">
      <c r="B346" s="58" t="s">
        <v>304</v>
      </c>
      <c r="C346" s="58" t="s">
        <v>541</v>
      </c>
      <c r="D346" s="59">
        <f>IFERROR(VLOOKUP(B346,'1061(24)Table'!$A$3:$H$297,8,0),0)</f>
        <v>3093554.4464958399</v>
      </c>
      <c r="E346" s="59">
        <f>VLOOKUP(B346,'F197 Data'!$G$6:$L$300,6,0)</f>
        <v>1711588.25</v>
      </c>
      <c r="F346" s="59">
        <f>VLOOKUP(B346,'F197 Data'!$B$6:$D$300,3,0)</f>
        <v>1154488.3700000001</v>
      </c>
      <c r="H346" s="69">
        <v>53.877045500000008</v>
      </c>
      <c r="I346" s="69">
        <v>45.699601000000001</v>
      </c>
      <c r="J346" s="69">
        <v>99.57664650000001</v>
      </c>
      <c r="L346" s="69">
        <v>86.781883041549477</v>
      </c>
      <c r="M346" s="69">
        <v>45.584970125733456</v>
      </c>
      <c r="N346" s="69">
        <v>132.36685316728293</v>
      </c>
      <c r="P346" s="69">
        <v>55.775064747649672</v>
      </c>
      <c r="Q346" s="69">
        <v>58.383311671294194</v>
      </c>
      <c r="R346" s="69">
        <v>114.15837641894387</v>
      </c>
      <c r="T346" s="69">
        <v>55.194798553281224</v>
      </c>
      <c r="U346" s="69">
        <v>40.090739292897013</v>
      </c>
      <c r="V346" s="69">
        <v>95.285537846178244</v>
      </c>
      <c r="X346" s="69">
        <f t="shared" si="120"/>
        <v>55.32756185813269</v>
      </c>
      <c r="Y346" s="69">
        <f t="shared" si="121"/>
        <v>37.319154712396383</v>
      </c>
      <c r="Z346" s="69">
        <f t="shared" si="112"/>
        <v>92.646716570529065</v>
      </c>
      <c r="AB346" s="69">
        <f t="shared" si="114"/>
        <v>55.432475053021193</v>
      </c>
      <c r="AC346" s="69">
        <f t="shared" si="115"/>
        <v>45.26440189219587</v>
      </c>
      <c r="AD346" s="69">
        <f t="shared" si="116"/>
        <v>100.69687694521706</v>
      </c>
    </row>
    <row r="347" spans="2:30">
      <c r="B347" s="58" t="s">
        <v>305</v>
      </c>
      <c r="C347" s="58" t="s">
        <v>542</v>
      </c>
      <c r="D347" s="59">
        <f>IFERROR(VLOOKUP(B347,'1061(24)Table'!$A$3:$H$297,8,0),0)</f>
        <v>5336838.4029510403</v>
      </c>
      <c r="E347" s="59">
        <f>VLOOKUP(B347,'F197 Data'!$G$6:$L$300,6,0)</f>
        <v>2844761.3899999997</v>
      </c>
      <c r="F347" s="59">
        <f>VLOOKUP(B347,'F197 Data'!$B$6:$D$300,3,0)</f>
        <v>2157480.54</v>
      </c>
      <c r="H347" s="69">
        <v>55.579900105572932</v>
      </c>
      <c r="I347" s="69">
        <v>43.230676129203317</v>
      </c>
      <c r="J347" s="69">
        <v>98.810576234776249</v>
      </c>
      <c r="L347" s="69">
        <v>57.961689163251343</v>
      </c>
      <c r="M347" s="69">
        <v>43.78930063935978</v>
      </c>
      <c r="N347" s="69">
        <v>101.75098980261112</v>
      </c>
      <c r="P347" s="69">
        <v>58.336072777306157</v>
      </c>
      <c r="Q347" s="69">
        <v>39.445872992161938</v>
      </c>
      <c r="R347" s="69">
        <v>97.781945769468095</v>
      </c>
      <c r="T347" s="69">
        <v>57.215842914702797</v>
      </c>
      <c r="U347" s="69">
        <v>38.893081601677423</v>
      </c>
      <c r="V347" s="69">
        <v>96.108924516380227</v>
      </c>
      <c r="X347" s="69">
        <f t="shared" si="120"/>
        <v>53.304244483531107</v>
      </c>
      <c r="Y347" s="69">
        <f t="shared" si="121"/>
        <v>40.426192009242904</v>
      </c>
      <c r="Z347" s="69">
        <f t="shared" si="112"/>
        <v>93.730436492774004</v>
      </c>
      <c r="AB347" s="69">
        <f t="shared" si="114"/>
        <v>56.285386725180018</v>
      </c>
      <c r="AC347" s="69">
        <f t="shared" si="115"/>
        <v>39.588382201027422</v>
      </c>
      <c r="AD347" s="69">
        <f t="shared" si="116"/>
        <v>95.873768926207447</v>
      </c>
    </row>
    <row r="348" spans="2:30">
      <c r="B348" s="60" t="s">
        <v>699</v>
      </c>
      <c r="C348" s="57" t="s">
        <v>700</v>
      </c>
      <c r="D348" s="61">
        <f>SUM(D341:D347)</f>
        <v>74789652.84985584</v>
      </c>
      <c r="E348" s="61">
        <f t="shared" ref="E348:F348" si="122">SUM(E341:E347)</f>
        <v>40099500.960000001</v>
      </c>
      <c r="F348" s="61">
        <f t="shared" si="122"/>
        <v>31321703.350000001</v>
      </c>
      <c r="G348" s="55"/>
      <c r="H348" s="62">
        <v>53.862521745653048</v>
      </c>
      <c r="I348" s="62">
        <v>43.781352129130383</v>
      </c>
      <c r="J348" s="62">
        <v>97.643873874783424</v>
      </c>
      <c r="K348" s="55"/>
      <c r="L348" s="62">
        <v>52.48312974609172</v>
      </c>
      <c r="M348" s="62">
        <v>41.491320442615667</v>
      </c>
      <c r="N348" s="62">
        <v>93.97445018870738</v>
      </c>
      <c r="O348" s="55"/>
      <c r="P348" s="62">
        <v>55.364817802001951</v>
      </c>
      <c r="Q348" s="62">
        <v>42.279100273160338</v>
      </c>
      <c r="R348" s="62">
        <v>97.64391807516229</v>
      </c>
      <c r="S348" s="55"/>
      <c r="T348" s="62">
        <v>56.972455082316522</v>
      </c>
      <c r="U348" s="62">
        <v>40.200934516576851</v>
      </c>
      <c r="V348" s="62">
        <v>97.17338959889338</v>
      </c>
      <c r="W348" s="55"/>
      <c r="X348" s="62">
        <f t="shared" si="120"/>
        <v>53.616375303281401</v>
      </c>
      <c r="Y348" s="62">
        <f t="shared" si="121"/>
        <v>41.879728219731099</v>
      </c>
      <c r="Z348" s="62">
        <f t="shared" si="112"/>
        <v>95.496103523012493</v>
      </c>
      <c r="AA348" s="55"/>
      <c r="AB348" s="62">
        <f t="shared" si="114"/>
        <v>55.317882729199958</v>
      </c>
      <c r="AC348" s="62">
        <f t="shared" si="115"/>
        <v>41.453254336489429</v>
      </c>
      <c r="AD348" s="62">
        <f t="shared" si="116"/>
        <v>96.771137065689388</v>
      </c>
    </row>
    <row r="349" spans="2:30">
      <c r="B349" s="63"/>
      <c r="C349" s="57"/>
      <c r="D349" s="59"/>
      <c r="E349" s="59"/>
      <c r="F349" s="59"/>
      <c r="H349" s="69"/>
      <c r="I349" s="69"/>
      <c r="J349" s="69"/>
      <c r="L349" s="69"/>
      <c r="M349" s="69"/>
      <c r="N349" s="69"/>
      <c r="P349" s="69"/>
      <c r="Q349" s="69"/>
      <c r="R349" s="69"/>
      <c r="T349" s="69"/>
      <c r="U349" s="69"/>
      <c r="V349" s="69"/>
      <c r="X349" s="69"/>
      <c r="Y349" s="69"/>
      <c r="Z349" s="69"/>
      <c r="AB349" s="69"/>
      <c r="AC349" s="69"/>
      <c r="AD349" s="69"/>
    </row>
    <row r="350" spans="2:30">
      <c r="B350" s="58" t="s">
        <v>307</v>
      </c>
      <c r="C350" s="58" t="s">
        <v>701</v>
      </c>
      <c r="D350" s="59">
        <f>IFERROR(VLOOKUP(B350,'1061(24)Table'!$A$3:$H$297,8,0),0)</f>
        <v>300000</v>
      </c>
      <c r="E350" s="59">
        <f>VLOOKUP(B350,'F197 Data'!$G$6:$L$300,6,0)</f>
        <v>177944.19999999998</v>
      </c>
      <c r="F350" s="59">
        <f>VLOOKUP(B350,'F197 Data'!$B$6:$D$300,3,0)</f>
        <v>88870.66</v>
      </c>
      <c r="H350" s="69">
        <v>65.627113285419853</v>
      </c>
      <c r="I350" s="69">
        <v>28.28048503952299</v>
      </c>
      <c r="J350" s="69">
        <v>93.907598324942839</v>
      </c>
      <c r="L350" s="69">
        <v>77.332705490573517</v>
      </c>
      <c r="M350" s="69">
        <v>40.012222268145933</v>
      </c>
      <c r="N350" s="69">
        <v>117.34492775871945</v>
      </c>
      <c r="P350" s="69">
        <v>61.595263544809619</v>
      </c>
      <c r="Q350" s="69">
        <v>33.277674798287983</v>
      </c>
      <c r="R350" s="69">
        <v>94.872938343097601</v>
      </c>
      <c r="T350" s="69">
        <v>61.336979825416236</v>
      </c>
      <c r="U350" s="69">
        <v>33.109204005888579</v>
      </c>
      <c r="V350" s="69">
        <v>94.446183831304808</v>
      </c>
      <c r="X350" s="69">
        <f t="shared" ref="X350:X363" si="123">IFERROR(IF(E350&gt;0,E350/D350*100,0),0)</f>
        <v>59.314733333333322</v>
      </c>
      <c r="Y350" s="69">
        <f t="shared" ref="Y350:Y363" si="124">IFERROR(IF(F350&gt;0,F350/D350*100,0),0)</f>
        <v>29.623553333333337</v>
      </c>
      <c r="Z350" s="69">
        <f t="shared" si="112"/>
        <v>88.938286666666656</v>
      </c>
      <c r="AB350" s="69">
        <f t="shared" si="114"/>
        <v>60.748992234519726</v>
      </c>
      <c r="AC350" s="69">
        <f t="shared" si="115"/>
        <v>32.003477379169965</v>
      </c>
      <c r="AD350" s="69">
        <f t="shared" si="116"/>
        <v>92.752469613689698</v>
      </c>
    </row>
    <row r="351" spans="2:30">
      <c r="B351" s="58" t="s">
        <v>316</v>
      </c>
      <c r="C351" s="58" t="s">
        <v>550</v>
      </c>
      <c r="D351" s="59">
        <f>IFERROR(VLOOKUP(B351,'1061(24)Table'!$A$3:$H$297,8,0),0)</f>
        <v>132000</v>
      </c>
      <c r="E351" s="59">
        <f>VLOOKUP(B351,'F197 Data'!$G$6:$L$300,6,0)</f>
        <v>69482.709999999992</v>
      </c>
      <c r="F351" s="59">
        <f>VLOOKUP(B351,'F197 Data'!$B$6:$D$300,3,0)</f>
        <v>27088.080000000002</v>
      </c>
      <c r="H351" s="69">
        <v>76.781258823529413</v>
      </c>
      <c r="I351" s="69">
        <v>15.979082352941177</v>
      </c>
      <c r="J351" s="69">
        <v>92.76034117647059</v>
      </c>
      <c r="L351" s="69">
        <v>83.45915294117647</v>
      </c>
      <c r="M351" s="69">
        <v>23.62624705882353</v>
      </c>
      <c r="N351" s="69">
        <v>107.08539999999999</v>
      </c>
      <c r="P351" s="69">
        <v>76.512438461538451</v>
      </c>
      <c r="Q351" s="69">
        <v>13.901946153846154</v>
      </c>
      <c r="R351" s="69">
        <v>90.414384615384606</v>
      </c>
      <c r="T351" s="69">
        <v>76.264696969696971</v>
      </c>
      <c r="U351" s="69">
        <v>21.310825757575756</v>
      </c>
      <c r="V351" s="69">
        <v>97.575522727272727</v>
      </c>
      <c r="X351" s="69">
        <f t="shared" si="123"/>
        <v>52.638416666666664</v>
      </c>
      <c r="Y351" s="69">
        <f t="shared" si="124"/>
        <v>20.521272727272731</v>
      </c>
      <c r="Z351" s="69">
        <f t="shared" si="112"/>
        <v>73.159689393939402</v>
      </c>
      <c r="AB351" s="69">
        <f t="shared" si="114"/>
        <v>68.471850699300703</v>
      </c>
      <c r="AC351" s="69">
        <f t="shared" si="115"/>
        <v>18.578014879564879</v>
      </c>
      <c r="AD351" s="69">
        <f t="shared" si="116"/>
        <v>87.049865578865578</v>
      </c>
    </row>
    <row r="352" spans="2:30">
      <c r="B352" s="58" t="s">
        <v>308</v>
      </c>
      <c r="C352" s="58" t="s">
        <v>544</v>
      </c>
      <c r="D352" s="59">
        <f>IFERROR(VLOOKUP(B352,'1061(24)Table'!$A$3:$H$297,8,0),0)</f>
        <v>236279.13897028001</v>
      </c>
      <c r="E352" s="59">
        <f>VLOOKUP(B352,'F197 Data'!$G$6:$L$300,6,0)</f>
        <v>139107.59</v>
      </c>
      <c r="F352" s="59">
        <f>VLOOKUP(B352,'F197 Data'!$B$6:$D$300,3,0)</f>
        <v>71364.399999999994</v>
      </c>
      <c r="H352" s="69">
        <v>66.42674015748031</v>
      </c>
      <c r="I352" s="69">
        <v>27.575196850393702</v>
      </c>
      <c r="J352" s="69">
        <v>94.001937007874005</v>
      </c>
      <c r="L352" s="69">
        <v>100.81655743170126</v>
      </c>
      <c r="M352" s="69">
        <v>36.092349712271051</v>
      </c>
      <c r="N352" s="69">
        <v>136.9089071439723</v>
      </c>
      <c r="P352" s="69">
        <v>57.673441790581116</v>
      </c>
      <c r="Q352" s="69">
        <v>30.501099603146624</v>
      </c>
      <c r="R352" s="69">
        <v>88.174541393727736</v>
      </c>
      <c r="T352" s="69">
        <v>57.194510499490505</v>
      </c>
      <c r="U352" s="69">
        <v>29.1049628421428</v>
      </c>
      <c r="V352" s="69">
        <v>86.299473341633302</v>
      </c>
      <c r="X352" s="69">
        <f t="shared" si="123"/>
        <v>58.874258051828022</v>
      </c>
      <c r="Y352" s="69">
        <f t="shared" si="124"/>
        <v>30.203428161711919</v>
      </c>
      <c r="Z352" s="69">
        <f t="shared" si="112"/>
        <v>89.077686213539948</v>
      </c>
      <c r="AB352" s="69">
        <f t="shared" si="114"/>
        <v>57.914070113966545</v>
      </c>
      <c r="AC352" s="69">
        <f t="shared" si="115"/>
        <v>29.93649686900045</v>
      </c>
      <c r="AD352" s="69">
        <f t="shared" si="116"/>
        <v>87.850566982966996</v>
      </c>
    </row>
    <row r="353" spans="2:30">
      <c r="B353" s="58" t="s">
        <v>306</v>
      </c>
      <c r="C353" s="58" t="s">
        <v>543</v>
      </c>
      <c r="D353" s="59">
        <f>IFERROR(VLOOKUP(B353,'1061(24)Table'!$A$3:$H$297,8,0),0)</f>
        <v>5300000</v>
      </c>
      <c r="E353" s="59">
        <f>VLOOKUP(B353,'F197 Data'!$G$6:$L$300,6,0)</f>
        <v>3052810.36</v>
      </c>
      <c r="F353" s="59">
        <f>VLOOKUP(B353,'F197 Data'!$B$6:$D$300,3,0)</f>
        <v>2257778.85</v>
      </c>
      <c r="H353" s="69">
        <v>55.536979818181806</v>
      </c>
      <c r="I353" s="69">
        <v>36.315565999999997</v>
      </c>
      <c r="J353" s="69">
        <v>91.852545818181795</v>
      </c>
      <c r="L353" s="69">
        <v>56.091346363636376</v>
      </c>
      <c r="M353" s="69">
        <v>43.142566363636362</v>
      </c>
      <c r="N353" s="69">
        <v>99.233912727272738</v>
      </c>
      <c r="P353" s="69">
        <v>58.050656037735848</v>
      </c>
      <c r="Q353" s="69">
        <v>40.839126226415097</v>
      </c>
      <c r="R353" s="69">
        <v>98.889782264150938</v>
      </c>
      <c r="T353" s="69">
        <v>57.830089433962264</v>
      </c>
      <c r="U353" s="69">
        <v>40.320020943396223</v>
      </c>
      <c r="V353" s="69">
        <v>98.150110377358487</v>
      </c>
      <c r="X353" s="69">
        <f t="shared" si="123"/>
        <v>57.600195471698115</v>
      </c>
      <c r="Y353" s="69">
        <f t="shared" si="124"/>
        <v>42.599600943396226</v>
      </c>
      <c r="Z353" s="69">
        <f t="shared" si="112"/>
        <v>100.19979641509434</v>
      </c>
      <c r="AB353" s="69">
        <f t="shared" si="114"/>
        <v>57.826980314465402</v>
      </c>
      <c r="AC353" s="69">
        <f t="shared" si="115"/>
        <v>41.252916037735851</v>
      </c>
      <c r="AD353" s="69">
        <f t="shared" si="116"/>
        <v>99.07989635220126</v>
      </c>
    </row>
    <row r="354" spans="2:30">
      <c r="B354" s="58" t="s">
        <v>309</v>
      </c>
      <c r="C354" s="58" t="s">
        <v>545</v>
      </c>
      <c r="D354" s="59">
        <f>IFERROR(VLOOKUP(B354,'1061(24)Table'!$A$3:$H$297,8,0),0)</f>
        <v>990000</v>
      </c>
      <c r="E354" s="59">
        <f>VLOOKUP(B354,'F197 Data'!$G$6:$L$300,6,0)</f>
        <v>614281.87999999989</v>
      </c>
      <c r="F354" s="59">
        <f>VLOOKUP(B354,'F197 Data'!$B$6:$D$300,3,0)</f>
        <v>358047.94</v>
      </c>
      <c r="H354" s="69">
        <v>60.329952000000006</v>
      </c>
      <c r="I354" s="69">
        <v>32.922075999999997</v>
      </c>
      <c r="J354" s="69">
        <v>93.252027999999996</v>
      </c>
      <c r="L354" s="69">
        <v>74.923343999999986</v>
      </c>
      <c r="M354" s="69">
        <v>39.699201333333335</v>
      </c>
      <c r="N354" s="69">
        <v>114.62254533333332</v>
      </c>
      <c r="P354" s="69">
        <v>62.00059000000001</v>
      </c>
      <c r="Q354" s="69">
        <v>37.36810222222222</v>
      </c>
      <c r="R354" s="69">
        <v>99.368692222222222</v>
      </c>
      <c r="T354" s="69">
        <v>63.181978125000008</v>
      </c>
      <c r="U354" s="69">
        <v>34.590775000000001</v>
      </c>
      <c r="V354" s="69">
        <v>97.772753125000008</v>
      </c>
      <c r="X354" s="69">
        <f t="shared" si="123"/>
        <v>62.048674747474742</v>
      </c>
      <c r="Y354" s="69">
        <f t="shared" si="124"/>
        <v>36.166458585858585</v>
      </c>
      <c r="Z354" s="69">
        <f t="shared" si="112"/>
        <v>98.215133333333327</v>
      </c>
      <c r="AB354" s="69">
        <f t="shared" si="114"/>
        <v>62.410414290824917</v>
      </c>
      <c r="AC354" s="69">
        <f t="shared" si="115"/>
        <v>36.041778602693597</v>
      </c>
      <c r="AD354" s="69">
        <f t="shared" si="116"/>
        <v>98.452192893518529</v>
      </c>
    </row>
    <row r="355" spans="2:30">
      <c r="B355" s="58" t="s">
        <v>310</v>
      </c>
      <c r="C355" s="58" t="s">
        <v>546</v>
      </c>
      <c r="D355" s="59">
        <f>IFERROR(VLOOKUP(B355,'1061(24)Table'!$A$3:$H$297,8,0),0)</f>
        <v>410416</v>
      </c>
      <c r="E355" s="59">
        <f>VLOOKUP(B355,'F197 Data'!$G$6:$L$300,6,0)</f>
        <v>258906.01000000004</v>
      </c>
      <c r="F355" s="59">
        <f>VLOOKUP(B355,'F197 Data'!$B$6:$D$300,3,0)</f>
        <v>143741.76999999999</v>
      </c>
      <c r="H355" s="69">
        <v>61.267840740740731</v>
      </c>
      <c r="I355" s="69">
        <v>29.870385185185182</v>
      </c>
      <c r="J355" s="69">
        <v>91.138225925925909</v>
      </c>
      <c r="L355" s="69">
        <v>90.484837037037025</v>
      </c>
      <c r="M355" s="69">
        <v>36.980707407407408</v>
      </c>
      <c r="N355" s="69">
        <v>127.46554444444443</v>
      </c>
      <c r="P355" s="69">
        <v>54.404247706650544</v>
      </c>
      <c r="Q355" s="69">
        <v>29.48289527018612</v>
      </c>
      <c r="R355" s="69">
        <v>83.887142976836657</v>
      </c>
      <c r="T355" s="69">
        <v>56.37353287981859</v>
      </c>
      <c r="U355" s="69">
        <v>30.718984126984129</v>
      </c>
      <c r="V355" s="69">
        <v>87.092517006802723</v>
      </c>
      <c r="X355" s="69">
        <f t="shared" si="123"/>
        <v>63.083800339168072</v>
      </c>
      <c r="Y355" s="69">
        <f t="shared" si="124"/>
        <v>35.023432322326613</v>
      </c>
      <c r="Z355" s="69">
        <f t="shared" si="112"/>
        <v>98.107232661494692</v>
      </c>
      <c r="AB355" s="69">
        <f t="shared" si="114"/>
        <v>57.953860308545735</v>
      </c>
      <c r="AC355" s="69">
        <f t="shared" si="115"/>
        <v>31.741770573165621</v>
      </c>
      <c r="AD355" s="69">
        <f t="shared" si="116"/>
        <v>89.695630881711352</v>
      </c>
    </row>
    <row r="356" spans="2:30">
      <c r="B356" s="58" t="s">
        <v>311</v>
      </c>
      <c r="C356" s="58" t="s">
        <v>115</v>
      </c>
      <c r="D356" s="59">
        <f>IFERROR(VLOOKUP(B356,'1061(24)Table'!$A$3:$H$297,8,0),0)</f>
        <v>176040</v>
      </c>
      <c r="E356" s="59">
        <f>VLOOKUP(B356,'F197 Data'!$G$6:$L$300,6,0)</f>
        <v>126393.69</v>
      </c>
      <c r="F356" s="59">
        <f>VLOOKUP(B356,'F197 Data'!$B$6:$D$300,3,0)</f>
        <v>50870.06</v>
      </c>
      <c r="H356" s="69">
        <v>71.109915151515139</v>
      </c>
      <c r="I356" s="69">
        <v>21.811</v>
      </c>
      <c r="J356" s="69">
        <v>92.920915151515146</v>
      </c>
      <c r="L356" s="69">
        <v>76.308254545454545</v>
      </c>
      <c r="M356" s="69">
        <v>28.897939393939392</v>
      </c>
      <c r="N356" s="69">
        <v>105.20619393939394</v>
      </c>
      <c r="P356" s="69">
        <v>69.417058623040219</v>
      </c>
      <c r="Q356" s="69">
        <v>28.541962054078617</v>
      </c>
      <c r="R356" s="69">
        <v>97.959020677118843</v>
      </c>
      <c r="T356" s="69">
        <v>71.756362190411281</v>
      </c>
      <c r="U356" s="69">
        <v>27.080345376050897</v>
      </c>
      <c r="V356" s="69">
        <v>98.836707566462181</v>
      </c>
      <c r="X356" s="69">
        <f t="shared" si="123"/>
        <v>71.798278800272669</v>
      </c>
      <c r="Y356" s="69">
        <f t="shared" si="124"/>
        <v>28.896875710065896</v>
      </c>
      <c r="Z356" s="69">
        <f t="shared" si="112"/>
        <v>100.69515451033857</v>
      </c>
      <c r="AB356" s="69">
        <f t="shared" si="114"/>
        <v>70.990566537908066</v>
      </c>
      <c r="AC356" s="69">
        <f t="shared" si="115"/>
        <v>28.173061046731803</v>
      </c>
      <c r="AD356" s="69">
        <f t="shared" si="116"/>
        <v>99.163627584639869</v>
      </c>
    </row>
    <row r="357" spans="2:30">
      <c r="B357" s="58" t="s">
        <v>312</v>
      </c>
      <c r="C357" s="58" t="s">
        <v>547</v>
      </c>
      <c r="D357" s="59">
        <f>IFERROR(VLOOKUP(B357,'1061(24)Table'!$A$3:$H$297,8,0),0)</f>
        <v>110000</v>
      </c>
      <c r="E357" s="59">
        <f>VLOOKUP(B357,'F197 Data'!$G$6:$L$300,6,0)</f>
        <v>73945.590000000011</v>
      </c>
      <c r="F357" s="59">
        <f>VLOOKUP(B357,'F197 Data'!$B$6:$D$300,3,0)</f>
        <v>29590.26</v>
      </c>
      <c r="H357" s="69">
        <v>65.338184033289693</v>
      </c>
      <c r="I357" s="69">
        <v>23.812680512744226</v>
      </c>
      <c r="J357" s="69">
        <v>89.150864546033915</v>
      </c>
      <c r="L357" s="69">
        <v>69.050345454545464</v>
      </c>
      <c r="M357" s="69">
        <v>34.559127272727274</v>
      </c>
      <c r="N357" s="69">
        <v>103.60947272727273</v>
      </c>
      <c r="P357" s="69">
        <v>70.199227272727271</v>
      </c>
      <c r="Q357" s="69">
        <v>31.208518181818185</v>
      </c>
      <c r="R357" s="69">
        <v>101.40774545454545</v>
      </c>
      <c r="T357" s="69">
        <v>72.151118181818177</v>
      </c>
      <c r="U357" s="69">
        <v>28.953736363636363</v>
      </c>
      <c r="V357" s="69">
        <v>101.10485454545454</v>
      </c>
      <c r="X357" s="69">
        <f t="shared" si="123"/>
        <v>67.223263636363654</v>
      </c>
      <c r="Y357" s="69">
        <f t="shared" si="124"/>
        <v>26.90023636363636</v>
      </c>
      <c r="Z357" s="69">
        <f t="shared" si="112"/>
        <v>94.123500000000007</v>
      </c>
      <c r="AB357" s="69">
        <f t="shared" si="114"/>
        <v>69.857869696969701</v>
      </c>
      <c r="AC357" s="69">
        <f t="shared" si="115"/>
        <v>29.020830303030305</v>
      </c>
      <c r="AD357" s="69">
        <f t="shared" si="116"/>
        <v>98.878699999999995</v>
      </c>
    </row>
    <row r="358" spans="2:30">
      <c r="B358" s="58" t="s">
        <v>317</v>
      </c>
      <c r="C358" s="58" t="s">
        <v>551</v>
      </c>
      <c r="D358" s="59">
        <f>IFERROR(VLOOKUP(B358,'1061(24)Table'!$A$3:$H$297,8,0),0)</f>
        <v>398947</v>
      </c>
      <c r="E358" s="59">
        <f>VLOOKUP(B358,'F197 Data'!$G$6:$L$300,6,0)</f>
        <v>259893.38999999998</v>
      </c>
      <c r="F358" s="59">
        <f>VLOOKUP(B358,'F197 Data'!$B$6:$D$300,3,0)</f>
        <v>145823.6</v>
      </c>
      <c r="H358" s="69">
        <v>59.398442666666675</v>
      </c>
      <c r="I358" s="69">
        <v>30.615330666666669</v>
      </c>
      <c r="J358" s="69">
        <v>90.013773333333347</v>
      </c>
      <c r="L358" s="69">
        <v>67.115511999999995</v>
      </c>
      <c r="M358" s="69">
        <v>40.876751999999996</v>
      </c>
      <c r="N358" s="69">
        <v>107.99226399999999</v>
      </c>
      <c r="P358" s="69">
        <v>65.340453744482346</v>
      </c>
      <c r="Q358" s="69">
        <v>36.690239555630193</v>
      </c>
      <c r="R358" s="69">
        <v>102.03069330011255</v>
      </c>
      <c r="T358" s="69">
        <v>63.634006522169614</v>
      </c>
      <c r="U358" s="69">
        <v>34.76030400028074</v>
      </c>
      <c r="V358" s="69">
        <v>98.394310522450354</v>
      </c>
      <c r="X358" s="69">
        <f t="shared" si="123"/>
        <v>65.144841294708314</v>
      </c>
      <c r="Y358" s="69">
        <f t="shared" si="124"/>
        <v>36.552123465021666</v>
      </c>
      <c r="Z358" s="69">
        <f t="shared" si="112"/>
        <v>101.69696475972998</v>
      </c>
      <c r="AB358" s="69">
        <f t="shared" si="114"/>
        <v>64.706433853786749</v>
      </c>
      <c r="AC358" s="69">
        <f t="shared" si="115"/>
        <v>36.000889006977538</v>
      </c>
      <c r="AD358" s="69">
        <f t="shared" si="116"/>
        <v>100.70732286076429</v>
      </c>
    </row>
    <row r="359" spans="2:30">
      <c r="B359" s="58" t="s">
        <v>313</v>
      </c>
      <c r="C359" s="58" t="s">
        <v>548</v>
      </c>
      <c r="D359" s="59">
        <f>IFERROR(VLOOKUP(B359,'1061(24)Table'!$A$3:$H$297,8,0),0)</f>
        <v>243482</v>
      </c>
      <c r="E359" s="59">
        <f>VLOOKUP(B359,'F197 Data'!$G$6:$L$300,6,0)</f>
        <v>156845.22</v>
      </c>
      <c r="F359" s="59">
        <f>VLOOKUP(B359,'F197 Data'!$B$6:$D$300,3,0)</f>
        <v>71870.649999999994</v>
      </c>
      <c r="H359" s="69">
        <v>64.521185648009578</v>
      </c>
      <c r="I359" s="69">
        <v>30.085649880275366</v>
      </c>
      <c r="J359" s="69">
        <v>94.606835528284947</v>
      </c>
      <c r="L359" s="69">
        <v>63.275025254414849</v>
      </c>
      <c r="M359" s="69">
        <v>37.625533148757853</v>
      </c>
      <c r="N359" s="69">
        <v>100.90055840317271</v>
      </c>
      <c r="P359" s="69">
        <v>69.992245454545454</v>
      </c>
      <c r="Q359" s="69">
        <v>33.583213636363638</v>
      </c>
      <c r="R359" s="69">
        <v>103.57545909090909</v>
      </c>
      <c r="T359" s="69">
        <v>68.870366766783704</v>
      </c>
      <c r="U359" s="69">
        <v>30.071970049494485</v>
      </c>
      <c r="V359" s="69">
        <v>98.942336816278186</v>
      </c>
      <c r="X359" s="69">
        <f t="shared" si="123"/>
        <v>64.417583229971825</v>
      </c>
      <c r="Y359" s="69">
        <f t="shared" si="124"/>
        <v>29.517849368741832</v>
      </c>
      <c r="Z359" s="69">
        <f t="shared" si="112"/>
        <v>93.93543259871366</v>
      </c>
      <c r="AB359" s="69">
        <f t="shared" si="114"/>
        <v>67.760065150433661</v>
      </c>
      <c r="AC359" s="69">
        <f t="shared" si="115"/>
        <v>31.05767768486665</v>
      </c>
      <c r="AD359" s="69">
        <f t="shared" si="116"/>
        <v>98.817742835300308</v>
      </c>
    </row>
    <row r="360" spans="2:30">
      <c r="B360" s="58" t="s">
        <v>314</v>
      </c>
      <c r="C360" s="58" t="s">
        <v>549</v>
      </c>
      <c r="D360" s="59">
        <f>IFERROR(VLOOKUP(B360,'1061(24)Table'!$A$3:$H$297,8,0),0)</f>
        <v>456366.47285120998</v>
      </c>
      <c r="E360" s="59">
        <f>VLOOKUP(B360,'F197 Data'!$G$6:$L$300,6,0)</f>
        <v>276836.77</v>
      </c>
      <c r="F360" s="59">
        <f>VLOOKUP(B360,'F197 Data'!$B$6:$D$300,3,0)</f>
        <v>162062.42000000001</v>
      </c>
      <c r="H360" s="69">
        <v>59.056805970149249</v>
      </c>
      <c r="I360" s="69">
        <v>26.034346268656716</v>
      </c>
      <c r="J360" s="69">
        <v>85.091152238805961</v>
      </c>
      <c r="L360" s="69">
        <v>76.8284383857156</v>
      </c>
      <c r="M360" s="69">
        <v>41.400934782905459</v>
      </c>
      <c r="N360" s="69">
        <v>118.22937316862107</v>
      </c>
      <c r="P360" s="69">
        <v>60.931078466055865</v>
      </c>
      <c r="Q360" s="69">
        <v>35.250389528571766</v>
      </c>
      <c r="R360" s="69">
        <v>96.181467994627639</v>
      </c>
      <c r="T360" s="69">
        <v>60.940424932835036</v>
      </c>
      <c r="U360" s="69">
        <v>38.279202577626577</v>
      </c>
      <c r="V360" s="69">
        <v>99.219627510461606</v>
      </c>
      <c r="X360" s="69">
        <f t="shared" si="123"/>
        <v>60.661066592036363</v>
      </c>
      <c r="Y360" s="69">
        <f t="shared" si="124"/>
        <v>35.51146493902008</v>
      </c>
      <c r="Z360" s="69">
        <f t="shared" si="112"/>
        <v>96.17253153105645</v>
      </c>
      <c r="AB360" s="69">
        <f t="shared" si="114"/>
        <v>60.84418999697575</v>
      </c>
      <c r="AC360" s="69">
        <f t="shared" si="115"/>
        <v>36.34701901507281</v>
      </c>
      <c r="AD360" s="69">
        <f t="shared" si="116"/>
        <v>97.19120901204856</v>
      </c>
    </row>
    <row r="361" spans="2:30">
      <c r="B361" s="65" t="s">
        <v>315</v>
      </c>
      <c r="C361" s="58" t="s">
        <v>702</v>
      </c>
      <c r="D361" s="59">
        <f>IFERROR(VLOOKUP(B361,'1061(24)Table'!$A$3:$H$297,8,0),0)</f>
        <v>416524</v>
      </c>
      <c r="E361" s="59">
        <f>VLOOKUP(B361,'F197 Data'!$G$6:$L$300,6,0)</f>
        <v>262513.59999999998</v>
      </c>
      <c r="F361" s="59">
        <f>VLOOKUP(B361,'F197 Data'!$B$6:$D$300,3,0)</f>
        <v>137272.51999999999</v>
      </c>
      <c r="H361" s="69">
        <v>62.856344135676935</v>
      </c>
      <c r="I361" s="69">
        <v>29.905054394954057</v>
      </c>
      <c r="J361" s="69">
        <v>92.761398530630998</v>
      </c>
      <c r="L361" s="69">
        <v>59.620536377725408</v>
      </c>
      <c r="M361" s="69">
        <v>37.112800670870222</v>
      </c>
      <c r="N361" s="69">
        <v>96.733337048595629</v>
      </c>
      <c r="P361" s="69">
        <v>63.974160000000012</v>
      </c>
      <c r="Q361" s="69">
        <v>33.970394666666664</v>
      </c>
      <c r="R361" s="69">
        <v>97.944554666666676</v>
      </c>
      <c r="T361" s="69">
        <v>61.928312310054821</v>
      </c>
      <c r="U361" s="69">
        <v>32.574636554045192</v>
      </c>
      <c r="V361" s="69">
        <v>94.502948864100006</v>
      </c>
      <c r="X361" s="69">
        <f t="shared" si="123"/>
        <v>63.024843706485086</v>
      </c>
      <c r="Y361" s="69">
        <f t="shared" si="124"/>
        <v>32.956689170371931</v>
      </c>
      <c r="Z361" s="69">
        <f t="shared" si="112"/>
        <v>95.981532876857017</v>
      </c>
      <c r="AB361" s="69">
        <f t="shared" si="114"/>
        <v>62.975772005513306</v>
      </c>
      <c r="AC361" s="69">
        <f t="shared" si="115"/>
        <v>33.167240130361257</v>
      </c>
      <c r="AD361" s="69">
        <f t="shared" si="116"/>
        <v>96.143012135874571</v>
      </c>
    </row>
    <row r="362" spans="2:30">
      <c r="B362" s="58" t="s">
        <v>318</v>
      </c>
      <c r="C362" s="58" t="s">
        <v>552</v>
      </c>
      <c r="D362" s="59">
        <f>IFERROR(VLOOKUP(B362,'1061(24)Table'!$A$3:$H$297,8,0),0)</f>
        <v>522000</v>
      </c>
      <c r="E362" s="59">
        <f>VLOOKUP(B362,'F197 Data'!$G$6:$L$300,6,0)</f>
        <v>136287.32999999999</v>
      </c>
      <c r="F362" s="59">
        <f>VLOOKUP(B362,'F197 Data'!$B$6:$D$300,3,0)</f>
        <v>252079.98</v>
      </c>
      <c r="H362" s="69">
        <v>60.332866744385917</v>
      </c>
      <c r="I362" s="69">
        <v>33.694211344611531</v>
      </c>
      <c r="J362" s="69">
        <v>94.027078088997456</v>
      </c>
      <c r="L362" s="69">
        <v>62.351280454555727</v>
      </c>
      <c r="M362" s="69">
        <v>40.338767911360343</v>
      </c>
      <c r="N362" s="69">
        <v>102.69004836591607</v>
      </c>
      <c r="P362" s="69">
        <v>62.284293675743562</v>
      </c>
      <c r="Q362" s="69">
        <v>29.324821217193065</v>
      </c>
      <c r="R362" s="69">
        <v>91.609114892936631</v>
      </c>
      <c r="T362" s="69">
        <v>60.996323838080954</v>
      </c>
      <c r="U362" s="69">
        <v>21.40221589205397</v>
      </c>
      <c r="V362" s="69">
        <v>82.398539730134928</v>
      </c>
      <c r="X362" s="69">
        <f t="shared" si="123"/>
        <v>26.108683908045975</v>
      </c>
      <c r="Y362" s="69">
        <f t="shared" si="124"/>
        <v>48.29118390804598</v>
      </c>
      <c r="Z362" s="69">
        <f t="shared" si="112"/>
        <v>74.399867816091955</v>
      </c>
      <c r="AB362" s="69">
        <f t="shared" si="114"/>
        <v>49.796433807290164</v>
      </c>
      <c r="AC362" s="69">
        <f t="shared" si="115"/>
        <v>33.006073672431008</v>
      </c>
      <c r="AD362" s="69">
        <f t="shared" si="116"/>
        <v>82.802507479721172</v>
      </c>
    </row>
    <row r="363" spans="2:30">
      <c r="B363" s="60" t="s">
        <v>703</v>
      </c>
      <c r="C363" s="57" t="s">
        <v>704</v>
      </c>
      <c r="D363" s="61">
        <f>SUM(D350:D362)</f>
        <v>9692054.6118214894</v>
      </c>
      <c r="E363" s="61">
        <f t="shared" ref="E363:F363" si="125">SUM(E350:E362)</f>
        <v>5605248.3399999999</v>
      </c>
      <c r="F363" s="61">
        <f t="shared" si="125"/>
        <v>3796461.19</v>
      </c>
      <c r="G363" s="55"/>
      <c r="H363" s="62">
        <v>58.093409758071942</v>
      </c>
      <c r="I363" s="62">
        <v>33.769077548876538</v>
      </c>
      <c r="J363" s="62">
        <v>91.862487306948481</v>
      </c>
      <c r="K363" s="55"/>
      <c r="L363" s="62">
        <v>62.424778976465667</v>
      </c>
      <c r="M363" s="62">
        <v>41.278673091047402</v>
      </c>
      <c r="N363" s="62">
        <v>103.70345206751307</v>
      </c>
      <c r="O363" s="55"/>
      <c r="P363" s="62">
        <v>60.090976482706402</v>
      </c>
      <c r="Q363" s="62">
        <v>37.438609530338937</v>
      </c>
      <c r="R363" s="62">
        <v>97.529586013045332</v>
      </c>
      <c r="S363" s="55"/>
      <c r="T363" s="62">
        <v>60.058202115466152</v>
      </c>
      <c r="U363" s="62">
        <v>36.059073973636124</v>
      </c>
      <c r="V363" s="62">
        <v>96.117276089102276</v>
      </c>
      <c r="W363" s="55"/>
      <c r="X363" s="62">
        <f t="shared" si="123"/>
        <v>57.833437434032064</v>
      </c>
      <c r="Y363" s="62">
        <f t="shared" si="124"/>
        <v>39.170860483693737</v>
      </c>
      <c r="Z363" s="62">
        <f t="shared" si="112"/>
        <v>97.004297917725808</v>
      </c>
      <c r="AA363" s="55"/>
      <c r="AB363" s="62">
        <f t="shared" si="114"/>
        <v>59.327538677401542</v>
      </c>
      <c r="AC363" s="62">
        <f t="shared" si="115"/>
        <v>37.55618132922293</v>
      </c>
      <c r="AD363" s="62">
        <f t="shared" si="116"/>
        <v>96.883720006624472</v>
      </c>
    </row>
    <row r="364" spans="2:30">
      <c r="B364" s="52"/>
      <c r="C364" s="57"/>
      <c r="D364" s="59"/>
      <c r="E364" s="59"/>
      <c r="F364" s="59"/>
      <c r="H364" s="69"/>
      <c r="I364" s="69"/>
      <c r="J364" s="69"/>
      <c r="L364" s="69"/>
      <c r="M364" s="69"/>
      <c r="N364" s="69"/>
      <c r="P364" s="69"/>
      <c r="Q364" s="69"/>
      <c r="R364" s="69"/>
      <c r="T364" s="69"/>
      <c r="U364" s="69"/>
      <c r="V364" s="69"/>
      <c r="X364" s="69"/>
      <c r="Y364" s="69"/>
      <c r="Z364" s="69"/>
      <c r="AB364" s="69"/>
      <c r="AC364" s="69"/>
      <c r="AD364" s="69"/>
    </row>
    <row r="365" spans="2:30">
      <c r="B365" s="58" t="s">
        <v>323</v>
      </c>
      <c r="C365" s="58" t="s">
        <v>556</v>
      </c>
      <c r="D365" s="59">
        <f>IFERROR(VLOOKUP(B365,'1061(24)Table'!$A$3:$H$297,8,0),0)</f>
        <v>922500</v>
      </c>
      <c r="E365" s="59">
        <f>VLOOKUP(B365,'F197 Data'!$G$6:$L$300,6,0)</f>
        <v>525358.84000000008</v>
      </c>
      <c r="F365" s="59">
        <f>VLOOKUP(B365,'F197 Data'!$B$6:$D$300,3,0)</f>
        <v>387117.93</v>
      </c>
      <c r="H365" s="69">
        <v>56.39198590785908</v>
      </c>
      <c r="I365" s="69">
        <v>41.511578319783197</v>
      </c>
      <c r="J365" s="69">
        <v>97.903564227642278</v>
      </c>
      <c r="L365" s="69">
        <v>57.220716531165309</v>
      </c>
      <c r="M365" s="69">
        <v>42.619581571815715</v>
      </c>
      <c r="N365" s="69">
        <v>99.840298102981023</v>
      </c>
      <c r="P365" s="69">
        <v>57.643412466124659</v>
      </c>
      <c r="Q365" s="69">
        <v>43.926228726287263</v>
      </c>
      <c r="R365" s="69">
        <v>101.56964119241192</v>
      </c>
      <c r="T365" s="69">
        <v>58.149462330623315</v>
      </c>
      <c r="U365" s="69">
        <v>42.148128997289973</v>
      </c>
      <c r="V365" s="69">
        <v>100.2975913279133</v>
      </c>
      <c r="X365" s="69">
        <f t="shared" ref="X365:X378" si="126">IFERROR(IF(E365&gt;0,E365/D365*100,0),0)</f>
        <v>56.94946775067752</v>
      </c>
      <c r="Y365" s="69">
        <f t="shared" ref="Y365:Y379" si="127">IFERROR(IF(F365&gt;0,F365/D365*100,0),0)</f>
        <v>41.964003252032519</v>
      </c>
      <c r="Z365" s="69">
        <f t="shared" si="112"/>
        <v>98.91347100271004</v>
      </c>
      <c r="AB365" s="69">
        <f t="shared" si="114"/>
        <v>57.580780849141831</v>
      </c>
      <c r="AC365" s="69">
        <f t="shared" si="115"/>
        <v>42.67945365853658</v>
      </c>
      <c r="AD365" s="69">
        <f t="shared" si="116"/>
        <v>100.26023450767842</v>
      </c>
    </row>
    <row r="366" spans="2:30">
      <c r="B366" s="58" t="s">
        <v>319</v>
      </c>
      <c r="C366" s="58" t="s">
        <v>553</v>
      </c>
      <c r="D366" s="59">
        <f>IFERROR(VLOOKUP(B366,'1061(24)Table'!$A$3:$H$297,8,0),0)</f>
        <v>3398515.6143718399</v>
      </c>
      <c r="E366" s="59">
        <f>VLOOKUP(B366,'F197 Data'!$G$6:$L$300,6,0)</f>
        <v>2044752.7599999998</v>
      </c>
      <c r="F366" s="59">
        <f>VLOOKUP(B366,'F197 Data'!$B$6:$D$300,3,0)</f>
        <v>1255247.06</v>
      </c>
      <c r="H366" s="69">
        <v>59.133339062139846</v>
      </c>
      <c r="I366" s="69">
        <v>39.048087332241153</v>
      </c>
      <c r="J366" s="69">
        <v>98.181426394380992</v>
      </c>
      <c r="L366" s="69">
        <v>50.771752124439296</v>
      </c>
      <c r="M366" s="69">
        <v>30.831955373144503</v>
      </c>
      <c r="N366" s="69">
        <v>81.603707497583798</v>
      </c>
      <c r="P366" s="69">
        <v>60.188210712439925</v>
      </c>
      <c r="Q366" s="69">
        <v>35.440921770460385</v>
      </c>
      <c r="R366" s="69">
        <v>95.629132482900303</v>
      </c>
      <c r="T366" s="69">
        <v>59.285640495515644</v>
      </c>
      <c r="U366" s="69">
        <v>36.300505050036406</v>
      </c>
      <c r="V366" s="69">
        <v>95.586145545552057</v>
      </c>
      <c r="X366" s="69">
        <f t="shared" si="126"/>
        <v>60.166054596101624</v>
      </c>
      <c r="Y366" s="69">
        <f t="shared" si="127"/>
        <v>36.935156475131038</v>
      </c>
      <c r="Z366" s="69">
        <f t="shared" si="112"/>
        <v>97.101211071232655</v>
      </c>
      <c r="AB366" s="69">
        <f t="shared" si="114"/>
        <v>59.879968601352395</v>
      </c>
      <c r="AC366" s="69">
        <f t="shared" si="115"/>
        <v>36.225527765209279</v>
      </c>
      <c r="AD366" s="69">
        <f t="shared" si="116"/>
        <v>96.105496366561667</v>
      </c>
    </row>
    <row r="367" spans="2:30">
      <c r="B367" s="58" t="s">
        <v>320</v>
      </c>
      <c r="C367" s="58" t="s">
        <v>63</v>
      </c>
      <c r="D367" s="59">
        <f>IFERROR(VLOOKUP(B367,'1061(24)Table'!$A$3:$H$297,8,0),0)</f>
        <v>16529549</v>
      </c>
      <c r="E367" s="59">
        <f>VLOOKUP(B367,'F197 Data'!$G$6:$L$300,6,0)</f>
        <v>9506643.0899999999</v>
      </c>
      <c r="F367" s="59">
        <f>VLOOKUP(B367,'F197 Data'!$B$6:$D$300,3,0)</f>
        <v>6668733.96</v>
      </c>
      <c r="H367" s="69">
        <v>56.364703226697308</v>
      </c>
      <c r="I367" s="69">
        <v>42.114920131047171</v>
      </c>
      <c r="J367" s="69">
        <v>98.479623357744487</v>
      </c>
      <c r="L367" s="69">
        <v>58.404346301369856</v>
      </c>
      <c r="M367" s="69">
        <v>41.385178904109587</v>
      </c>
      <c r="N367" s="69">
        <v>99.789525205479435</v>
      </c>
      <c r="P367" s="69">
        <v>57.140136130895357</v>
      </c>
      <c r="Q367" s="69">
        <v>40.477519740393205</v>
      </c>
      <c r="R367" s="69">
        <v>97.617655871288562</v>
      </c>
      <c r="T367" s="69">
        <v>57.37454272254768</v>
      </c>
      <c r="U367" s="69">
        <v>39.842842651129871</v>
      </c>
      <c r="V367" s="69">
        <v>97.217385373677558</v>
      </c>
      <c r="X367" s="69">
        <f t="shared" si="126"/>
        <v>57.513021619646118</v>
      </c>
      <c r="Y367" s="69">
        <f t="shared" si="127"/>
        <v>40.344318892185136</v>
      </c>
      <c r="Z367" s="69">
        <f t="shared" si="112"/>
        <v>97.857340511831254</v>
      </c>
      <c r="AB367" s="69">
        <f t="shared" si="114"/>
        <v>57.342566824363047</v>
      </c>
      <c r="AC367" s="69">
        <f t="shared" si="115"/>
        <v>40.221560427902737</v>
      </c>
      <c r="AD367" s="69">
        <f t="shared" si="116"/>
        <v>97.564127252265791</v>
      </c>
    </row>
    <row r="368" spans="2:30">
      <c r="B368" s="58" t="s">
        <v>324</v>
      </c>
      <c r="C368" s="58" t="s">
        <v>705</v>
      </c>
      <c r="D368" s="59">
        <f>IFERROR(VLOOKUP(B368,'1061(24)Table'!$A$3:$H$297,8,0),0)</f>
        <v>4753174</v>
      </c>
      <c r="E368" s="59">
        <f>VLOOKUP(B368,'F197 Data'!$G$6:$L$300,6,0)</f>
        <v>2727255.0999999996</v>
      </c>
      <c r="F368" s="59">
        <f>VLOOKUP(B368,'F197 Data'!$B$6:$D$300,3,0)</f>
        <v>1910089.24</v>
      </c>
      <c r="H368" s="69">
        <v>56.922274569683509</v>
      </c>
      <c r="I368" s="69">
        <v>43.295707384786226</v>
      </c>
      <c r="J368" s="69">
        <v>100.21798195446974</v>
      </c>
      <c r="L368" s="69">
        <v>60.285394225430323</v>
      </c>
      <c r="M368" s="69">
        <v>43.615909772348701</v>
      </c>
      <c r="N368" s="69">
        <v>103.90130399777902</v>
      </c>
      <c r="P368" s="69">
        <v>57.327649017459891</v>
      </c>
      <c r="Q368" s="69">
        <v>37.543997476026099</v>
      </c>
      <c r="R368" s="69">
        <v>94.871646493485997</v>
      </c>
      <c r="T368" s="69">
        <v>56.888814084840789</v>
      </c>
      <c r="U368" s="69">
        <v>39.274026489143672</v>
      </c>
      <c r="V368" s="69">
        <v>96.162840573984454</v>
      </c>
      <c r="X368" s="69">
        <f t="shared" si="126"/>
        <v>57.377556554841036</v>
      </c>
      <c r="Y368" s="69">
        <f t="shared" si="127"/>
        <v>40.185552643349475</v>
      </c>
      <c r="Z368" s="69">
        <f t="shared" si="112"/>
        <v>97.563109198190517</v>
      </c>
      <c r="AB368" s="69">
        <f t="shared" si="114"/>
        <v>57.198006552380569</v>
      </c>
      <c r="AC368" s="69">
        <f t="shared" si="115"/>
        <v>39.001192202839746</v>
      </c>
      <c r="AD368" s="69">
        <f t="shared" si="116"/>
        <v>96.199198755220323</v>
      </c>
    </row>
    <row r="369" spans="2:30">
      <c r="B369" s="58" t="s">
        <v>331</v>
      </c>
      <c r="C369" s="58" t="s">
        <v>562</v>
      </c>
      <c r="D369" s="59">
        <f>IFERROR(VLOOKUP(B369,'1061(24)Table'!$A$3:$H$297,8,0),0)</f>
        <v>4865703.7994091902</v>
      </c>
      <c r="E369" s="59">
        <f>VLOOKUP(B369,'F197 Data'!$G$6:$L$300,6,0)</f>
        <v>2684949.1400000006</v>
      </c>
      <c r="F369" s="59">
        <f>VLOOKUP(B369,'F197 Data'!$B$6:$D$300,3,0)</f>
        <v>1691717.09</v>
      </c>
      <c r="H369" s="69">
        <v>55.42412110273618</v>
      </c>
      <c r="I369" s="69">
        <v>44.401531057840856</v>
      </c>
      <c r="J369" s="69">
        <v>99.825652160577036</v>
      </c>
      <c r="L369" s="69">
        <v>60.086112326965825</v>
      </c>
      <c r="M369" s="69">
        <v>44.768597299224126</v>
      </c>
      <c r="N369" s="69">
        <v>104.85470962618996</v>
      </c>
      <c r="P369" s="69">
        <v>55.909908603284777</v>
      </c>
      <c r="Q369" s="69">
        <v>40.624908083252315</v>
      </c>
      <c r="R369" s="69">
        <v>96.534816686537084</v>
      </c>
      <c r="T369" s="69">
        <v>55.831263805021713</v>
      </c>
      <c r="U369" s="69">
        <v>38.67694020048004</v>
      </c>
      <c r="V369" s="69">
        <v>94.508204005501753</v>
      </c>
      <c r="X369" s="69">
        <f t="shared" si="126"/>
        <v>55.181105358818108</v>
      </c>
      <c r="Y369" s="69">
        <f t="shared" si="127"/>
        <v>34.768188935080964</v>
      </c>
      <c r="Z369" s="69">
        <f t="shared" si="112"/>
        <v>89.949294293899072</v>
      </c>
      <c r="AB369" s="69">
        <f t="shared" si="114"/>
        <v>55.640759255708197</v>
      </c>
      <c r="AC369" s="69">
        <f t="shared" si="115"/>
        <v>38.023345739604444</v>
      </c>
      <c r="AD369" s="69">
        <f t="shared" si="116"/>
        <v>93.664104995312641</v>
      </c>
    </row>
    <row r="370" spans="2:30">
      <c r="B370" s="58" t="s">
        <v>321</v>
      </c>
      <c r="C370" s="58" t="s">
        <v>554</v>
      </c>
      <c r="D370" s="59">
        <f>IFERROR(VLOOKUP(B370,'1061(24)Table'!$A$3:$H$297,8,0),0)</f>
        <v>430000</v>
      </c>
      <c r="E370" s="59">
        <f>VLOOKUP(B370,'F197 Data'!$G$6:$L$300,6,0)</f>
        <v>270706.95</v>
      </c>
      <c r="F370" s="59">
        <f>VLOOKUP(B370,'F197 Data'!$B$6:$D$300,3,0)</f>
        <v>148595.19</v>
      </c>
      <c r="H370" s="69">
        <v>62.786766153846152</v>
      </c>
      <c r="I370" s="69">
        <v>37.712793846153843</v>
      </c>
      <c r="J370" s="69">
        <v>100.49956</v>
      </c>
      <c r="L370" s="69">
        <v>73.512670769230766</v>
      </c>
      <c r="M370" s="69">
        <v>38.287993846153846</v>
      </c>
      <c r="N370" s="69">
        <v>111.80066461538462</v>
      </c>
      <c r="P370" s="69">
        <v>61.638294999999999</v>
      </c>
      <c r="Q370" s="69">
        <v>36.938309999999994</v>
      </c>
      <c r="R370" s="69">
        <v>98.576605000000001</v>
      </c>
      <c r="T370" s="69">
        <v>62.251081927710835</v>
      </c>
      <c r="U370" s="69">
        <v>35.787877108433733</v>
      </c>
      <c r="V370" s="69">
        <v>98.038959036144576</v>
      </c>
      <c r="X370" s="69">
        <f t="shared" si="126"/>
        <v>62.955104651162799</v>
      </c>
      <c r="Y370" s="69">
        <f t="shared" si="127"/>
        <v>34.557020930232554</v>
      </c>
      <c r="Z370" s="69">
        <f t="shared" si="112"/>
        <v>97.512125581395352</v>
      </c>
      <c r="AB370" s="69">
        <f t="shared" si="114"/>
        <v>62.28149385962454</v>
      </c>
      <c r="AC370" s="69">
        <f t="shared" si="115"/>
        <v>35.761069346222094</v>
      </c>
      <c r="AD370" s="69">
        <f t="shared" si="116"/>
        <v>98.042563205846648</v>
      </c>
    </row>
    <row r="371" spans="2:30">
      <c r="B371" s="58" t="s">
        <v>325</v>
      </c>
      <c r="C371" s="58" t="s">
        <v>557</v>
      </c>
      <c r="D371" s="59">
        <f>IFERROR(VLOOKUP(B371,'1061(24)Table'!$A$3:$H$297,8,0),0)</f>
        <v>2150000</v>
      </c>
      <c r="E371" s="59">
        <f>VLOOKUP(B371,'F197 Data'!$G$6:$L$300,6,0)</f>
        <v>1220037.0499999998</v>
      </c>
      <c r="F371" s="59">
        <f>VLOOKUP(B371,'F197 Data'!$B$6:$D$300,3,0)</f>
        <v>728514.86</v>
      </c>
      <c r="H371" s="69">
        <v>55.347965797101452</v>
      </c>
      <c r="I371" s="69">
        <v>37.764662608695652</v>
      </c>
      <c r="J371" s="69">
        <v>93.112628405797096</v>
      </c>
      <c r="L371" s="69">
        <v>56.863492753623177</v>
      </c>
      <c r="M371" s="69">
        <v>38.280023768115946</v>
      </c>
      <c r="N371" s="69">
        <v>95.143516521739116</v>
      </c>
      <c r="P371" s="69">
        <v>54.318010270270278</v>
      </c>
      <c r="Q371" s="69">
        <v>36.653235675675674</v>
      </c>
      <c r="R371" s="69">
        <v>90.971245945945952</v>
      </c>
      <c r="T371" s="69">
        <v>60.099620000000002</v>
      </c>
      <c r="U371" s="69">
        <v>34.725103000000004</v>
      </c>
      <c r="V371" s="69">
        <v>94.824723000000006</v>
      </c>
      <c r="X371" s="69">
        <f t="shared" si="126"/>
        <v>56.745909302325572</v>
      </c>
      <c r="Y371" s="69">
        <f t="shared" si="127"/>
        <v>33.884412093023251</v>
      </c>
      <c r="Z371" s="69">
        <f t="shared" si="112"/>
        <v>90.63032139534883</v>
      </c>
      <c r="AB371" s="69">
        <f t="shared" si="114"/>
        <v>57.054513190865286</v>
      </c>
      <c r="AC371" s="69">
        <f t="shared" si="115"/>
        <v>35.087583589566314</v>
      </c>
      <c r="AD371" s="69">
        <f t="shared" si="116"/>
        <v>92.142096780431601</v>
      </c>
    </row>
    <row r="372" spans="2:30">
      <c r="B372" s="58" t="s">
        <v>322</v>
      </c>
      <c r="C372" s="58" t="s">
        <v>555</v>
      </c>
      <c r="D372" s="59">
        <f>IFERROR(VLOOKUP(B372,'1061(24)Table'!$A$3:$H$297,8,0),0)</f>
        <v>3700000</v>
      </c>
      <c r="E372" s="59">
        <f>VLOOKUP(B372,'F197 Data'!$G$6:$L$300,6,0)</f>
        <v>2156078.66</v>
      </c>
      <c r="F372" s="59">
        <f>VLOOKUP(B372,'F197 Data'!$B$6:$D$300,3,0)</f>
        <v>1332970.5</v>
      </c>
      <c r="H372" s="69">
        <v>59.133877991593955</v>
      </c>
      <c r="I372" s="69">
        <v>40.02058845392628</v>
      </c>
      <c r="J372" s="69">
        <v>99.154466445520228</v>
      </c>
      <c r="L372" s="69">
        <v>64.931917330260816</v>
      </c>
      <c r="M372" s="69">
        <v>40.839912362209354</v>
      </c>
      <c r="N372" s="69">
        <v>105.77182969247016</v>
      </c>
      <c r="P372" s="69">
        <v>59.439082258064516</v>
      </c>
      <c r="Q372" s="69">
        <v>35.874112580645161</v>
      </c>
      <c r="R372" s="69">
        <v>95.313194838709677</v>
      </c>
      <c r="T372" s="69">
        <v>58.617037352941168</v>
      </c>
      <c r="U372" s="69">
        <v>36.272382647058826</v>
      </c>
      <c r="V372" s="69">
        <v>94.889420000000001</v>
      </c>
      <c r="X372" s="69">
        <f t="shared" si="126"/>
        <v>58.272396216216215</v>
      </c>
      <c r="Y372" s="69">
        <f t="shared" si="127"/>
        <v>36.026229729729728</v>
      </c>
      <c r="Z372" s="69">
        <f t="shared" si="112"/>
        <v>94.298625945945943</v>
      </c>
      <c r="AB372" s="69">
        <f t="shared" si="114"/>
        <v>58.776171942407302</v>
      </c>
      <c r="AC372" s="69">
        <f t="shared" si="115"/>
        <v>36.057574985811236</v>
      </c>
      <c r="AD372" s="69">
        <f t="shared" si="116"/>
        <v>94.833746928218545</v>
      </c>
    </row>
    <row r="373" spans="2:30">
      <c r="B373" s="58" t="s">
        <v>56</v>
      </c>
      <c r="C373" s="58" t="s">
        <v>57</v>
      </c>
      <c r="D373" s="59">
        <f>IFERROR(VLOOKUP(B373,'1061(24)Table'!$A$3:$H$297,8,0),0)</f>
        <v>1500000</v>
      </c>
      <c r="E373" s="59">
        <f>VLOOKUP(B373,'F197 Data'!$G$6:$L$300,6,0)</f>
        <v>901636.08000000007</v>
      </c>
      <c r="F373" s="59">
        <f>VLOOKUP(B373,'F197 Data'!$B$6:$D$300,3,0)</f>
        <v>579369.29</v>
      </c>
      <c r="H373" s="69">
        <v>58.59998823529412</v>
      </c>
      <c r="I373" s="69">
        <v>40.839216176470586</v>
      </c>
      <c r="J373" s="69">
        <v>99.439204411764706</v>
      </c>
      <c r="L373" s="69">
        <v>61.720583823529417</v>
      </c>
      <c r="M373" s="69">
        <v>41.892194117647058</v>
      </c>
      <c r="N373" s="69">
        <v>103.61277794117647</v>
      </c>
      <c r="P373" s="69">
        <v>59.755814084507044</v>
      </c>
      <c r="Q373" s="69">
        <v>38.90551338028169</v>
      </c>
      <c r="R373" s="69">
        <v>98.661327464788741</v>
      </c>
      <c r="T373" s="69">
        <v>58.232160273972596</v>
      </c>
      <c r="U373" s="69">
        <v>38.705230136986302</v>
      </c>
      <c r="V373" s="69">
        <v>96.937390410958898</v>
      </c>
      <c r="X373" s="69">
        <f t="shared" si="126"/>
        <v>60.109072000000005</v>
      </c>
      <c r="Y373" s="69">
        <f t="shared" si="127"/>
        <v>38.624619333333335</v>
      </c>
      <c r="Z373" s="69">
        <f t="shared" si="112"/>
        <v>98.73369133333334</v>
      </c>
      <c r="AB373" s="69">
        <f t="shared" si="114"/>
        <v>59.365682119493215</v>
      </c>
      <c r="AC373" s="69">
        <f t="shared" si="115"/>
        <v>38.745120950200437</v>
      </c>
      <c r="AD373" s="69">
        <f t="shared" si="116"/>
        <v>98.110803069693659</v>
      </c>
    </row>
    <row r="374" spans="2:30">
      <c r="B374" s="58" t="s">
        <v>332</v>
      </c>
      <c r="C374" s="58" t="s">
        <v>563</v>
      </c>
      <c r="D374" s="59">
        <f>IFERROR(VLOOKUP(B374,'1061(24)Table'!$A$3:$H$297,8,0),0)</f>
        <v>1469225.88361801</v>
      </c>
      <c r="E374" s="59">
        <f>VLOOKUP(B374,'F197 Data'!$G$6:$L$300,6,0)</f>
        <v>828251.66</v>
      </c>
      <c r="F374" s="59">
        <f>VLOOKUP(B374,'F197 Data'!$B$6:$D$300,3,0)</f>
        <v>560169.66</v>
      </c>
      <c r="H374" s="69">
        <v>55.437242608695655</v>
      </c>
      <c r="I374" s="69">
        <v>43.813880869565217</v>
      </c>
      <c r="J374" s="69">
        <v>99.251123478260865</v>
      </c>
      <c r="L374" s="69">
        <v>61.537537515142859</v>
      </c>
      <c r="M374" s="69">
        <v>44.151673861091496</v>
      </c>
      <c r="N374" s="69">
        <v>105.68921137623435</v>
      </c>
      <c r="P374" s="69">
        <v>62.356920887551126</v>
      </c>
      <c r="Q374" s="69">
        <v>40.678101418908739</v>
      </c>
      <c r="R374" s="69">
        <v>103.03502230645987</v>
      </c>
      <c r="T374" s="69">
        <v>57.82554832136497</v>
      </c>
      <c r="U374" s="69">
        <v>34.676572894621458</v>
      </c>
      <c r="V374" s="69">
        <v>92.502121215986421</v>
      </c>
      <c r="X374" s="69">
        <f t="shared" si="126"/>
        <v>56.373337090986112</v>
      </c>
      <c r="Y374" s="69">
        <f t="shared" si="127"/>
        <v>38.126857568052543</v>
      </c>
      <c r="Z374" s="69">
        <f t="shared" si="112"/>
        <v>94.500194659038655</v>
      </c>
      <c r="AB374" s="69">
        <f t="shared" si="114"/>
        <v>58.851935433300731</v>
      </c>
      <c r="AC374" s="69">
        <f t="shared" si="115"/>
        <v>37.827177293860913</v>
      </c>
      <c r="AD374" s="69">
        <f t="shared" si="116"/>
        <v>96.679112727161638</v>
      </c>
    </row>
    <row r="375" spans="2:30">
      <c r="B375" s="58" t="s">
        <v>326</v>
      </c>
      <c r="C375" s="58" t="s">
        <v>558</v>
      </c>
      <c r="D375" s="59">
        <f>IFERROR(VLOOKUP(B375,'1061(24)Table'!$A$3:$H$297,8,0),0)</f>
        <v>810000</v>
      </c>
      <c r="E375" s="59">
        <f>VLOOKUP(B375,'F197 Data'!$G$6:$L$300,6,0)</f>
        <v>485710.26</v>
      </c>
      <c r="F375" s="59">
        <f>VLOOKUP(B375,'F197 Data'!$B$6:$D$300,3,0)</f>
        <v>307722.25</v>
      </c>
      <c r="H375" s="69">
        <v>59.998469648562292</v>
      </c>
      <c r="I375" s="69">
        <v>39.220940894568692</v>
      </c>
      <c r="J375" s="69">
        <v>99.219410543130977</v>
      </c>
      <c r="L375" s="69">
        <v>62.174178913738018</v>
      </c>
      <c r="M375" s="69">
        <v>40.187621405750804</v>
      </c>
      <c r="N375" s="69">
        <v>102.36180031948882</v>
      </c>
      <c r="P375" s="69">
        <v>59.543334265734259</v>
      </c>
      <c r="Q375" s="69">
        <v>34.207166433566435</v>
      </c>
      <c r="R375" s="69">
        <v>93.750500699300687</v>
      </c>
      <c r="T375" s="69">
        <v>59.666146052631575</v>
      </c>
      <c r="U375" s="69">
        <v>36.990248684210528</v>
      </c>
      <c r="V375" s="69">
        <v>96.656394736842103</v>
      </c>
      <c r="X375" s="69">
        <f t="shared" si="126"/>
        <v>59.964229629629628</v>
      </c>
      <c r="Y375" s="69">
        <f t="shared" si="127"/>
        <v>37.990401234567898</v>
      </c>
      <c r="Z375" s="69">
        <f t="shared" si="112"/>
        <v>97.954630864197526</v>
      </c>
      <c r="AB375" s="69">
        <f t="shared" si="114"/>
        <v>59.724569982665152</v>
      </c>
      <c r="AC375" s="69">
        <f t="shared" si="115"/>
        <v>36.395938784114954</v>
      </c>
      <c r="AD375" s="69">
        <f t="shared" si="116"/>
        <v>96.120508766780105</v>
      </c>
    </row>
    <row r="376" spans="2:30">
      <c r="B376" s="58" t="s">
        <v>327</v>
      </c>
      <c r="C376" s="58" t="s">
        <v>559</v>
      </c>
      <c r="D376" s="59">
        <f>IFERROR(VLOOKUP(B376,'1061(24)Table'!$A$3:$H$297,8,0),0)</f>
        <v>1350000</v>
      </c>
      <c r="E376" s="59">
        <f>VLOOKUP(B376,'F197 Data'!$G$6:$L$300,6,0)</f>
        <v>765409.48</v>
      </c>
      <c r="F376" s="59">
        <f>VLOOKUP(B376,'F197 Data'!$B$6:$D$300,3,0)</f>
        <v>517097.34</v>
      </c>
      <c r="H376" s="69">
        <v>58.924665555555556</v>
      </c>
      <c r="I376" s="69">
        <v>41.227794444444449</v>
      </c>
      <c r="J376" s="69">
        <v>100.15246</v>
      </c>
      <c r="L376" s="69">
        <v>72.216376666666676</v>
      </c>
      <c r="M376" s="69">
        <v>42.051501111111108</v>
      </c>
      <c r="N376" s="69">
        <v>114.26787777777778</v>
      </c>
      <c r="P376" s="69">
        <v>58.74036818181817</v>
      </c>
      <c r="Q376" s="69">
        <v>40.642624545454545</v>
      </c>
      <c r="R376" s="69">
        <v>99.382992727272722</v>
      </c>
      <c r="T376" s="69">
        <v>56.866710769230764</v>
      </c>
      <c r="U376" s="69">
        <v>36.485351538461543</v>
      </c>
      <c r="V376" s="69">
        <v>93.352062307692307</v>
      </c>
      <c r="X376" s="69">
        <f t="shared" si="126"/>
        <v>56.696998518518512</v>
      </c>
      <c r="Y376" s="69">
        <f t="shared" si="127"/>
        <v>38.303506666666671</v>
      </c>
      <c r="Z376" s="69">
        <f t="shared" si="112"/>
        <v>95.000505185185176</v>
      </c>
      <c r="AB376" s="69">
        <f t="shared" si="114"/>
        <v>57.43469248985582</v>
      </c>
      <c r="AC376" s="69">
        <f t="shared" si="115"/>
        <v>38.477160916860917</v>
      </c>
      <c r="AD376" s="69">
        <f t="shared" si="116"/>
        <v>95.91185340671673</v>
      </c>
    </row>
    <row r="377" spans="2:30">
      <c r="B377" s="58" t="s">
        <v>328</v>
      </c>
      <c r="C377" s="58" t="s">
        <v>560</v>
      </c>
      <c r="D377" s="59">
        <f>IFERROR(VLOOKUP(B377,'1061(24)Table'!$A$3:$H$297,8,0),0)</f>
        <v>1525000</v>
      </c>
      <c r="E377" s="59">
        <f>VLOOKUP(B377,'F197 Data'!$G$6:$L$300,6,0)</f>
        <v>904858.21</v>
      </c>
      <c r="F377" s="59">
        <f>VLOOKUP(B377,'F197 Data'!$B$6:$D$300,3,0)</f>
        <v>594863.44999999995</v>
      </c>
      <c r="H377" s="69">
        <v>59.235160000000008</v>
      </c>
      <c r="I377" s="69">
        <v>38.979916666666661</v>
      </c>
      <c r="J377" s="69">
        <v>98.215076666666675</v>
      </c>
      <c r="L377" s="69">
        <v>68.870921666666675</v>
      </c>
      <c r="M377" s="69">
        <v>39.840145833333338</v>
      </c>
      <c r="N377" s="69">
        <v>108.71106750000001</v>
      </c>
      <c r="P377" s="69">
        <v>58.915523703703712</v>
      </c>
      <c r="Q377" s="69">
        <v>39.44487185185185</v>
      </c>
      <c r="R377" s="69">
        <v>98.360395555555556</v>
      </c>
      <c r="T377" s="69">
        <v>58.746947540983605</v>
      </c>
      <c r="U377" s="69">
        <v>35.659007868852463</v>
      </c>
      <c r="V377" s="69">
        <v>94.405955409836068</v>
      </c>
      <c r="X377" s="69">
        <f t="shared" si="126"/>
        <v>59.334964590163928</v>
      </c>
      <c r="Y377" s="69">
        <f t="shared" si="127"/>
        <v>39.007439344262288</v>
      </c>
      <c r="Z377" s="69">
        <f t="shared" si="112"/>
        <v>98.342403934426216</v>
      </c>
      <c r="AB377" s="69">
        <f t="shared" si="114"/>
        <v>58.999145278283748</v>
      </c>
      <c r="AC377" s="69">
        <f t="shared" si="115"/>
        <v>38.037106354988872</v>
      </c>
      <c r="AD377" s="69">
        <f t="shared" si="116"/>
        <v>97.036251633272613</v>
      </c>
    </row>
    <row r="378" spans="2:30">
      <c r="B378" s="58" t="s">
        <v>329</v>
      </c>
      <c r="C378" s="58" t="s">
        <v>706</v>
      </c>
      <c r="D378" s="59">
        <f>IFERROR(VLOOKUP(B378,'1061(24)Table'!$A$3:$H$297,8,0),0)</f>
        <v>6900751.1787657002</v>
      </c>
      <c r="E378" s="59">
        <f>VLOOKUP(B378,'F197 Data'!$G$6:$L$300,6,0)</f>
        <v>3955201.23</v>
      </c>
      <c r="F378" s="59">
        <f>VLOOKUP(B378,'F197 Data'!$B$6:$D$300,3,0)</f>
        <v>2874945.89</v>
      </c>
      <c r="H378" s="69">
        <v>56.67076179431966</v>
      </c>
      <c r="I378" s="69">
        <v>43.055445983372067</v>
      </c>
      <c r="J378" s="69">
        <v>99.726207777691727</v>
      </c>
      <c r="L378" s="69">
        <v>44.59097453736436</v>
      </c>
      <c r="M378" s="69">
        <v>43.485167574838499</v>
      </c>
      <c r="N378" s="69">
        <v>88.076142112202859</v>
      </c>
      <c r="P378" s="69">
        <v>57.422628141728126</v>
      </c>
      <c r="Q378" s="69">
        <v>32.359361973306761</v>
      </c>
      <c r="R378" s="69">
        <v>89.781990115034887</v>
      </c>
      <c r="T378" s="69">
        <v>57.340439147507446</v>
      </c>
      <c r="U378" s="69">
        <v>35.96757942965241</v>
      </c>
      <c r="V378" s="69">
        <v>93.308018577159856</v>
      </c>
      <c r="X378" s="69">
        <f t="shared" si="126"/>
        <v>57.315517217466827</v>
      </c>
      <c r="Y378" s="69">
        <f t="shared" si="127"/>
        <v>41.661346939250549</v>
      </c>
      <c r="Z378" s="69">
        <f t="shared" si="112"/>
        <v>98.976864156717369</v>
      </c>
      <c r="AB378" s="69">
        <f t="shared" si="114"/>
        <v>57.359528168900802</v>
      </c>
      <c r="AC378" s="69">
        <f t="shared" si="115"/>
        <v>36.662762780736571</v>
      </c>
      <c r="AD378" s="69">
        <f t="shared" si="116"/>
        <v>94.022290949637366</v>
      </c>
    </row>
    <row r="379" spans="2:30">
      <c r="B379" s="58" t="s">
        <v>330</v>
      </c>
      <c r="C379" s="58" t="s">
        <v>561</v>
      </c>
      <c r="D379" s="59">
        <f>IFERROR(VLOOKUP(B379,'1061(24)Table'!$A$3:$H$297,8,0),0)</f>
        <v>337188.18126053002</v>
      </c>
      <c r="E379" s="59">
        <f>VLOOKUP(B379,'F197 Data'!$G$6:$L$300,6,0)</f>
        <v>220264.03999999998</v>
      </c>
      <c r="F379" s="59">
        <f>VLOOKUP(B379,'F197 Data'!$B$6:$D$300,3,0)</f>
        <v>121214.75</v>
      </c>
      <c r="H379" s="69">
        <v>60.345865079365083</v>
      </c>
      <c r="I379" s="69">
        <v>36.855650793650796</v>
      </c>
      <c r="J379" s="69">
        <v>97.201515873015879</v>
      </c>
      <c r="L379" s="69">
        <v>67.873062025389075</v>
      </c>
      <c r="M379" s="69">
        <v>37.875482962973997</v>
      </c>
      <c r="N379" s="69">
        <v>105.74854498836308</v>
      </c>
      <c r="P379" s="69">
        <v>61.495035821186939</v>
      </c>
      <c r="Q379" s="69">
        <v>35.524627202860259</v>
      </c>
      <c r="R379" s="69">
        <v>97.01966302404719</v>
      </c>
      <c r="T379" s="69">
        <v>59.258999162777236</v>
      </c>
      <c r="U379" s="69">
        <v>28.56938362523508</v>
      </c>
      <c r="V379" s="69">
        <v>87.82838278801232</v>
      </c>
      <c r="X379" s="69">
        <f>IFERROR(IF(#REF!&gt;0,#REF!/D379*100,0),0)</f>
        <v>0</v>
      </c>
      <c r="Y379" s="69">
        <f t="shared" si="127"/>
        <v>35.948694745722079</v>
      </c>
      <c r="Z379" s="69">
        <f t="shared" si="112"/>
        <v>35.948694745722079</v>
      </c>
      <c r="AB379" s="69">
        <f t="shared" si="114"/>
        <v>40.251344994654723</v>
      </c>
      <c r="AC379" s="69">
        <f t="shared" si="115"/>
        <v>33.347568524605805</v>
      </c>
      <c r="AD379" s="69">
        <f t="shared" si="116"/>
        <v>73.598913519260535</v>
      </c>
    </row>
    <row r="380" spans="2:30">
      <c r="B380" s="60" t="s">
        <v>707</v>
      </c>
      <c r="C380" s="57" t="s">
        <v>708</v>
      </c>
      <c r="D380" s="61">
        <f>SUM(D365:D379)</f>
        <v>50641607.657425277</v>
      </c>
      <c r="E380" s="61">
        <f t="shared" ref="E380:F380" si="128">SUM(E365:E379)</f>
        <v>29197112.550000004</v>
      </c>
      <c r="F380" s="61">
        <f t="shared" si="128"/>
        <v>19678368.459999997</v>
      </c>
      <c r="G380" s="55"/>
      <c r="H380" s="62">
        <v>57.018971011159181</v>
      </c>
      <c r="I380" s="62">
        <v>41.788016240293686</v>
      </c>
      <c r="J380" s="62">
        <v>98.806987251452867</v>
      </c>
      <c r="K380" s="55"/>
      <c r="L380" s="62">
        <v>57.458432934940262</v>
      </c>
      <c r="M380" s="62">
        <v>41.172655784320845</v>
      </c>
      <c r="N380" s="62">
        <v>98.631088719261101</v>
      </c>
      <c r="O380" s="55"/>
      <c r="P380" s="62">
        <v>57.783879430376409</v>
      </c>
      <c r="Q380" s="62">
        <v>38.139761804951583</v>
      </c>
      <c r="R380" s="62">
        <v>95.923641235327992</v>
      </c>
      <c r="S380" s="55"/>
      <c r="T380" s="62">
        <v>57.702962182718544</v>
      </c>
      <c r="U380" s="62">
        <v>37.912846495878881</v>
      </c>
      <c r="V380" s="62">
        <v>95.615808678597432</v>
      </c>
      <c r="W380" s="55"/>
      <c r="X380" s="62">
        <f>IFERROR(IF(E379&gt;0,E379/D380*100,0),0)</f>
        <v>0.4349467763543719</v>
      </c>
      <c r="Y380" s="62">
        <f>IFERROR(IF(F380&gt;0,F380/D380*100,0),0)</f>
        <v>38.858103781218873</v>
      </c>
      <c r="Z380" s="62">
        <f t="shared" si="112"/>
        <v>39.293050557573245</v>
      </c>
      <c r="AA380" s="55"/>
      <c r="AB380" s="62">
        <f t="shared" si="114"/>
        <v>38.640596129816437</v>
      </c>
      <c r="AC380" s="62">
        <f t="shared" si="115"/>
        <v>38.303570694016443</v>
      </c>
      <c r="AD380" s="62">
        <f t="shared" si="116"/>
        <v>76.944166823832887</v>
      </c>
    </row>
    <row r="381" spans="2:30">
      <c r="H381" s="69"/>
      <c r="I381" s="69"/>
      <c r="J381" s="69"/>
      <c r="L381" s="69"/>
      <c r="M381" s="69"/>
      <c r="N381" s="69"/>
      <c r="P381" s="69"/>
      <c r="Q381" s="69"/>
      <c r="R381" s="69"/>
      <c r="T381" s="69"/>
      <c r="U381" s="69"/>
      <c r="V381" s="69"/>
      <c r="X381" s="69"/>
      <c r="Y381" s="69"/>
      <c r="Z381" s="69"/>
      <c r="AB381" s="69"/>
      <c r="AC381" s="69"/>
      <c r="AD381" s="69"/>
    </row>
    <row r="382" spans="2:30">
      <c r="H382" s="69"/>
      <c r="I382" s="69"/>
      <c r="J382" s="69"/>
      <c r="L382" s="69"/>
      <c r="M382" s="69"/>
      <c r="N382" s="69"/>
      <c r="P382" s="69"/>
      <c r="Q382" s="69"/>
      <c r="R382" s="69"/>
      <c r="T382" s="69"/>
      <c r="U382" s="69"/>
      <c r="V382" s="69"/>
      <c r="X382" s="69"/>
      <c r="Y382" s="69"/>
      <c r="Z382" s="69"/>
      <c r="AB382" s="69"/>
      <c r="AC382" s="69"/>
      <c r="AD382" s="69"/>
    </row>
    <row r="383" spans="2:30">
      <c r="H383" s="69"/>
      <c r="I383" s="69"/>
      <c r="J383" s="69"/>
      <c r="L383" s="69"/>
      <c r="M383" s="69"/>
      <c r="N383" s="69"/>
      <c r="P383" s="69"/>
      <c r="Q383" s="69"/>
      <c r="R383" s="69"/>
      <c r="T383" s="69"/>
      <c r="U383" s="69"/>
      <c r="V383" s="69"/>
      <c r="X383" s="69"/>
      <c r="Y383" s="69"/>
      <c r="Z383" s="69"/>
      <c r="AB383" s="69"/>
      <c r="AC383" s="69"/>
      <c r="AD383" s="69"/>
    </row>
  </sheetData>
  <conditionalFormatting sqref="B130">
    <cfRule type="duplicateValues" dxfId="9" priority="7"/>
  </conditionalFormatting>
  <conditionalFormatting sqref="B131">
    <cfRule type="duplicateValues" dxfId="8" priority="6"/>
  </conditionalFormatting>
  <conditionalFormatting sqref="B319">
    <cfRule type="duplicateValues" dxfId="7" priority="5"/>
  </conditionalFormatting>
  <conditionalFormatting sqref="B320">
    <cfRule type="duplicateValues" dxfId="6" priority="4"/>
  </conditionalFormatting>
  <conditionalFormatting sqref="B323">
    <cfRule type="duplicateValues" dxfId="5" priority="2"/>
  </conditionalFormatting>
  <conditionalFormatting sqref="B334:B335">
    <cfRule type="duplicateValues" dxfId="4" priority="10"/>
  </conditionalFormatting>
  <conditionalFormatting sqref="B336">
    <cfRule type="duplicateValues" dxfId="3" priority="9"/>
  </conditionalFormatting>
  <conditionalFormatting sqref="C320">
    <cfRule type="duplicateValues" dxfId="2" priority="3"/>
  </conditionalFormatting>
  <conditionalFormatting sqref="C323">
    <cfRule type="duplicateValues" dxfId="1" priority="1"/>
  </conditionalFormatting>
  <conditionalFormatting sqref="C336"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79D2-4C0F-4040-88C7-AED89ABAB971}">
  <sheetPr>
    <pageSetUpPr fitToPage="1"/>
  </sheetPr>
  <dimension ref="A1:Q306"/>
  <sheetViews>
    <sheetView showZeros="0" zoomScale="90" zoomScaleNormal="90" workbookViewId="0">
      <pane ySplit="2" topLeftCell="A3" activePane="bottomLeft" state="frozen"/>
      <selection pane="bottomLeft" activeCell="F13" sqref="F13"/>
    </sheetView>
  </sheetViews>
  <sheetFormatPr defaultRowHeight="11.25"/>
  <cols>
    <col min="1" max="1" width="11.1640625" bestFit="1" customWidth="1"/>
    <col min="2" max="2" width="25" customWidth="1"/>
    <col min="3" max="3" width="30.1640625" customWidth="1"/>
    <col min="4" max="4" width="24.33203125" customWidth="1"/>
    <col min="5" max="5" width="29.6640625" style="1" customWidth="1"/>
    <col min="6" max="6" width="13.1640625" bestFit="1" customWidth="1"/>
    <col min="7" max="7" width="23.6640625" bestFit="1" customWidth="1"/>
    <col min="8" max="8" width="23.6640625" customWidth="1"/>
    <col min="9" max="9" width="26.6640625" bestFit="1" customWidth="1"/>
    <col min="10" max="10" width="18" bestFit="1" customWidth="1"/>
    <col min="11" max="12" width="19.33203125" style="5" customWidth="1"/>
    <col min="13" max="14" width="11.1640625" bestFit="1" customWidth="1"/>
    <col min="15" max="15" width="15.5" customWidth="1"/>
    <col min="16" max="16" width="11.1640625" bestFit="1" customWidth="1"/>
  </cols>
  <sheetData>
    <row r="1" spans="1:16" ht="33">
      <c r="A1" s="29" t="s">
        <v>1017</v>
      </c>
    </row>
    <row r="2" spans="1:16" s="2" customFormat="1" ht="51.75">
      <c r="A2" s="3" t="s">
        <v>58</v>
      </c>
      <c r="B2" s="3" t="s">
        <v>65</v>
      </c>
      <c r="C2" s="4" t="s">
        <v>590</v>
      </c>
      <c r="D2" s="3" t="s">
        <v>591</v>
      </c>
      <c r="E2" s="3" t="s">
        <v>592</v>
      </c>
      <c r="F2" s="3" t="s">
        <v>593</v>
      </c>
      <c r="G2" s="3" t="s">
        <v>594</v>
      </c>
      <c r="H2" s="30" t="s">
        <v>599</v>
      </c>
      <c r="I2" s="12" t="s">
        <v>1016</v>
      </c>
      <c r="J2" s="12" t="s">
        <v>595</v>
      </c>
      <c r="K2" s="3" t="s">
        <v>596</v>
      </c>
      <c r="L2" s="26"/>
      <c r="O2" s="27"/>
    </row>
    <row r="3" spans="1:16" ht="16.5">
      <c r="A3" s="6" t="s">
        <v>67</v>
      </c>
      <c r="B3" s="6" t="s">
        <v>334</v>
      </c>
      <c r="C3" s="18">
        <v>97997837</v>
      </c>
      <c r="D3" s="18">
        <v>0</v>
      </c>
      <c r="E3" s="18">
        <f>C3+D3</f>
        <v>97997837</v>
      </c>
      <c r="F3" s="19">
        <f>ROUND((G3/E3)*1000,5)</f>
        <v>1.5306500000000001</v>
      </c>
      <c r="G3" s="18">
        <v>150000</v>
      </c>
      <c r="H3" s="18">
        <f>G3-(D3*F3)/1000</f>
        <v>150000</v>
      </c>
      <c r="I3" s="20">
        <v>63.86</v>
      </c>
      <c r="J3" s="18">
        <f>ROUND(E3/I3,0)</f>
        <v>1534573</v>
      </c>
      <c r="K3" s="18">
        <f>ROUND(G3/I3,0)</f>
        <v>2349</v>
      </c>
      <c r="L3" s="18"/>
      <c r="M3" s="19"/>
      <c r="N3" s="18"/>
      <c r="O3" s="19"/>
      <c r="P3" s="20"/>
    </row>
    <row r="4" spans="1:16" ht="16.5">
      <c r="A4" s="6" t="s">
        <v>68</v>
      </c>
      <c r="B4" s="6" t="s">
        <v>335</v>
      </c>
      <c r="C4" s="18">
        <v>23688422</v>
      </c>
      <c r="D4" s="18">
        <v>0</v>
      </c>
      <c r="E4" s="18">
        <f>C4+D4</f>
        <v>23688422</v>
      </c>
      <c r="F4" s="19">
        <f>ROUND((G4/E4)*1000,5)</f>
        <v>2.1107399999999998</v>
      </c>
      <c r="G4" s="18">
        <v>50000</v>
      </c>
      <c r="H4" s="18">
        <f>G4-(D4*F4)/1000</f>
        <v>50000</v>
      </c>
      <c r="I4" s="20">
        <v>9</v>
      </c>
      <c r="J4" s="18">
        <f>ROUND(E4/I4,0)</f>
        <v>2632047</v>
      </c>
      <c r="K4" s="18">
        <f>ROUND(G4/I4,0)</f>
        <v>5556</v>
      </c>
      <c r="L4" s="18"/>
      <c r="M4" s="19"/>
      <c r="N4" s="18"/>
      <c r="O4" s="19"/>
      <c r="P4" s="20"/>
    </row>
    <row r="5" spans="1:16" ht="16.5">
      <c r="A5" s="6" t="s">
        <v>66</v>
      </c>
      <c r="B5" s="6" t="s">
        <v>333</v>
      </c>
      <c r="C5" s="18">
        <v>2303722398</v>
      </c>
      <c r="D5" s="18">
        <v>0</v>
      </c>
      <c r="E5" s="18">
        <f>C5+D5</f>
        <v>2303722398</v>
      </c>
      <c r="F5" s="19">
        <f>ROUND((G5/E5)*1000,5)</f>
        <v>1.22628</v>
      </c>
      <c r="G5" s="18">
        <v>2825000</v>
      </c>
      <c r="H5" s="18">
        <f>G5-(D5*F5)/1000</f>
        <v>2825000</v>
      </c>
      <c r="I5" s="20">
        <v>4554.97</v>
      </c>
      <c r="J5" s="18">
        <f>ROUND(E5/I5,0)</f>
        <v>505760</v>
      </c>
      <c r="K5" s="18">
        <f>ROUND(G5/I5,0)</f>
        <v>620</v>
      </c>
      <c r="L5" s="18"/>
      <c r="M5" s="19"/>
      <c r="N5" s="18"/>
      <c r="O5" s="19"/>
      <c r="P5" s="20"/>
    </row>
    <row r="6" spans="1:16" ht="16.5">
      <c r="A6" s="6" t="s">
        <v>69</v>
      </c>
      <c r="B6" s="6" t="s">
        <v>336</v>
      </c>
      <c r="C6" s="18">
        <v>471582866</v>
      </c>
      <c r="D6" s="18">
        <v>0</v>
      </c>
      <c r="E6" s="18">
        <f>C6+D6</f>
        <v>471582866</v>
      </c>
      <c r="F6" s="19">
        <f>ROUND((G6/E6)*1000,5)</f>
        <v>1.17689</v>
      </c>
      <c r="G6" s="18">
        <v>555000</v>
      </c>
      <c r="H6" s="18">
        <f>G6-(D6*F6)/1000</f>
        <v>555000</v>
      </c>
      <c r="I6" s="20">
        <v>202.34</v>
      </c>
      <c r="J6" s="18">
        <f>ROUND(E6/I6,0)</f>
        <v>2330646</v>
      </c>
      <c r="K6" s="18">
        <f>ROUND(G6/I6,0)</f>
        <v>2743</v>
      </c>
      <c r="L6" s="18"/>
      <c r="M6" s="19"/>
      <c r="N6" s="18"/>
      <c r="O6" s="19"/>
      <c r="P6" s="20"/>
    </row>
    <row r="7" spans="1:16" ht="16.5">
      <c r="A7" s="6" t="s">
        <v>70</v>
      </c>
      <c r="B7" s="6" t="s">
        <v>337</v>
      </c>
      <c r="C7" s="18">
        <v>535606518</v>
      </c>
      <c r="D7" s="18">
        <v>0</v>
      </c>
      <c r="E7" s="18">
        <f>C7+D7</f>
        <v>535606518</v>
      </c>
      <c r="F7" s="19">
        <f>ROUND((G7/E7)*1000,5)</f>
        <v>1.70648</v>
      </c>
      <c r="G7" s="18">
        <v>914000</v>
      </c>
      <c r="H7" s="18">
        <f>G7-(D7*F7)/1000</f>
        <v>914000</v>
      </c>
      <c r="I7" s="20">
        <v>350.42</v>
      </c>
      <c r="J7" s="18">
        <f>ROUND(E7/I7,0)</f>
        <v>1528470</v>
      </c>
      <c r="K7" s="18">
        <f>ROUND(G7/I7,0)</f>
        <v>2608</v>
      </c>
      <c r="L7" s="18"/>
      <c r="M7" s="19"/>
      <c r="N7" s="18"/>
      <c r="O7" s="19"/>
      <c r="P7" s="20"/>
    </row>
    <row r="8" spans="1:16" ht="16.5">
      <c r="A8" s="6" t="s">
        <v>71</v>
      </c>
      <c r="B8" s="6" t="s">
        <v>338</v>
      </c>
      <c r="C8" s="18">
        <v>1833887372</v>
      </c>
      <c r="D8" s="18">
        <v>0</v>
      </c>
      <c r="E8" s="18">
        <f>C8+D8</f>
        <v>1833887372</v>
      </c>
      <c r="F8" s="19">
        <f>ROUND((G8/E8)*1000,5)</f>
        <v>2.4396300000000002</v>
      </c>
      <c r="G8" s="18">
        <v>4474000</v>
      </c>
      <c r="H8" s="18">
        <f>G8-(D8*F8)/1000</f>
        <v>4474000</v>
      </c>
      <c r="I8" s="20">
        <v>2459.39</v>
      </c>
      <c r="J8" s="18">
        <f>ROUND(E8/I8,0)</f>
        <v>745668</v>
      </c>
      <c r="K8" s="18">
        <f>ROUND(G8/I8,0)</f>
        <v>1819</v>
      </c>
      <c r="L8" s="18"/>
      <c r="M8" s="19"/>
      <c r="N8" s="18"/>
      <c r="O8" s="19"/>
      <c r="P8" s="20"/>
    </row>
    <row r="9" spans="1:16" ht="16.5">
      <c r="A9" s="6" t="s">
        <v>72</v>
      </c>
      <c r="B9" s="6" t="s">
        <v>339</v>
      </c>
      <c r="C9" s="18">
        <v>470771227</v>
      </c>
      <c r="D9" s="18">
        <v>1100168</v>
      </c>
      <c r="E9" s="18">
        <f>C9+D9</f>
        <v>471871395</v>
      </c>
      <c r="F9" s="19">
        <f>ROUND((G9/E9)*1000,5)</f>
        <v>2.29061</v>
      </c>
      <c r="G9" s="18">
        <v>1080874</v>
      </c>
      <c r="H9" s="18">
        <f>G9-(D9*F9)/1000</f>
        <v>1078353.94417752</v>
      </c>
      <c r="I9" s="20">
        <v>608.11</v>
      </c>
      <c r="J9" s="18">
        <f>ROUND(E9/I9,0)</f>
        <v>775964</v>
      </c>
      <c r="K9" s="18">
        <f>ROUND(G9/I9,0)</f>
        <v>1777</v>
      </c>
      <c r="L9" s="18"/>
      <c r="M9" s="19"/>
      <c r="N9" s="18"/>
      <c r="O9" s="19"/>
      <c r="P9" s="20"/>
    </row>
    <row r="10" spans="1:16" ht="16.5">
      <c r="A10" s="6" t="s">
        <v>73</v>
      </c>
      <c r="B10" s="6" t="s">
        <v>340</v>
      </c>
      <c r="C10" s="18">
        <v>15190755983</v>
      </c>
      <c r="D10" s="18">
        <v>0</v>
      </c>
      <c r="E10" s="18">
        <f>C10+D10</f>
        <v>15190755983</v>
      </c>
      <c r="F10" s="19">
        <f>ROUND((G10/E10)*1000,5)</f>
        <v>1.52305</v>
      </c>
      <c r="G10" s="18">
        <v>23136267.82</v>
      </c>
      <c r="H10" s="18">
        <f>G10-(D10*F10)/1000</f>
        <v>23136267.82</v>
      </c>
      <c r="I10" s="20">
        <v>18580.330000000002</v>
      </c>
      <c r="J10" s="18">
        <f>ROUND(E10/I10,0)</f>
        <v>817572</v>
      </c>
      <c r="K10" s="18">
        <f>ROUND(G10/I10,0)</f>
        <v>1245</v>
      </c>
      <c r="L10" s="18"/>
      <c r="M10" s="19"/>
      <c r="N10" s="18"/>
      <c r="O10" s="19"/>
      <c r="P10" s="20"/>
    </row>
    <row r="11" spans="1:16" ht="16.5">
      <c r="A11" s="6" t="s">
        <v>8</v>
      </c>
      <c r="B11" s="6" t="s">
        <v>9</v>
      </c>
      <c r="C11" s="18">
        <v>569510184</v>
      </c>
      <c r="D11" s="18">
        <v>0</v>
      </c>
      <c r="E11" s="18">
        <f>C11+D11</f>
        <v>569510184</v>
      </c>
      <c r="F11" s="19">
        <f>ROUND((G11/E11)*1000,5)</f>
        <v>0.63287000000000004</v>
      </c>
      <c r="G11" s="18">
        <v>360427.81</v>
      </c>
      <c r="H11" s="18">
        <f>G11-(D11*F11)/1000</f>
        <v>360427.81</v>
      </c>
      <c r="I11" s="20">
        <v>161.19999999999999</v>
      </c>
      <c r="J11" s="18">
        <f>ROUND(E11/I11,0)</f>
        <v>3532942</v>
      </c>
      <c r="K11" s="18">
        <f>ROUND(G11/I11,0)</f>
        <v>2236</v>
      </c>
      <c r="L11" s="18"/>
      <c r="M11" s="19"/>
      <c r="N11" s="18"/>
      <c r="O11" s="19"/>
      <c r="P11" s="20"/>
    </row>
    <row r="12" spans="1:16" ht="16.5">
      <c r="A12" s="6" t="s">
        <v>74</v>
      </c>
      <c r="B12" s="6" t="s">
        <v>566</v>
      </c>
      <c r="C12" s="18">
        <v>1230402872</v>
      </c>
      <c r="D12" s="18">
        <v>0</v>
      </c>
      <c r="E12" s="18">
        <f>C12+D12</f>
        <v>1230402872</v>
      </c>
      <c r="F12" s="19">
        <f>ROUND((G12/E12)*1000,5)</f>
        <v>1.42025</v>
      </c>
      <c r="G12" s="18">
        <v>1747483</v>
      </c>
      <c r="H12" s="18">
        <f>G12-(D12*F12)/1000</f>
        <v>1747483</v>
      </c>
      <c r="I12" s="20">
        <v>1384.38</v>
      </c>
      <c r="J12" s="18">
        <f>ROUND(E12/I12,0)</f>
        <v>888775</v>
      </c>
      <c r="K12" s="18">
        <f>ROUND(G12/I12,0)</f>
        <v>1262</v>
      </c>
      <c r="L12" s="18"/>
      <c r="M12" s="19"/>
      <c r="N12" s="18"/>
      <c r="O12" s="19"/>
      <c r="P12" s="20"/>
    </row>
    <row r="13" spans="1:16" ht="16.5">
      <c r="A13" s="6" t="s">
        <v>75</v>
      </c>
      <c r="B13" s="6" t="s">
        <v>341</v>
      </c>
      <c r="C13" s="18">
        <v>840053992</v>
      </c>
      <c r="D13" s="18">
        <v>0</v>
      </c>
      <c r="E13" s="18">
        <f>C13+D13</f>
        <v>840053992</v>
      </c>
      <c r="F13" s="19">
        <f>ROUND((G13/E13)*1000,5)</f>
        <v>1.7058899999999999</v>
      </c>
      <c r="G13" s="18">
        <v>1433039.59</v>
      </c>
      <c r="H13" s="18">
        <f>G13-(D13*F13)/1000</f>
        <v>1433039.59</v>
      </c>
      <c r="I13" s="20">
        <v>872.55</v>
      </c>
      <c r="J13" s="18">
        <f>ROUND(E13/I13,0)</f>
        <v>962757</v>
      </c>
      <c r="K13" s="18">
        <f>ROUND(G13/I13,0)</f>
        <v>1642</v>
      </c>
      <c r="L13" s="18"/>
      <c r="M13" s="19"/>
      <c r="N13" s="18"/>
      <c r="O13" s="19"/>
      <c r="P13" s="20"/>
    </row>
    <row r="14" spans="1:16" ht="16.5">
      <c r="A14" s="6" t="s">
        <v>76</v>
      </c>
      <c r="B14" s="6" t="s">
        <v>342</v>
      </c>
      <c r="C14" s="18">
        <v>2076718875</v>
      </c>
      <c r="D14" s="18">
        <v>0</v>
      </c>
      <c r="E14" s="18">
        <f>C14+D14</f>
        <v>2076718875</v>
      </c>
      <c r="F14" s="19">
        <f>ROUND((G14/E14)*1000,5)</f>
        <v>1.8880600000000001</v>
      </c>
      <c r="G14" s="18">
        <v>3920974.27</v>
      </c>
      <c r="H14" s="18">
        <f>G14-(D14*F14)/1000</f>
        <v>3920974.27</v>
      </c>
      <c r="I14" s="20">
        <v>2373.9499999999998</v>
      </c>
      <c r="J14" s="18">
        <f>ROUND(E14/I14,0)</f>
        <v>874795</v>
      </c>
      <c r="K14" s="18">
        <f>ROUND(G14/I14,0)</f>
        <v>1652</v>
      </c>
      <c r="L14" s="18"/>
      <c r="M14" s="19"/>
      <c r="N14" s="18"/>
      <c r="O14" s="19"/>
      <c r="P14" s="20"/>
    </row>
    <row r="15" spans="1:16" ht="16.5">
      <c r="A15" s="6" t="s">
        <v>77</v>
      </c>
      <c r="B15" s="6" t="s">
        <v>343</v>
      </c>
      <c r="C15" s="18">
        <v>14326065047</v>
      </c>
      <c r="D15" s="18">
        <v>0</v>
      </c>
      <c r="E15" s="18">
        <f>C15+D15</f>
        <v>14326065047</v>
      </c>
      <c r="F15" s="19">
        <f>ROUND((G15/E15)*1000,5)</f>
        <v>2.0912799999999998</v>
      </c>
      <c r="G15" s="18">
        <v>29959787</v>
      </c>
      <c r="H15" s="18">
        <f>G15-(D15*F15)/1000</f>
        <v>29959787</v>
      </c>
      <c r="I15" s="20">
        <v>13641.51</v>
      </c>
      <c r="J15" s="18">
        <f>ROUND(E15/I15,0)</f>
        <v>1050182</v>
      </c>
      <c r="K15" s="18">
        <f>ROUND(G15/I15,0)</f>
        <v>2196</v>
      </c>
      <c r="L15" s="18"/>
      <c r="M15" s="19"/>
      <c r="N15" s="18"/>
      <c r="O15" s="19"/>
      <c r="P15" s="20"/>
    </row>
    <row r="16" spans="1:16" ht="16.5">
      <c r="A16" s="6" t="s">
        <v>10</v>
      </c>
      <c r="B16" s="6" t="s">
        <v>11</v>
      </c>
      <c r="C16" s="18">
        <v>1988823322</v>
      </c>
      <c r="D16" s="18">
        <v>0</v>
      </c>
      <c r="E16" s="18">
        <f>C16+D16</f>
        <v>1988823322</v>
      </c>
      <c r="F16" s="19">
        <f>ROUND((G16/E16)*1000,5)</f>
        <v>0.95082999999999995</v>
      </c>
      <c r="G16" s="18">
        <v>1891041.27</v>
      </c>
      <c r="H16" s="18">
        <f>G16-(D16*F16)/1000</f>
        <v>1891041.27</v>
      </c>
      <c r="I16" s="20">
        <v>616.17999999999995</v>
      </c>
      <c r="J16" s="18">
        <f>ROUND(E16/I16,0)</f>
        <v>3227666</v>
      </c>
      <c r="K16" s="18">
        <f>ROUND(G16/I16,0)</f>
        <v>3069</v>
      </c>
      <c r="L16" s="18"/>
      <c r="M16" s="19"/>
      <c r="N16" s="18"/>
      <c r="O16" s="19"/>
      <c r="P16" s="20"/>
    </row>
    <row r="17" spans="1:16" ht="16.5">
      <c r="A17" s="6" t="s">
        <v>578</v>
      </c>
      <c r="B17" s="6" t="s">
        <v>579</v>
      </c>
      <c r="C17" s="18">
        <v>54146530</v>
      </c>
      <c r="D17" s="18">
        <v>0</v>
      </c>
      <c r="E17" s="18">
        <f>C17+D17</f>
        <v>54146530</v>
      </c>
      <c r="F17" s="19">
        <f>ROUND((G17/E17)*1000,5)</f>
        <v>0</v>
      </c>
      <c r="G17" s="18">
        <v>0</v>
      </c>
      <c r="H17" s="18">
        <f>G17-(D17*F17)/1000</f>
        <v>0</v>
      </c>
      <c r="I17" s="20">
        <v>9.6</v>
      </c>
      <c r="J17" s="18">
        <f>ROUND(E17/I17,0)</f>
        <v>5640264</v>
      </c>
      <c r="K17" s="18">
        <f>ROUND(G17/I17,0)</f>
        <v>0</v>
      </c>
      <c r="L17" s="18"/>
      <c r="M17" s="19"/>
      <c r="N17" s="18"/>
      <c r="O17" s="19"/>
      <c r="P17" s="20"/>
    </row>
    <row r="18" spans="1:16" ht="16.5">
      <c r="A18" s="6" t="s">
        <v>81</v>
      </c>
      <c r="B18" s="6" t="s">
        <v>347</v>
      </c>
      <c r="C18" s="18">
        <v>551288239</v>
      </c>
      <c r="D18" s="18">
        <v>1716161</v>
      </c>
      <c r="E18" s="18">
        <f>C18+D18</f>
        <v>553004400</v>
      </c>
      <c r="F18" s="19">
        <f>ROUND((G18/E18)*1000,5)</f>
        <v>0.93576000000000004</v>
      </c>
      <c r="G18" s="18">
        <v>517478.22</v>
      </c>
      <c r="H18" s="18">
        <f>G18-(D18*F18)/1000</f>
        <v>515872.30518263998</v>
      </c>
      <c r="I18" s="20">
        <v>332.45</v>
      </c>
      <c r="J18" s="18">
        <f>ROUND(E18/I18,0)</f>
        <v>1663421</v>
      </c>
      <c r="K18" s="18">
        <f>ROUND(G18/I18,0)</f>
        <v>1557</v>
      </c>
      <c r="L18" s="18"/>
      <c r="M18" s="19"/>
      <c r="N18" s="18"/>
      <c r="O18" s="19"/>
      <c r="P18" s="20"/>
    </row>
    <row r="19" spans="1:16" ht="16.5">
      <c r="A19" s="6" t="s">
        <v>78</v>
      </c>
      <c r="B19" s="6" t="s">
        <v>344</v>
      </c>
      <c r="C19" s="18">
        <v>4880772897</v>
      </c>
      <c r="D19" s="18">
        <v>680581</v>
      </c>
      <c r="E19" s="18">
        <f>C19+D19</f>
        <v>4881453478</v>
      </c>
      <c r="F19" s="19">
        <f>ROUND((G19/E19)*1000,5)</f>
        <v>0.81540999999999997</v>
      </c>
      <c r="G19" s="18">
        <v>3980386.9699999997</v>
      </c>
      <c r="H19" s="18">
        <f>G19-(D19*F19)/1000</f>
        <v>3979832.0174467899</v>
      </c>
      <c r="I19" s="20">
        <v>1241.18</v>
      </c>
      <c r="J19" s="18">
        <f>ROUND(E19/I19,0)</f>
        <v>3932913</v>
      </c>
      <c r="K19" s="18">
        <f>ROUND(G19/I19,0)</f>
        <v>3207</v>
      </c>
      <c r="L19" s="18"/>
      <c r="M19" s="19"/>
      <c r="N19" s="18"/>
      <c r="O19" s="19"/>
      <c r="P19" s="20"/>
    </row>
    <row r="20" spans="1:16" ht="16.5">
      <c r="A20" s="6" t="s">
        <v>82</v>
      </c>
      <c r="B20" s="6" t="s">
        <v>348</v>
      </c>
      <c r="C20" s="18">
        <v>1333155811</v>
      </c>
      <c r="D20" s="18">
        <v>308919</v>
      </c>
      <c r="E20" s="18">
        <f>C20+D20</f>
        <v>1333464730</v>
      </c>
      <c r="F20" s="19">
        <f>ROUND((G20/E20)*1000,5)</f>
        <v>2.0318200000000002</v>
      </c>
      <c r="G20" s="18">
        <v>2709354</v>
      </c>
      <c r="H20" s="18">
        <f>G20-(D20*F20)/1000</f>
        <v>2708726.3321974198</v>
      </c>
      <c r="I20" s="20">
        <v>1593.36</v>
      </c>
      <c r="J20" s="18">
        <f>ROUND(E20/I20,0)</f>
        <v>836889</v>
      </c>
      <c r="K20" s="18">
        <f>ROUND(G20/I20,0)</f>
        <v>1700</v>
      </c>
      <c r="L20" s="18"/>
      <c r="M20" s="19"/>
      <c r="N20" s="18"/>
      <c r="O20" s="19"/>
      <c r="P20" s="20"/>
    </row>
    <row r="21" spans="1:16" ht="16.5">
      <c r="A21" s="6" t="s">
        <v>79</v>
      </c>
      <c r="B21" s="6" t="s">
        <v>345</v>
      </c>
      <c r="C21" s="18">
        <v>5174802244</v>
      </c>
      <c r="D21" s="18">
        <v>3024412</v>
      </c>
      <c r="E21" s="18">
        <f>C21+D21</f>
        <v>5177826656</v>
      </c>
      <c r="F21" s="19">
        <f>ROUND((G21/E21)*1000,5)</f>
        <v>0.75829999999999997</v>
      </c>
      <c r="G21" s="18">
        <v>3926362.95</v>
      </c>
      <c r="H21" s="18">
        <f>G21-(D21*F21)/1000</f>
        <v>3924069.5383804003</v>
      </c>
      <c r="I21" s="20">
        <v>1226.76</v>
      </c>
      <c r="J21" s="18">
        <f>ROUND(E21/I21,0)</f>
        <v>4220733</v>
      </c>
      <c r="K21" s="18">
        <f>ROUND(G21/I21,0)</f>
        <v>3201</v>
      </c>
      <c r="L21" s="18"/>
      <c r="M21" s="19"/>
      <c r="N21" s="18"/>
      <c r="O21" s="19"/>
      <c r="P21" s="20"/>
    </row>
    <row r="22" spans="1:16" ht="16.5">
      <c r="A22" s="6" t="s">
        <v>80</v>
      </c>
      <c r="B22" s="6" t="s">
        <v>346</v>
      </c>
      <c r="C22" s="18">
        <v>7839557055</v>
      </c>
      <c r="D22" s="18">
        <v>6768456</v>
      </c>
      <c r="E22" s="18">
        <f>C22+D22</f>
        <v>7846325511</v>
      </c>
      <c r="F22" s="19">
        <f>ROUND((G22/E22)*1000,5)</f>
        <v>1.64486</v>
      </c>
      <c r="G22" s="18">
        <v>12906142.039999999</v>
      </c>
      <c r="H22" s="18">
        <f>G22-(D22*F22)/1000</f>
        <v>12895008.87746384</v>
      </c>
      <c r="I22" s="20">
        <v>7207.99</v>
      </c>
      <c r="J22" s="18">
        <f>ROUND(E22/I22,0)</f>
        <v>1088559</v>
      </c>
      <c r="K22" s="18">
        <f>ROUND(G22/I22,0)</f>
        <v>1791</v>
      </c>
      <c r="L22" s="18"/>
      <c r="M22" s="19"/>
      <c r="N22" s="18"/>
      <c r="O22" s="19"/>
      <c r="P22" s="20"/>
    </row>
    <row r="23" spans="1:16" ht="16.5">
      <c r="A23" s="6" t="s">
        <v>84</v>
      </c>
      <c r="B23" s="6" t="s">
        <v>350</v>
      </c>
      <c r="C23" s="18">
        <v>5806250018</v>
      </c>
      <c r="D23" s="18">
        <v>11289444</v>
      </c>
      <c r="E23" s="18">
        <f>C23+D23</f>
        <v>5817539462</v>
      </c>
      <c r="F23" s="19">
        <f>ROUND((G23/E23)*1000,5)</f>
        <v>0.62180999999999997</v>
      </c>
      <c r="G23" s="18">
        <v>3617418.93</v>
      </c>
      <c r="H23" s="18">
        <f>G23-(D23*F23)/1000</f>
        <v>3610399.0408263602</v>
      </c>
      <c r="I23" s="20">
        <v>3461.55</v>
      </c>
      <c r="J23" s="18">
        <f>ROUND(E23/I23,0)</f>
        <v>1680617</v>
      </c>
      <c r="K23" s="18">
        <f>ROUND(G23/I23,0)</f>
        <v>1045</v>
      </c>
      <c r="L23" s="18"/>
      <c r="M23" s="19"/>
      <c r="N23" s="18"/>
      <c r="O23" s="19"/>
      <c r="P23" s="20"/>
    </row>
    <row r="24" spans="1:16" ht="16.5">
      <c r="A24" s="6" t="s">
        <v>83</v>
      </c>
      <c r="B24" s="6" t="s">
        <v>349</v>
      </c>
      <c r="C24" s="18">
        <v>622512341</v>
      </c>
      <c r="D24" s="18">
        <v>18621146</v>
      </c>
      <c r="E24" s="18">
        <f>C24+D24</f>
        <v>641133487</v>
      </c>
      <c r="F24" s="19">
        <f>ROUND((G24/E24)*1000,5)</f>
        <v>0.81684999999999997</v>
      </c>
      <c r="G24" s="18">
        <v>523712.5</v>
      </c>
      <c r="H24" s="18">
        <f>G24-(D24*F24)/1000</f>
        <v>508501.81688990002</v>
      </c>
      <c r="I24" s="20">
        <v>334.92</v>
      </c>
      <c r="J24" s="18">
        <f>ROUND(E24/I24,0)</f>
        <v>1914288</v>
      </c>
      <c r="K24" s="18">
        <f>ROUND(G24/I24,0)</f>
        <v>1564</v>
      </c>
      <c r="L24" s="18"/>
      <c r="M24" s="19"/>
      <c r="N24" s="18"/>
      <c r="O24" s="19"/>
      <c r="P24" s="20"/>
    </row>
    <row r="25" spans="1:16" ht="16.5">
      <c r="A25" s="6" t="s">
        <v>85</v>
      </c>
      <c r="B25" s="6" t="s">
        <v>351</v>
      </c>
      <c r="C25" s="18">
        <v>8686519723</v>
      </c>
      <c r="D25" s="18">
        <v>28942393</v>
      </c>
      <c r="E25" s="18">
        <f>C25+D25</f>
        <v>8715462116</v>
      </c>
      <c r="F25" s="19">
        <f>ROUND((G25/E25)*1000,5)</f>
        <v>0.86695</v>
      </c>
      <c r="G25" s="18">
        <v>7555893.7199999997</v>
      </c>
      <c r="H25" s="18">
        <f>G25-(D25*F25)/1000</f>
        <v>7530802.11238865</v>
      </c>
      <c r="I25" s="20">
        <v>2565.7399999999998</v>
      </c>
      <c r="J25" s="18">
        <f>ROUND(E25/I25,0)</f>
        <v>3396861</v>
      </c>
      <c r="K25" s="18">
        <f>ROUND(G25/I25,0)</f>
        <v>2945</v>
      </c>
      <c r="L25" s="18"/>
      <c r="M25" s="19"/>
      <c r="N25" s="18"/>
      <c r="O25" s="19"/>
      <c r="P25" s="20"/>
    </row>
    <row r="26" spans="1:16" ht="16.5">
      <c r="A26" s="6" t="s">
        <v>87</v>
      </c>
      <c r="B26" s="6" t="s">
        <v>353</v>
      </c>
      <c r="C26" s="18">
        <v>172914401</v>
      </c>
      <c r="D26" s="18">
        <v>59554374</v>
      </c>
      <c r="E26" s="18">
        <f>C26+D26</f>
        <v>232468775</v>
      </c>
      <c r="F26" s="19">
        <f>ROUND((G26/E26)*1000,5)</f>
        <v>1.5592200000000001</v>
      </c>
      <c r="G26" s="18">
        <v>362468.81</v>
      </c>
      <c r="H26" s="18">
        <f>G26-(D26*F26)/1000</f>
        <v>269610.43897172</v>
      </c>
      <c r="I26" s="20">
        <v>480.92</v>
      </c>
      <c r="J26" s="18">
        <f>ROUND(E26/I26,0)</f>
        <v>483383</v>
      </c>
      <c r="K26" s="18">
        <f>ROUND(G26/I26,0)</f>
        <v>754</v>
      </c>
      <c r="L26" s="18"/>
      <c r="M26" s="19"/>
      <c r="N26" s="18"/>
      <c r="O26" s="19"/>
      <c r="P26" s="20"/>
    </row>
    <row r="27" spans="1:16" ht="16.5">
      <c r="A27" s="6" t="s">
        <v>86</v>
      </c>
      <c r="B27" s="6" t="s">
        <v>352</v>
      </c>
      <c r="C27" s="18">
        <v>752893640</v>
      </c>
      <c r="D27" s="18">
        <v>121210980</v>
      </c>
      <c r="E27" s="18">
        <f>C27+D27</f>
        <v>874104620</v>
      </c>
      <c r="F27" s="19">
        <f>ROUND((G27/E27)*1000,5)</f>
        <v>0.81879999999999997</v>
      </c>
      <c r="G27" s="18">
        <v>715718.58</v>
      </c>
      <c r="H27" s="18">
        <f>G27-(D27*F27)/1000</f>
        <v>616471.02957599994</v>
      </c>
      <c r="I27" s="20">
        <v>3228.1</v>
      </c>
      <c r="J27" s="18">
        <f>ROUND(E27/I27,0)</f>
        <v>270780</v>
      </c>
      <c r="K27" s="18">
        <f>ROUND(G27/I27,0)</f>
        <v>222</v>
      </c>
      <c r="L27" s="18"/>
      <c r="M27" s="19"/>
      <c r="N27" s="18"/>
      <c r="O27" s="19"/>
      <c r="P27" s="20"/>
    </row>
    <row r="28" spans="1:16" ht="16.5">
      <c r="A28" s="6" t="s">
        <v>12</v>
      </c>
      <c r="B28" s="6" t="s">
        <v>13</v>
      </c>
      <c r="C28" s="18">
        <v>31054088568</v>
      </c>
      <c r="D28" s="18">
        <v>19456</v>
      </c>
      <c r="E28" s="18">
        <f>C28+D28</f>
        <v>31054108024</v>
      </c>
      <c r="F28" s="19">
        <f>ROUND((G28/E28)*1000,5)</f>
        <v>1.9856100000000001</v>
      </c>
      <c r="G28" s="18">
        <v>61661200</v>
      </c>
      <c r="H28" s="18">
        <f>G28-(D28*F28)/1000</f>
        <v>61661161.367971838</v>
      </c>
      <c r="I28" s="20">
        <v>21606.07</v>
      </c>
      <c r="J28" s="18">
        <f>ROUND(E28/I28,0)</f>
        <v>1437286</v>
      </c>
      <c r="K28" s="18">
        <f>ROUND(G28/I28,0)</f>
        <v>2854</v>
      </c>
      <c r="L28" s="18"/>
      <c r="M28" s="19"/>
      <c r="N28" s="18"/>
      <c r="O28" s="19"/>
      <c r="P28" s="20"/>
    </row>
    <row r="29" spans="1:16" ht="16.5">
      <c r="A29" s="6" t="s">
        <v>14</v>
      </c>
      <c r="B29" s="6" t="s">
        <v>15</v>
      </c>
      <c r="C29" s="18">
        <v>2667968786</v>
      </c>
      <c r="D29" s="18">
        <v>8242020</v>
      </c>
      <c r="E29" s="18">
        <f>C29+D29</f>
        <v>2676210806</v>
      </c>
      <c r="F29" s="19">
        <f>ROUND((G29/E29)*1000,5)</f>
        <v>1.6067499999999999</v>
      </c>
      <c r="G29" s="18">
        <v>4300000</v>
      </c>
      <c r="H29" s="18">
        <f>G29-(D29*F29)/1000</f>
        <v>4286757.1343649998</v>
      </c>
      <c r="I29" s="20">
        <v>2000.43</v>
      </c>
      <c r="J29" s="18">
        <f>ROUND(E29/I29,0)</f>
        <v>1337818</v>
      </c>
      <c r="K29" s="18">
        <f>ROUND(G29/I29,0)</f>
        <v>2150</v>
      </c>
      <c r="L29" s="18"/>
      <c r="M29" s="19"/>
      <c r="N29" s="18"/>
      <c r="O29" s="19"/>
      <c r="P29" s="20"/>
    </row>
    <row r="30" spans="1:16" ht="16.5">
      <c r="A30" s="6" t="s">
        <v>91</v>
      </c>
      <c r="B30" s="6" t="s">
        <v>567</v>
      </c>
      <c r="C30" s="18">
        <v>2148432001</v>
      </c>
      <c r="D30" s="18">
        <v>1873731</v>
      </c>
      <c r="E30" s="18">
        <f>C30+D30</f>
        <v>2150305732</v>
      </c>
      <c r="F30" s="19">
        <f>ROUND((G30/E30)*1000,5)</f>
        <v>1.31121</v>
      </c>
      <c r="G30" s="18">
        <v>2819501</v>
      </c>
      <c r="H30" s="18">
        <f>G30-(D30*F30)/1000</f>
        <v>2817044.1451754901</v>
      </c>
      <c r="I30" s="20">
        <v>1690.41</v>
      </c>
      <c r="J30" s="18">
        <f>ROUND(E30/I30,0)</f>
        <v>1272062</v>
      </c>
      <c r="K30" s="18">
        <f>ROUND(G30/I30,0)</f>
        <v>1668</v>
      </c>
      <c r="L30" s="18"/>
      <c r="M30" s="19"/>
      <c r="N30" s="18"/>
      <c r="O30" s="19"/>
      <c r="P30" s="20"/>
    </row>
    <row r="31" spans="1:16" ht="16.5">
      <c r="A31" s="6" t="s">
        <v>93</v>
      </c>
      <c r="B31" s="6" t="s">
        <v>358</v>
      </c>
      <c r="C31" s="18">
        <v>236161012</v>
      </c>
      <c r="D31" s="18">
        <v>4969695</v>
      </c>
      <c r="E31" s="18">
        <f>C31+D31</f>
        <v>241130707</v>
      </c>
      <c r="F31" s="19">
        <f>ROUND((G31/E31)*1000,5)</f>
        <v>1.7927999999999999</v>
      </c>
      <c r="G31" s="18">
        <v>432298</v>
      </c>
      <c r="H31" s="18">
        <f>G31-(D31*F31)/1000</f>
        <v>423388.33080400003</v>
      </c>
      <c r="I31" s="20">
        <v>209.65</v>
      </c>
      <c r="J31" s="18">
        <f>ROUND(E31/I31,0)</f>
        <v>1150158</v>
      </c>
      <c r="K31" s="18">
        <f>ROUND(G31/I31,0)</f>
        <v>2062</v>
      </c>
      <c r="L31" s="18"/>
      <c r="M31" s="19"/>
      <c r="N31" s="18"/>
      <c r="O31" s="19"/>
      <c r="P31" s="20"/>
    </row>
    <row r="32" spans="1:16" ht="16.5">
      <c r="A32" s="6" t="s">
        <v>88</v>
      </c>
      <c r="B32" s="6" t="s">
        <v>354</v>
      </c>
      <c r="C32" s="18">
        <v>4715128232</v>
      </c>
      <c r="D32" s="18">
        <v>27135129</v>
      </c>
      <c r="E32" s="18">
        <f>C32+D32</f>
        <v>4742263361</v>
      </c>
      <c r="F32" s="19">
        <f>ROUND((G32/E32)*1000,5)</f>
        <v>1.85636</v>
      </c>
      <c r="G32" s="18">
        <v>8803369</v>
      </c>
      <c r="H32" s="18">
        <f>G32-(D32*F32)/1000</f>
        <v>8752996.4319295604</v>
      </c>
      <c r="I32" s="20">
        <v>2792.06</v>
      </c>
      <c r="J32" s="18">
        <f>ROUND(E32/I32,0)</f>
        <v>1698482</v>
      </c>
      <c r="K32" s="18">
        <f>ROUND(G32/I32,0)</f>
        <v>3153</v>
      </c>
      <c r="L32" s="18"/>
      <c r="M32" s="19"/>
      <c r="N32" s="18"/>
      <c r="O32" s="19"/>
      <c r="P32" s="20"/>
    </row>
    <row r="33" spans="1:16" ht="16.5">
      <c r="A33" s="6" t="s">
        <v>16</v>
      </c>
      <c r="B33" s="6" t="s">
        <v>17</v>
      </c>
      <c r="C33" s="18">
        <v>28540336543</v>
      </c>
      <c r="D33" s="18">
        <v>191298</v>
      </c>
      <c r="E33" s="18">
        <f>C33+D33</f>
        <v>28540527841</v>
      </c>
      <c r="F33" s="19">
        <f>ROUND((G33/E33)*1000,5)</f>
        <v>1.59422</v>
      </c>
      <c r="G33" s="18">
        <v>45500000</v>
      </c>
      <c r="H33" s="18">
        <f>G33-(D33*F33)/1000</f>
        <v>45499695.028902441</v>
      </c>
      <c r="I33" s="20">
        <v>22863.79</v>
      </c>
      <c r="J33" s="18">
        <f>ROUND(E33/I33,0)</f>
        <v>1248285</v>
      </c>
      <c r="K33" s="18">
        <f>ROUND(G33/I33,0)</f>
        <v>1990</v>
      </c>
      <c r="L33" s="18"/>
      <c r="M33" s="19"/>
      <c r="N33" s="18"/>
      <c r="O33" s="19"/>
      <c r="P33" s="20"/>
    </row>
    <row r="34" spans="1:16" ht="16.5">
      <c r="A34" s="6" t="s">
        <v>89</v>
      </c>
      <c r="B34" s="6" t="s">
        <v>355</v>
      </c>
      <c r="C34" s="18">
        <v>10150340845</v>
      </c>
      <c r="D34" s="18">
        <v>6257487</v>
      </c>
      <c r="E34" s="18">
        <f>C34+D34</f>
        <v>10156598332</v>
      </c>
      <c r="F34" s="19">
        <f>ROUND((G34/E34)*1000,5)</f>
        <v>1.7939099999999999</v>
      </c>
      <c r="G34" s="18">
        <v>18220000</v>
      </c>
      <c r="H34" s="18">
        <f>G34-(D34*F34)/1000</f>
        <v>18208774.63149583</v>
      </c>
      <c r="I34" s="20">
        <v>7118.95</v>
      </c>
      <c r="J34" s="18">
        <f>ROUND(E34/I34,0)</f>
        <v>1426699</v>
      </c>
      <c r="K34" s="18">
        <f>ROUND(G34/I34,0)</f>
        <v>2559</v>
      </c>
      <c r="L34" s="18"/>
      <c r="M34" s="19"/>
      <c r="N34" s="18"/>
      <c r="O34" s="19"/>
      <c r="P34" s="20"/>
    </row>
    <row r="35" spans="1:16" ht="16.5">
      <c r="A35" s="6" t="s">
        <v>90</v>
      </c>
      <c r="B35" s="6" t="s">
        <v>356</v>
      </c>
      <c r="C35" s="18">
        <v>17885685277</v>
      </c>
      <c r="D35" s="18">
        <v>48724917</v>
      </c>
      <c r="E35" s="18">
        <f>C35+D35</f>
        <v>17934410194</v>
      </c>
      <c r="F35" s="19">
        <f>ROUND((G35/E35)*1000,5)</f>
        <v>1.6532500000000001</v>
      </c>
      <c r="G35" s="18">
        <v>29650000</v>
      </c>
      <c r="H35" s="18">
        <f>G35-(D35*F35)/1000</f>
        <v>29569445.53096975</v>
      </c>
      <c r="I35" s="20">
        <v>12143.25</v>
      </c>
      <c r="J35" s="18">
        <f>ROUND(E35/I35,0)</f>
        <v>1476904</v>
      </c>
      <c r="K35" s="18">
        <f>ROUND(G35/I35,0)</f>
        <v>2442</v>
      </c>
      <c r="L35" s="18"/>
      <c r="M35" s="19"/>
      <c r="N35" s="18"/>
      <c r="O35" s="19"/>
      <c r="P35" s="20"/>
    </row>
    <row r="36" spans="1:16" ht="16.5">
      <c r="A36" s="6" t="s">
        <v>92</v>
      </c>
      <c r="B36" s="6" t="s">
        <v>357</v>
      </c>
      <c r="C36" s="18">
        <v>7062998009</v>
      </c>
      <c r="D36" s="18">
        <v>462094</v>
      </c>
      <c r="E36" s="18">
        <f>C36+D36</f>
        <v>7063460103</v>
      </c>
      <c r="F36" s="19">
        <f>ROUND((G36/E36)*1000,5)</f>
        <v>1.4740500000000001</v>
      </c>
      <c r="G36" s="18">
        <v>10411860</v>
      </c>
      <c r="H36" s="18">
        <f>G36-(D36*F36)/1000</f>
        <v>10411178.850339301</v>
      </c>
      <c r="I36" s="20">
        <v>3876.03</v>
      </c>
      <c r="J36" s="18">
        <f>ROUND(E36/I36,0)</f>
        <v>1822344</v>
      </c>
      <c r="K36" s="18">
        <f>ROUND(G36/I36,0)</f>
        <v>2686</v>
      </c>
      <c r="L36" s="18"/>
      <c r="M36" s="19"/>
      <c r="N36" s="18"/>
      <c r="O36" s="19"/>
      <c r="P36" s="20"/>
    </row>
    <row r="37" spans="1:16" ht="16.5">
      <c r="A37" s="6" t="s">
        <v>95</v>
      </c>
      <c r="B37" s="6" t="s">
        <v>359</v>
      </c>
      <c r="C37" s="18">
        <v>818380022</v>
      </c>
      <c r="D37" s="18">
        <v>819072</v>
      </c>
      <c r="E37" s="18">
        <f>C37+D37</f>
        <v>819199094</v>
      </c>
      <c r="F37" s="19">
        <f>ROUND((G37/E37)*1000,5)</f>
        <v>1.3671899999999999</v>
      </c>
      <c r="G37" s="18">
        <v>1120000</v>
      </c>
      <c r="H37" s="18">
        <f>G37-(D37*F37)/1000</f>
        <v>1118880.17295232</v>
      </c>
      <c r="I37" s="20">
        <v>356.97</v>
      </c>
      <c r="J37" s="18">
        <f>ROUND(E37/I37,0)</f>
        <v>2294868</v>
      </c>
      <c r="K37" s="18">
        <f>ROUND(G37/I37,0)</f>
        <v>3138</v>
      </c>
      <c r="L37" s="18"/>
      <c r="M37" s="19"/>
      <c r="N37" s="18"/>
      <c r="O37" s="19"/>
      <c r="P37" s="20"/>
    </row>
    <row r="38" spans="1:16" ht="16.5">
      <c r="A38" s="6" t="s">
        <v>580</v>
      </c>
      <c r="B38" s="6" t="s">
        <v>581</v>
      </c>
      <c r="C38" s="18">
        <v>165397745</v>
      </c>
      <c r="D38" s="18">
        <v>0</v>
      </c>
      <c r="E38" s="18">
        <f>C38+D38</f>
        <v>165397745</v>
      </c>
      <c r="F38" s="19">
        <f>ROUND((G38/E38)*1000,5)</f>
        <v>0</v>
      </c>
      <c r="G38" s="18">
        <v>0</v>
      </c>
      <c r="H38" s="18">
        <f>G38-(D38*F38)/1000</f>
        <v>0</v>
      </c>
      <c r="I38" s="20">
        <v>439.7</v>
      </c>
      <c r="J38" s="18">
        <f>ROUND(E38/I38,0)</f>
        <v>376160</v>
      </c>
      <c r="K38" s="18">
        <f>ROUND(G38/I38,0)</f>
        <v>0</v>
      </c>
      <c r="L38" s="18"/>
      <c r="M38" s="19"/>
      <c r="N38" s="18"/>
      <c r="O38" s="19"/>
      <c r="P38" s="20"/>
    </row>
    <row r="39" spans="1:16" ht="16.5">
      <c r="A39" s="6" t="s">
        <v>98</v>
      </c>
      <c r="B39" s="6" t="s">
        <v>362</v>
      </c>
      <c r="C39" s="18">
        <v>7923365932</v>
      </c>
      <c r="D39" s="18">
        <v>45355036</v>
      </c>
      <c r="E39" s="18">
        <f>C39+D39</f>
        <v>7968720968</v>
      </c>
      <c r="F39" s="19">
        <f>ROUND((G39/E39)*1000,5)</f>
        <v>2.00881</v>
      </c>
      <c r="G39" s="18">
        <v>16007613</v>
      </c>
      <c r="H39" s="18">
        <f>G39-(D39*F39)/1000</f>
        <v>15916503.35013284</v>
      </c>
      <c r="I39" s="20">
        <v>6175.53</v>
      </c>
      <c r="J39" s="18">
        <f>ROUND(E39/I39,0)</f>
        <v>1290370</v>
      </c>
      <c r="K39" s="18">
        <f>ROUND(G39/I39,0)</f>
        <v>2592</v>
      </c>
      <c r="L39" s="18"/>
      <c r="M39" s="19"/>
      <c r="N39" s="18"/>
      <c r="O39" s="19"/>
      <c r="P39" s="20"/>
    </row>
    <row r="40" spans="1:16" ht="16.5">
      <c r="A40" s="6" t="s">
        <v>96</v>
      </c>
      <c r="B40" s="6" t="s">
        <v>360</v>
      </c>
      <c r="C40" s="18">
        <v>711494082</v>
      </c>
      <c r="D40" s="18">
        <v>85094804</v>
      </c>
      <c r="E40" s="18">
        <f>C40+D40</f>
        <v>796588886</v>
      </c>
      <c r="F40" s="19">
        <f>ROUND((G40/E40)*1000,5)</f>
        <v>2.0887600000000002</v>
      </c>
      <c r="G40" s="18">
        <v>1663885</v>
      </c>
      <c r="H40" s="18">
        <f>G40-(D40*F40)/1000</f>
        <v>1486142.3771969599</v>
      </c>
      <c r="I40" s="20">
        <v>672.33</v>
      </c>
      <c r="J40" s="18">
        <f>ROUND(E40/I40,0)</f>
        <v>1184818</v>
      </c>
      <c r="K40" s="18">
        <f>ROUND(G40/I40,0)</f>
        <v>2475</v>
      </c>
      <c r="L40" s="18"/>
      <c r="M40" s="19"/>
      <c r="N40" s="18"/>
      <c r="O40" s="19"/>
      <c r="P40" s="20"/>
    </row>
    <row r="41" spans="1:16" ht="16.5">
      <c r="A41" s="6" t="s">
        <v>99</v>
      </c>
      <c r="B41" s="6" t="s">
        <v>363</v>
      </c>
      <c r="C41" s="18">
        <v>1723721284</v>
      </c>
      <c r="D41" s="18">
        <v>67113176</v>
      </c>
      <c r="E41" s="18">
        <f>C41+D41</f>
        <v>1790834460</v>
      </c>
      <c r="F41" s="19">
        <f>ROUND((G41/E41)*1000,5)</f>
        <v>1.66124</v>
      </c>
      <c r="G41" s="18">
        <v>2975000</v>
      </c>
      <c r="H41" s="18">
        <f>G41-(D41*F41)/1000</f>
        <v>2863508.9075017599</v>
      </c>
      <c r="I41" s="20">
        <v>1435.61</v>
      </c>
      <c r="J41" s="18">
        <f>ROUND(E41/I41,0)</f>
        <v>1247438</v>
      </c>
      <c r="K41" s="18">
        <f>ROUND(G41/I41,0)</f>
        <v>2072</v>
      </c>
      <c r="L41" s="18"/>
      <c r="M41" s="19"/>
      <c r="N41" s="18"/>
      <c r="O41" s="19"/>
      <c r="P41" s="20"/>
    </row>
    <row r="42" spans="1:16" ht="16.5">
      <c r="A42" s="6" t="s">
        <v>100</v>
      </c>
      <c r="B42" s="6" t="s">
        <v>364</v>
      </c>
      <c r="C42" s="18">
        <v>2146541560</v>
      </c>
      <c r="D42" s="18">
        <v>76146617</v>
      </c>
      <c r="E42" s="18">
        <f>C42+D42</f>
        <v>2222688177</v>
      </c>
      <c r="F42" s="19">
        <f>ROUND((G42/E42)*1000,5)</f>
        <v>1.5744199999999999</v>
      </c>
      <c r="G42" s="18">
        <v>3499447</v>
      </c>
      <c r="H42" s="18">
        <f>G42-(D42*F42)/1000</f>
        <v>3379560.24326286</v>
      </c>
      <c r="I42" s="20">
        <v>1148.23</v>
      </c>
      <c r="J42" s="18">
        <f>ROUND(E42/I42,0)</f>
        <v>1935752</v>
      </c>
      <c r="K42" s="18">
        <f>ROUND(G42/I42,0)</f>
        <v>3048</v>
      </c>
      <c r="L42" s="18"/>
      <c r="M42" s="19"/>
      <c r="N42" s="18"/>
      <c r="O42" s="19"/>
      <c r="P42" s="20"/>
    </row>
    <row r="43" spans="1:16" ht="16.5">
      <c r="A43" s="6" t="s">
        <v>97</v>
      </c>
      <c r="B43" s="6" t="s">
        <v>361</v>
      </c>
      <c r="C43" s="18">
        <v>3013102793</v>
      </c>
      <c r="D43" s="18">
        <v>65429007</v>
      </c>
      <c r="E43" s="18">
        <f>C43+D43</f>
        <v>3078531800</v>
      </c>
      <c r="F43" s="19">
        <f>ROUND((G43/E43)*1000,5)</f>
        <v>0</v>
      </c>
      <c r="G43" s="18">
        <v>0</v>
      </c>
      <c r="H43" s="18">
        <f>G43-(D43*F43)/1000</f>
        <v>0</v>
      </c>
      <c r="I43" s="20">
        <v>2373.92</v>
      </c>
      <c r="J43" s="18">
        <f>ROUND(E43/I43,0)</f>
        <v>1296814</v>
      </c>
      <c r="K43" s="18">
        <f>ROUND(G43/I43,0)</f>
        <v>0</v>
      </c>
      <c r="L43" s="18"/>
      <c r="M43" s="19"/>
      <c r="N43" s="18"/>
      <c r="O43" s="19"/>
      <c r="P43" s="20"/>
    </row>
    <row r="44" spans="1:16" ht="16.5">
      <c r="A44" s="6" t="s">
        <v>101</v>
      </c>
      <c r="B44" s="6" t="s">
        <v>365</v>
      </c>
      <c r="C44" s="18">
        <v>3960563532</v>
      </c>
      <c r="D44" s="18">
        <v>97405850</v>
      </c>
      <c r="E44" s="18">
        <f>C44+D44</f>
        <v>4057969382</v>
      </c>
      <c r="F44" s="19">
        <f>ROUND((G44/E44)*1000,5)</f>
        <v>1.84822</v>
      </c>
      <c r="G44" s="18">
        <v>7500000</v>
      </c>
      <c r="H44" s="18">
        <f>G44-(D44*F44)/1000</f>
        <v>7319972.5599130001</v>
      </c>
      <c r="I44" s="20">
        <v>4980.84</v>
      </c>
      <c r="J44" s="18">
        <f>ROUND(E44/I44,0)</f>
        <v>814716</v>
      </c>
      <c r="K44" s="18">
        <f>ROUND(G44/I44,0)</f>
        <v>1506</v>
      </c>
      <c r="L44" s="18"/>
      <c r="M44" s="19"/>
      <c r="N44" s="18"/>
      <c r="O44" s="19"/>
      <c r="P44" s="20"/>
    </row>
    <row r="45" spans="1:16" ht="16.5">
      <c r="A45" s="6" t="s">
        <v>105</v>
      </c>
      <c r="B45" s="6" t="s">
        <v>369</v>
      </c>
      <c r="C45" s="18">
        <v>787053617</v>
      </c>
      <c r="D45" s="18">
        <v>0</v>
      </c>
      <c r="E45" s="18">
        <f>C45+D45</f>
        <v>787053617</v>
      </c>
      <c r="F45" s="19">
        <f>ROUND((G45/E45)*1000,5)</f>
        <v>0.93986999999999998</v>
      </c>
      <c r="G45" s="18">
        <v>739728.11</v>
      </c>
      <c r="H45" s="18">
        <f>G45-(D45*F45)/1000</f>
        <v>739728.11</v>
      </c>
      <c r="I45" s="20">
        <v>184.79</v>
      </c>
      <c r="J45" s="18">
        <f>ROUND(E45/I45,0)</f>
        <v>4259179</v>
      </c>
      <c r="K45" s="18">
        <f>ROUND(G45/I45,0)</f>
        <v>4003</v>
      </c>
      <c r="L45" s="18"/>
      <c r="M45" s="19"/>
      <c r="N45" s="18"/>
      <c r="O45" s="19"/>
      <c r="P45" s="20"/>
    </row>
    <row r="46" spans="1:16" ht="16.5">
      <c r="A46" s="6" t="s">
        <v>102</v>
      </c>
      <c r="B46" s="6" t="s">
        <v>366</v>
      </c>
      <c r="C46" s="18">
        <v>207811677</v>
      </c>
      <c r="D46" s="18">
        <v>11366</v>
      </c>
      <c r="E46" s="18">
        <f>C46+D46</f>
        <v>207823043</v>
      </c>
      <c r="F46" s="19">
        <f>ROUND((G46/E46)*1000,5)</f>
        <v>1.6085199999999999</v>
      </c>
      <c r="G46" s="18">
        <v>334287</v>
      </c>
      <c r="H46" s="18">
        <f>G46-(D46*F46)/1000</f>
        <v>334268.71756168001</v>
      </c>
      <c r="I46" s="20">
        <v>749.89</v>
      </c>
      <c r="J46" s="18">
        <f>ROUND(E46/I46,0)</f>
        <v>277138</v>
      </c>
      <c r="K46" s="18">
        <f>ROUND(G46/I46,0)</f>
        <v>446</v>
      </c>
      <c r="L46" s="18"/>
      <c r="M46" s="19"/>
      <c r="N46" s="18"/>
      <c r="O46" s="19"/>
      <c r="P46" s="20"/>
    </row>
    <row r="47" spans="1:16" ht="16.5">
      <c r="A47" s="6" t="s">
        <v>106</v>
      </c>
      <c r="B47" s="6" t="s">
        <v>370</v>
      </c>
      <c r="C47" s="18">
        <v>88704642</v>
      </c>
      <c r="D47" s="18">
        <v>0</v>
      </c>
      <c r="E47" s="18">
        <f>C47+D47</f>
        <v>88704642</v>
      </c>
      <c r="F47" s="19">
        <f>ROUND((G47/E47)*1000,5)</f>
        <v>1.4533700000000001</v>
      </c>
      <c r="G47" s="18">
        <v>128921</v>
      </c>
      <c r="H47" s="18">
        <f>G47-(D47*F47)/1000</f>
        <v>128921</v>
      </c>
      <c r="I47" s="20">
        <v>39.35</v>
      </c>
      <c r="J47" s="18">
        <f>ROUND(E47/I47,0)</f>
        <v>2254248</v>
      </c>
      <c r="K47" s="18">
        <f>ROUND(G47/I47,0)</f>
        <v>3276</v>
      </c>
      <c r="L47" s="18"/>
      <c r="M47" s="19"/>
      <c r="N47" s="18"/>
      <c r="O47" s="19"/>
      <c r="P47" s="20"/>
    </row>
    <row r="48" spans="1:16" ht="16.5">
      <c r="A48" s="6" t="s">
        <v>104</v>
      </c>
      <c r="B48" s="6" t="s">
        <v>368</v>
      </c>
      <c r="C48" s="18">
        <v>7183340454</v>
      </c>
      <c r="D48" s="18">
        <v>0</v>
      </c>
      <c r="E48" s="18">
        <f>C48+D48</f>
        <v>7183340454</v>
      </c>
      <c r="F48" s="19">
        <f>ROUND((G48/E48)*1000,5)</f>
        <v>1.6990000000000001</v>
      </c>
      <c r="G48" s="18">
        <v>12204476.720000001</v>
      </c>
      <c r="H48" s="18">
        <f>G48-(D48*F48)/1000</f>
        <v>12204476.720000001</v>
      </c>
      <c r="I48" s="20">
        <v>5842.61</v>
      </c>
      <c r="J48" s="18">
        <f>ROUND(E48/I48,0)</f>
        <v>1229475</v>
      </c>
      <c r="K48" s="18">
        <f>ROUND(G48/I48,0)</f>
        <v>2089</v>
      </c>
      <c r="L48" s="18"/>
      <c r="M48" s="19"/>
      <c r="N48" s="18"/>
      <c r="O48" s="19"/>
      <c r="P48" s="20"/>
    </row>
    <row r="49" spans="1:16" ht="16.5">
      <c r="A49" s="6" t="s">
        <v>103</v>
      </c>
      <c r="B49" s="6" t="s">
        <v>367</v>
      </c>
      <c r="C49" s="18">
        <v>97122322</v>
      </c>
      <c r="D49" s="18">
        <v>0</v>
      </c>
      <c r="E49" s="18">
        <f>C49+D49</f>
        <v>97122322</v>
      </c>
      <c r="F49" s="19">
        <f>ROUND((G49/E49)*1000,5)</f>
        <v>1.80185</v>
      </c>
      <c r="G49" s="18">
        <v>175000</v>
      </c>
      <c r="H49" s="18">
        <f>G49-(D49*F49)/1000</f>
        <v>175000</v>
      </c>
      <c r="I49" s="20">
        <v>98.03</v>
      </c>
      <c r="J49" s="18">
        <f>ROUND(E49/I49,0)</f>
        <v>990741</v>
      </c>
      <c r="K49" s="18">
        <f>ROUND(G49/I49,0)</f>
        <v>1785</v>
      </c>
      <c r="L49" s="18"/>
      <c r="M49" s="19"/>
      <c r="N49" s="18"/>
      <c r="O49" s="19"/>
      <c r="P49" s="20"/>
    </row>
    <row r="50" spans="1:16" ht="16.5">
      <c r="A50" s="6" t="s">
        <v>18</v>
      </c>
      <c r="B50" s="6" t="s">
        <v>19</v>
      </c>
      <c r="C50" s="18">
        <v>272466766</v>
      </c>
      <c r="D50" s="18">
        <v>0</v>
      </c>
      <c r="E50" s="18">
        <f>C50+D50</f>
        <v>272466766</v>
      </c>
      <c r="F50" s="19">
        <f>ROUND((G50/E50)*1000,5)</f>
        <v>2.5484300000000002</v>
      </c>
      <c r="G50" s="18">
        <v>694362</v>
      </c>
      <c r="H50" s="18">
        <f>G50-(D50*F50)/1000</f>
        <v>694362</v>
      </c>
      <c r="I50" s="20">
        <v>246.52</v>
      </c>
      <c r="J50" s="18">
        <f>ROUND(E50/I50,0)</f>
        <v>1105252</v>
      </c>
      <c r="K50" s="18">
        <f>ROUND(G50/I50,0)</f>
        <v>2817</v>
      </c>
      <c r="L50" s="18"/>
      <c r="M50" s="19"/>
      <c r="N50" s="18"/>
      <c r="O50" s="19"/>
      <c r="P50" s="20"/>
    </row>
    <row r="51" spans="1:16" ht="16.5">
      <c r="A51" s="6" t="s">
        <v>107</v>
      </c>
      <c r="B51" s="6" t="s">
        <v>371</v>
      </c>
      <c r="C51" s="18">
        <v>23054437</v>
      </c>
      <c r="D51" s="18">
        <v>567500</v>
      </c>
      <c r="E51" s="18">
        <f>C51+D51</f>
        <v>23621937</v>
      </c>
      <c r="F51" s="19">
        <f>ROUND((G51/E51)*1000,5)</f>
        <v>0.77576000000000001</v>
      </c>
      <c r="G51" s="18">
        <v>18325</v>
      </c>
      <c r="H51" s="18">
        <f>G51-(D51*F51)/1000</f>
        <v>17884.7562</v>
      </c>
      <c r="I51" s="20">
        <v>63.84</v>
      </c>
      <c r="J51" s="18">
        <f>ROUND(E51/I51,0)</f>
        <v>370018</v>
      </c>
      <c r="K51" s="18">
        <f>ROUND(G51/I51,0)</f>
        <v>287</v>
      </c>
      <c r="L51" s="18"/>
      <c r="M51" s="19"/>
      <c r="N51" s="18"/>
      <c r="O51" s="19"/>
      <c r="P51" s="20"/>
    </row>
    <row r="52" spans="1:16" ht="16.5">
      <c r="A52" s="6" t="s">
        <v>108</v>
      </c>
      <c r="B52" s="6" t="s">
        <v>372</v>
      </c>
      <c r="C52" s="18">
        <v>168465553</v>
      </c>
      <c r="D52" s="18">
        <v>7970611</v>
      </c>
      <c r="E52" s="18">
        <f>C52+D52</f>
        <v>176436164</v>
      </c>
      <c r="F52" s="19">
        <f>ROUND((G52/E52)*1000,5)</f>
        <v>1.1902299999999999</v>
      </c>
      <c r="G52" s="18">
        <v>210000</v>
      </c>
      <c r="H52" s="18">
        <f>G52-(D52*F52)/1000</f>
        <v>200513.13966946999</v>
      </c>
      <c r="I52" s="20">
        <v>244.47</v>
      </c>
      <c r="J52" s="18">
        <f>ROUND(E52/I52,0)</f>
        <v>721709</v>
      </c>
      <c r="K52" s="18">
        <f>ROUND(G52/I52,0)</f>
        <v>859</v>
      </c>
      <c r="L52" s="18"/>
      <c r="M52" s="19"/>
      <c r="N52" s="18"/>
      <c r="O52" s="19"/>
      <c r="P52" s="20"/>
    </row>
    <row r="53" spans="1:16" ht="16.5">
      <c r="A53" s="6" t="s">
        <v>110</v>
      </c>
      <c r="B53" s="6" t="s">
        <v>374</v>
      </c>
      <c r="C53" s="18">
        <v>157266032</v>
      </c>
      <c r="D53" s="18">
        <v>13330328</v>
      </c>
      <c r="E53" s="18">
        <f>C53+D53</f>
        <v>170596360</v>
      </c>
      <c r="F53" s="19">
        <f>ROUND((G53/E53)*1000,5)</f>
        <v>0</v>
      </c>
      <c r="G53" s="18">
        <v>0</v>
      </c>
      <c r="H53" s="18">
        <f>G53-(D53*F53)/1000</f>
        <v>0</v>
      </c>
      <c r="I53" s="20">
        <v>57.92</v>
      </c>
      <c r="J53" s="18">
        <f>ROUND(E53/I53,0)</f>
        <v>2945379</v>
      </c>
      <c r="K53" s="18">
        <f>ROUND(G53/I53,0)</f>
        <v>0</v>
      </c>
      <c r="L53" s="18"/>
      <c r="M53" s="19"/>
      <c r="N53" s="18"/>
      <c r="O53" s="19"/>
      <c r="P53" s="20"/>
    </row>
    <row r="54" spans="1:16" ht="16.5">
      <c r="A54" s="6" t="s">
        <v>111</v>
      </c>
      <c r="B54" s="6" t="s">
        <v>375</v>
      </c>
      <c r="C54" s="18">
        <v>90567022</v>
      </c>
      <c r="D54" s="18">
        <v>2158531</v>
      </c>
      <c r="E54" s="18">
        <f>C54+D54</f>
        <v>92725553</v>
      </c>
      <c r="F54" s="19">
        <f>ROUND((G54/E54)*1000,5)</f>
        <v>1.45591</v>
      </c>
      <c r="G54" s="18">
        <v>135000</v>
      </c>
      <c r="H54" s="18">
        <f>G54-(D54*F54)/1000</f>
        <v>131857.37313178999</v>
      </c>
      <c r="I54" s="20">
        <v>198.85</v>
      </c>
      <c r="J54" s="18">
        <f>ROUND(E54/I54,0)</f>
        <v>466309</v>
      </c>
      <c r="K54" s="18">
        <f>ROUND(G54/I54,0)</f>
        <v>679</v>
      </c>
      <c r="L54" s="18"/>
      <c r="M54" s="19"/>
      <c r="N54" s="18"/>
      <c r="O54" s="19"/>
      <c r="P54" s="20"/>
    </row>
    <row r="55" spans="1:16" ht="16.5">
      <c r="A55" s="6" t="s">
        <v>109</v>
      </c>
      <c r="B55" s="6" t="s">
        <v>373</v>
      </c>
      <c r="C55" s="18">
        <v>433935675</v>
      </c>
      <c r="D55" s="18">
        <v>8334227</v>
      </c>
      <c r="E55" s="18">
        <f>C55+D55</f>
        <v>442269902</v>
      </c>
      <c r="F55" s="19">
        <f>ROUND((G55/E55)*1000,5)</f>
        <v>1.1192299999999999</v>
      </c>
      <c r="G55" s="18">
        <v>495000</v>
      </c>
      <c r="H55" s="18">
        <f>G55-(D55*F55)/1000</f>
        <v>485672.08311478997</v>
      </c>
      <c r="I55" s="20">
        <v>377.95</v>
      </c>
      <c r="J55" s="18">
        <f>ROUND(E55/I55,0)</f>
        <v>1170181</v>
      </c>
      <c r="K55" s="18">
        <f>ROUND(G55/I55,0)</f>
        <v>1310</v>
      </c>
      <c r="L55" s="18"/>
      <c r="M55" s="19"/>
      <c r="N55" s="18"/>
      <c r="O55" s="19"/>
      <c r="P55" s="20"/>
    </row>
    <row r="56" spans="1:16" ht="16.5">
      <c r="A56" s="6" t="s">
        <v>112</v>
      </c>
      <c r="B56" s="6" t="s">
        <v>376</v>
      </c>
      <c r="C56" s="18">
        <v>15130845507</v>
      </c>
      <c r="D56" s="18">
        <v>0</v>
      </c>
      <c r="E56" s="18">
        <f>C56+D56</f>
        <v>15130845507</v>
      </c>
      <c r="F56" s="19">
        <f>ROUND((G56/E56)*1000,5)</f>
        <v>1.67605</v>
      </c>
      <c r="G56" s="18">
        <v>25360000</v>
      </c>
      <c r="H56" s="18">
        <f>G56-(D56*F56)/1000</f>
        <v>25360000</v>
      </c>
      <c r="I56" s="20">
        <v>18035.63</v>
      </c>
      <c r="J56" s="18">
        <f>ROUND(E56/I56,0)</f>
        <v>838942</v>
      </c>
      <c r="K56" s="18">
        <f>ROUND(G56/I56,0)</f>
        <v>1406</v>
      </c>
      <c r="L56" s="18"/>
      <c r="M56" s="19"/>
      <c r="N56" s="18"/>
      <c r="O56" s="19"/>
      <c r="P56" s="20"/>
    </row>
    <row r="57" spans="1:16" ht="16.5">
      <c r="A57" s="6" t="s">
        <v>113</v>
      </c>
      <c r="B57" s="6" t="s">
        <v>377</v>
      </c>
      <c r="C57" s="18">
        <v>1703426069</v>
      </c>
      <c r="D57" s="18">
        <v>0</v>
      </c>
      <c r="E57" s="18">
        <f>C57+D57</f>
        <v>1703426069</v>
      </c>
      <c r="F57" s="19">
        <f>ROUND((G57/E57)*1000,5)</f>
        <v>1.17997</v>
      </c>
      <c r="G57" s="18">
        <v>2010000</v>
      </c>
      <c r="H57" s="18">
        <f>G57-(D57*F57)/1000</f>
        <v>2010000</v>
      </c>
      <c r="I57" s="20">
        <v>2009.66</v>
      </c>
      <c r="J57" s="18">
        <f>ROUND(E57/I57,0)</f>
        <v>847619</v>
      </c>
      <c r="K57" s="18">
        <f>ROUND(G57/I57,0)</f>
        <v>1000</v>
      </c>
      <c r="L57" s="18"/>
      <c r="M57" s="19"/>
      <c r="N57" s="18"/>
      <c r="O57" s="19"/>
      <c r="P57" s="20"/>
    </row>
    <row r="58" spans="1:16" ht="16.5">
      <c r="A58" s="6" t="s">
        <v>582</v>
      </c>
      <c r="B58" s="6" t="s">
        <v>583</v>
      </c>
      <c r="C58" s="18">
        <v>43005533</v>
      </c>
      <c r="D58" s="18">
        <v>0</v>
      </c>
      <c r="E58" s="18">
        <f>C58+D58</f>
        <v>43005533</v>
      </c>
      <c r="F58" s="19">
        <f>ROUND((G58/E58)*1000,5)</f>
        <v>0</v>
      </c>
      <c r="G58" s="18">
        <v>0</v>
      </c>
      <c r="H58" s="18">
        <f>G58-(D58*F58)/1000</f>
        <v>0</v>
      </c>
      <c r="I58" s="20">
        <v>13.2</v>
      </c>
      <c r="J58" s="18">
        <f>ROUND(E58/I58,0)</f>
        <v>3257995</v>
      </c>
      <c r="K58" s="18">
        <f>ROUND(G58/I58,0)</f>
        <v>0</v>
      </c>
      <c r="L58" s="18"/>
      <c r="M58" s="19"/>
      <c r="N58" s="18"/>
      <c r="O58" s="19"/>
      <c r="P58" s="20"/>
    </row>
    <row r="59" spans="1:16" ht="16.5">
      <c r="A59" s="6" t="s">
        <v>114</v>
      </c>
      <c r="B59" s="6" t="s">
        <v>378</v>
      </c>
      <c r="C59" s="18">
        <v>90384782</v>
      </c>
      <c r="D59" s="18">
        <v>0</v>
      </c>
      <c r="E59" s="18">
        <f>C59+D59</f>
        <v>90384782</v>
      </c>
      <c r="F59" s="19">
        <f>ROUND((G59/E59)*1000,5)</f>
        <v>1.0510600000000001</v>
      </c>
      <c r="G59" s="18">
        <v>95000</v>
      </c>
      <c r="H59" s="18">
        <f>G59-(D59*F59)/1000</f>
        <v>95000</v>
      </c>
      <c r="I59" s="20">
        <v>48.7</v>
      </c>
      <c r="J59" s="18">
        <f>ROUND(E59/I59,0)</f>
        <v>1855950</v>
      </c>
      <c r="K59" s="18">
        <f>ROUND(G59/I59,0)</f>
        <v>1951</v>
      </c>
      <c r="L59" s="18"/>
      <c r="M59" s="19"/>
      <c r="N59" s="18"/>
      <c r="O59" s="19"/>
      <c r="P59" s="20"/>
    </row>
    <row r="60" spans="1:16" ht="16.5">
      <c r="A60" s="6" t="s">
        <v>116</v>
      </c>
      <c r="B60" s="6" t="s">
        <v>379</v>
      </c>
      <c r="C60" s="18">
        <v>525986879</v>
      </c>
      <c r="D60" s="18">
        <v>218831</v>
      </c>
      <c r="E60" s="18">
        <f>C60+D60</f>
        <v>526205710</v>
      </c>
      <c r="F60" s="19">
        <f>ROUND((G60/E60)*1000,5)</f>
        <v>2.0904400000000001</v>
      </c>
      <c r="G60" s="18">
        <v>1100000</v>
      </c>
      <c r="H60" s="18">
        <f>G60-(D60*F60)/1000</f>
        <v>1099542.5469243601</v>
      </c>
      <c r="I60" s="20">
        <v>346.36</v>
      </c>
      <c r="J60" s="18">
        <f>ROUND(E60/I60,0)</f>
        <v>1519245</v>
      </c>
      <c r="K60" s="18">
        <f>ROUND(G60/I60,0)</f>
        <v>3176</v>
      </c>
      <c r="L60" s="18"/>
      <c r="M60" s="19"/>
      <c r="N60" s="18"/>
      <c r="O60" s="19"/>
      <c r="P60" s="20"/>
    </row>
    <row r="61" spans="1:16" ht="16.5">
      <c r="A61" s="6" t="s">
        <v>118</v>
      </c>
      <c r="B61" s="6" t="s">
        <v>381</v>
      </c>
      <c r="C61" s="18">
        <v>1027902882</v>
      </c>
      <c r="D61" s="18">
        <v>0</v>
      </c>
      <c r="E61" s="18">
        <f>C61+D61</f>
        <v>1027902882</v>
      </c>
      <c r="F61" s="19">
        <f>ROUND((G61/E61)*1000,5)</f>
        <v>2.2873800000000002</v>
      </c>
      <c r="G61" s="18">
        <v>2351209</v>
      </c>
      <c r="H61" s="18">
        <f>G61-(D61*F61)/1000</f>
        <v>2351209</v>
      </c>
      <c r="I61" s="20">
        <v>2357.75</v>
      </c>
      <c r="J61" s="18">
        <f>ROUND(E61/I61,0)</f>
        <v>435968</v>
      </c>
      <c r="K61" s="18">
        <f>ROUND(G61/I61,0)</f>
        <v>997</v>
      </c>
      <c r="L61" s="18"/>
      <c r="M61" s="19"/>
      <c r="N61" s="18"/>
      <c r="O61" s="19"/>
      <c r="P61" s="20"/>
    </row>
    <row r="62" spans="1:16" ht="16.5">
      <c r="A62" s="6" t="s">
        <v>123</v>
      </c>
      <c r="B62" s="6" t="s">
        <v>385</v>
      </c>
      <c r="C62" s="18">
        <v>7930539427</v>
      </c>
      <c r="D62" s="18">
        <v>0</v>
      </c>
      <c r="E62" s="18">
        <f>C62+D62</f>
        <v>7930539427</v>
      </c>
      <c r="F62" s="19">
        <f>ROUND((G62/E62)*1000,5)</f>
        <v>1.08568</v>
      </c>
      <c r="G62" s="18">
        <v>8610000</v>
      </c>
      <c r="H62" s="18">
        <f>G62-(D62*F62)/1000</f>
        <v>8610000</v>
      </c>
      <c r="I62" s="20">
        <v>3120.46</v>
      </c>
      <c r="J62" s="18">
        <f>ROUND(E62/I62,0)</f>
        <v>2541465</v>
      </c>
      <c r="K62" s="18">
        <f>ROUND(G62/I62,0)</f>
        <v>2759</v>
      </c>
      <c r="L62" s="18"/>
      <c r="M62" s="19"/>
      <c r="N62" s="18"/>
      <c r="O62" s="19"/>
      <c r="P62" s="20"/>
    </row>
    <row r="63" spans="1:16" ht="16.5">
      <c r="A63" s="6" t="s">
        <v>20</v>
      </c>
      <c r="B63" s="6" t="s">
        <v>21</v>
      </c>
      <c r="C63" s="18">
        <v>761207387</v>
      </c>
      <c r="D63" s="18">
        <v>0</v>
      </c>
      <c r="E63" s="18">
        <f>C63+D63</f>
        <v>761207387</v>
      </c>
      <c r="F63" s="19">
        <f>ROUND((G63/E63)*1000,5)</f>
        <v>1.73763</v>
      </c>
      <c r="G63" s="18">
        <v>1322696</v>
      </c>
      <c r="H63" s="18">
        <f>G63-(D63*F63)/1000</f>
        <v>1322696</v>
      </c>
      <c r="I63" s="20">
        <v>860.76</v>
      </c>
      <c r="J63" s="18">
        <f>ROUND(E63/I63,0)</f>
        <v>884343</v>
      </c>
      <c r="K63" s="18">
        <f>ROUND(G63/I63,0)</f>
        <v>1537</v>
      </c>
      <c r="L63" s="18"/>
      <c r="M63" s="19"/>
      <c r="N63" s="18"/>
      <c r="O63" s="19"/>
      <c r="P63" s="20"/>
    </row>
    <row r="64" spans="1:16" ht="16.5">
      <c r="A64" s="6" t="s">
        <v>119</v>
      </c>
      <c r="B64" s="6" t="s">
        <v>568</v>
      </c>
      <c r="C64" s="18">
        <v>314926774</v>
      </c>
      <c r="D64" s="18">
        <v>0</v>
      </c>
      <c r="E64" s="18">
        <f>C64+D64</f>
        <v>314926774</v>
      </c>
      <c r="F64" s="19">
        <f>ROUND((G64/E64)*1000,5)</f>
        <v>1.1133500000000001</v>
      </c>
      <c r="G64" s="18">
        <v>350624</v>
      </c>
      <c r="H64" s="18">
        <f>G64-(D64*F64)/1000</f>
        <v>350624</v>
      </c>
      <c r="I64" s="20">
        <v>198.31</v>
      </c>
      <c r="J64" s="18">
        <f>ROUND(E64/I64,0)</f>
        <v>1588053</v>
      </c>
      <c r="K64" s="18">
        <f>ROUND(G64/I64,0)</f>
        <v>1768</v>
      </c>
      <c r="L64" s="18"/>
      <c r="M64" s="19"/>
      <c r="N64" s="18"/>
      <c r="O64" s="19"/>
      <c r="P64" s="20"/>
    </row>
    <row r="65" spans="1:16" ht="16.5">
      <c r="A65" s="6" t="s">
        <v>117</v>
      </c>
      <c r="B65" s="6" t="s">
        <v>380</v>
      </c>
      <c r="C65" s="18">
        <v>309545043</v>
      </c>
      <c r="D65" s="18">
        <v>0</v>
      </c>
      <c r="E65" s="18">
        <f>C65+D65</f>
        <v>309545043</v>
      </c>
      <c r="F65" s="19">
        <f>ROUND((G65/E65)*1000,5)</f>
        <v>2.31216</v>
      </c>
      <c r="G65" s="18">
        <v>715718.04</v>
      </c>
      <c r="H65" s="18">
        <f>G65-(D65*F65)/1000</f>
        <v>715718.04</v>
      </c>
      <c r="I65" s="20">
        <v>492.13</v>
      </c>
      <c r="J65" s="18">
        <f>ROUND(E65/I65,0)</f>
        <v>628990</v>
      </c>
      <c r="K65" s="18">
        <f>ROUND(G65/I65,0)</f>
        <v>1454</v>
      </c>
      <c r="L65" s="18"/>
      <c r="M65" s="19"/>
      <c r="N65" s="18"/>
      <c r="O65" s="19"/>
      <c r="P65" s="20"/>
    </row>
    <row r="66" spans="1:16" ht="16.5">
      <c r="A66" s="6" t="s">
        <v>120</v>
      </c>
      <c r="B66" s="6" t="s">
        <v>382</v>
      </c>
      <c r="C66" s="18">
        <v>1040798737</v>
      </c>
      <c r="D66" s="18">
        <v>0</v>
      </c>
      <c r="E66" s="18">
        <f>C66+D66</f>
        <v>1040798737</v>
      </c>
      <c r="F66" s="19">
        <f>ROUND((G66/E66)*1000,5)</f>
        <v>1.3163</v>
      </c>
      <c r="G66" s="18">
        <v>1370000</v>
      </c>
      <c r="H66" s="18">
        <f>G66-(D66*F66)/1000</f>
        <v>1370000</v>
      </c>
      <c r="I66" s="20">
        <v>1734.14</v>
      </c>
      <c r="J66" s="18">
        <f>ROUND(E66/I66,0)</f>
        <v>600181</v>
      </c>
      <c r="K66" s="18">
        <f>ROUND(G66/I66,0)</f>
        <v>790</v>
      </c>
      <c r="L66" s="18"/>
      <c r="M66" s="19"/>
      <c r="N66" s="18"/>
      <c r="O66" s="19"/>
      <c r="P66" s="20"/>
    </row>
    <row r="67" spans="1:16" ht="16.5">
      <c r="A67" s="6" t="s">
        <v>121</v>
      </c>
      <c r="B67" s="6" t="s">
        <v>383</v>
      </c>
      <c r="C67" s="18">
        <v>6620829985</v>
      </c>
      <c r="D67" s="18">
        <v>0</v>
      </c>
      <c r="E67" s="18">
        <f>C67+D67</f>
        <v>6620829985</v>
      </c>
      <c r="F67" s="19">
        <f>ROUND((G67/E67)*1000,5)</f>
        <v>1.2298899999999999</v>
      </c>
      <c r="G67" s="18">
        <v>8142859.6799999997</v>
      </c>
      <c r="H67" s="18">
        <f>G67-(D67*F67)/1000</f>
        <v>8142859.6799999997</v>
      </c>
      <c r="I67" s="20">
        <v>8518.15</v>
      </c>
      <c r="J67" s="18">
        <f>ROUND(E67/I67,0)</f>
        <v>777261</v>
      </c>
      <c r="K67" s="18">
        <f>ROUND(G67/I67,0)</f>
        <v>956</v>
      </c>
      <c r="L67" s="18"/>
      <c r="M67" s="19"/>
      <c r="N67" s="18"/>
      <c r="O67" s="19"/>
      <c r="P67" s="20"/>
    </row>
    <row r="68" spans="1:16" ht="16.5">
      <c r="A68" s="6" t="s">
        <v>124</v>
      </c>
      <c r="B68" s="6" t="s">
        <v>386</v>
      </c>
      <c r="C68" s="18">
        <v>1382563181</v>
      </c>
      <c r="D68" s="18">
        <v>0</v>
      </c>
      <c r="E68" s="18">
        <f>C68+D68</f>
        <v>1382563181</v>
      </c>
      <c r="F68" s="19">
        <f>ROUND((G68/E68)*1000,5)</f>
        <v>1.53569</v>
      </c>
      <c r="G68" s="18">
        <v>2123186.81</v>
      </c>
      <c r="H68" s="18">
        <f>G68-(D68*F68)/1000</f>
        <v>2123186.81</v>
      </c>
      <c r="I68" s="20">
        <v>2666.9</v>
      </c>
      <c r="J68" s="18">
        <f>ROUND(E68/I68,0)</f>
        <v>518416</v>
      </c>
      <c r="K68" s="18">
        <f>ROUND(G68/I68,0)</f>
        <v>796</v>
      </c>
      <c r="L68" s="18"/>
      <c r="M68" s="19"/>
      <c r="N68" s="18"/>
      <c r="O68" s="19"/>
      <c r="P68" s="20"/>
    </row>
    <row r="69" spans="1:16" ht="16.5">
      <c r="A69" s="6" t="s">
        <v>122</v>
      </c>
      <c r="B69" s="6" t="s">
        <v>384</v>
      </c>
      <c r="C69" s="18">
        <v>140002180</v>
      </c>
      <c r="D69" s="18">
        <v>0</v>
      </c>
      <c r="E69" s="18">
        <f>C69+D69</f>
        <v>140002180</v>
      </c>
      <c r="F69" s="19">
        <f>ROUND((G69/E69)*1000,5)</f>
        <v>1.8821099999999999</v>
      </c>
      <c r="G69" s="18">
        <v>263500</v>
      </c>
      <c r="H69" s="18">
        <f>G69-(D69*F69)/1000</f>
        <v>263500</v>
      </c>
      <c r="I69" s="20">
        <v>112.48</v>
      </c>
      <c r="J69" s="18">
        <f>ROUND(E69/I69,0)</f>
        <v>1244685</v>
      </c>
      <c r="K69" s="18">
        <f>ROUND(G69/I69,0)</f>
        <v>2343</v>
      </c>
      <c r="L69" s="18"/>
      <c r="M69" s="19"/>
      <c r="N69" s="18"/>
      <c r="O69" s="19"/>
      <c r="P69" s="20"/>
    </row>
    <row r="70" spans="1:16" ht="16.5">
      <c r="A70" s="6" t="s">
        <v>125</v>
      </c>
      <c r="B70" s="6" t="s">
        <v>387</v>
      </c>
      <c r="C70" s="18">
        <v>411951337</v>
      </c>
      <c r="D70" s="18">
        <v>27793</v>
      </c>
      <c r="E70" s="18">
        <f>C70+D70</f>
        <v>411979130</v>
      </c>
      <c r="F70" s="19">
        <f>ROUND((G70/E70)*1000,5)</f>
        <v>1.8824399999999999</v>
      </c>
      <c r="G70" s="18">
        <v>775525</v>
      </c>
      <c r="H70" s="18">
        <f>G70-(D70*F70)/1000</f>
        <v>775472.68134508003</v>
      </c>
      <c r="I70" s="20">
        <v>680.28</v>
      </c>
      <c r="J70" s="18">
        <f>ROUND(E70/I70,0)</f>
        <v>605602</v>
      </c>
      <c r="K70" s="18">
        <f>ROUND(G70/I70,0)</f>
        <v>1140</v>
      </c>
      <c r="L70" s="18"/>
      <c r="M70" s="19"/>
      <c r="N70" s="18"/>
      <c r="O70" s="19"/>
      <c r="P70" s="20"/>
    </row>
    <row r="71" spans="1:16" ht="16.5">
      <c r="A71" s="6" t="s">
        <v>128</v>
      </c>
      <c r="B71" s="6" t="s">
        <v>390</v>
      </c>
      <c r="C71" s="18">
        <v>2265912674</v>
      </c>
      <c r="D71" s="18">
        <v>13709215</v>
      </c>
      <c r="E71" s="18">
        <f>C71+D71</f>
        <v>2279621889</v>
      </c>
      <c r="F71" s="19">
        <f>ROUND((G71/E71)*1000,5)</f>
        <v>2.3101799999999999</v>
      </c>
      <c r="G71" s="18">
        <v>5266340.29</v>
      </c>
      <c r="H71" s="18">
        <f>G71-(D71*F71)/1000</f>
        <v>5234669.5356913004</v>
      </c>
      <c r="I71" s="20">
        <v>3047.11</v>
      </c>
      <c r="J71" s="18">
        <f>ROUND(E71/I71,0)</f>
        <v>748126</v>
      </c>
      <c r="K71" s="18">
        <f>ROUND(G71/I71,0)</f>
        <v>1728</v>
      </c>
      <c r="L71" s="18"/>
      <c r="M71" s="19"/>
      <c r="N71" s="18"/>
      <c r="O71" s="19"/>
      <c r="P71" s="20"/>
    </row>
    <row r="72" spans="1:16" ht="16.5">
      <c r="A72" s="6" t="s">
        <v>129</v>
      </c>
      <c r="B72" s="6" t="s">
        <v>391</v>
      </c>
      <c r="C72" s="18">
        <v>1066553338</v>
      </c>
      <c r="D72" s="18">
        <v>35675930</v>
      </c>
      <c r="E72" s="18">
        <f>C72+D72</f>
        <v>1102229268</v>
      </c>
      <c r="F72" s="19">
        <f>ROUND((G72/E72)*1000,5)</f>
        <v>3.0286</v>
      </c>
      <c r="G72" s="18">
        <v>3338208.18</v>
      </c>
      <c r="H72" s="18">
        <f>G72-(D72*F72)/1000</f>
        <v>3230160.058402</v>
      </c>
      <c r="I72" s="20">
        <v>1619.1</v>
      </c>
      <c r="J72" s="18">
        <f>ROUND(E72/I72,0)</f>
        <v>680767</v>
      </c>
      <c r="K72" s="18">
        <f>ROUND(G72/I72,0)</f>
        <v>2062</v>
      </c>
      <c r="L72" s="18"/>
      <c r="M72" s="19"/>
      <c r="N72" s="18"/>
      <c r="O72" s="19"/>
      <c r="P72" s="20"/>
    </row>
    <row r="73" spans="1:16" ht="16.5">
      <c r="A73" s="6" t="s">
        <v>130</v>
      </c>
      <c r="B73" s="6" t="s">
        <v>392</v>
      </c>
      <c r="C73" s="18">
        <v>3876775519</v>
      </c>
      <c r="D73" s="18">
        <v>17281972</v>
      </c>
      <c r="E73" s="18">
        <f>C73+D73</f>
        <v>3894057491</v>
      </c>
      <c r="F73" s="19">
        <f>ROUND((G73/E73)*1000,5)</f>
        <v>0.70138999999999996</v>
      </c>
      <c r="G73" s="18">
        <v>2731234.37</v>
      </c>
      <c r="H73" s="18">
        <f>G73-(D73*F73)/1000</f>
        <v>2719112.9676589202</v>
      </c>
      <c r="I73" s="20">
        <v>649</v>
      </c>
      <c r="J73" s="18">
        <f>ROUND(E73/I73,0)</f>
        <v>6000089</v>
      </c>
      <c r="K73" s="18">
        <f>ROUND(G73/I73,0)</f>
        <v>4208</v>
      </c>
      <c r="L73" s="18"/>
      <c r="M73" s="19"/>
      <c r="N73" s="18"/>
      <c r="O73" s="19"/>
      <c r="P73" s="20"/>
    </row>
    <row r="74" spans="1:16" ht="16.5">
      <c r="A74" s="6" t="s">
        <v>131</v>
      </c>
      <c r="B74" s="6" t="s">
        <v>569</v>
      </c>
      <c r="C74" s="18">
        <v>494459006</v>
      </c>
      <c r="D74" s="18">
        <v>6019025</v>
      </c>
      <c r="E74" s="18">
        <f>C74+D74</f>
        <v>500478031</v>
      </c>
      <c r="F74" s="19">
        <f>ROUND((G74/E74)*1000,5)</f>
        <v>1.7483299999999999</v>
      </c>
      <c r="G74" s="18">
        <v>875000</v>
      </c>
      <c r="H74" s="18">
        <f>G74-(D74*F74)/1000</f>
        <v>864476.75802175002</v>
      </c>
      <c r="I74" s="20">
        <v>416.46</v>
      </c>
      <c r="J74" s="18">
        <f>ROUND(E74/I74,0)</f>
        <v>1201743</v>
      </c>
      <c r="K74" s="18">
        <f>ROUND(G74/I74,0)</f>
        <v>2101</v>
      </c>
      <c r="L74" s="18"/>
      <c r="M74" s="19"/>
      <c r="N74" s="18"/>
      <c r="O74" s="19"/>
      <c r="P74" s="20"/>
    </row>
    <row r="75" spans="1:16" ht="16.5">
      <c r="A75" s="6" t="s">
        <v>126</v>
      </c>
      <c r="B75" s="6" t="s">
        <v>388</v>
      </c>
      <c r="C75" s="18">
        <v>1251188610</v>
      </c>
      <c r="D75" s="18">
        <v>58865800</v>
      </c>
      <c r="E75" s="18">
        <f>C75+D75</f>
        <v>1310054410</v>
      </c>
      <c r="F75" s="19">
        <f>ROUND((G75/E75)*1000,5)</f>
        <v>2.0610200000000001</v>
      </c>
      <c r="G75" s="18">
        <v>2700044</v>
      </c>
      <c r="H75" s="18">
        <f>G75-(D75*F75)/1000</f>
        <v>2578720.408884</v>
      </c>
      <c r="I75" s="20">
        <v>1410.52</v>
      </c>
      <c r="J75" s="18">
        <f>ROUND(E75/I75,0)</f>
        <v>928774</v>
      </c>
      <c r="K75" s="18">
        <f>ROUND(G75/I75,0)</f>
        <v>1914</v>
      </c>
      <c r="L75" s="18"/>
      <c r="M75" s="19"/>
      <c r="N75" s="18"/>
      <c r="O75" s="19"/>
      <c r="P75" s="20"/>
    </row>
    <row r="76" spans="1:16" ht="16.5">
      <c r="A76" s="6" t="s">
        <v>132</v>
      </c>
      <c r="B76" s="6" t="s">
        <v>393</v>
      </c>
      <c r="C76" s="18">
        <v>1438986515</v>
      </c>
      <c r="D76" s="18">
        <v>41887268</v>
      </c>
      <c r="E76" s="18">
        <f>C76+D76</f>
        <v>1480873783</v>
      </c>
      <c r="F76" s="19">
        <f>ROUND((G76/E76)*1000,5)</f>
        <v>2.3112200000000001</v>
      </c>
      <c r="G76" s="18">
        <v>3422623</v>
      </c>
      <c r="H76" s="18">
        <f>G76-(D76*F76)/1000</f>
        <v>3325812.3084530402</v>
      </c>
      <c r="I76" s="20">
        <v>1580.08</v>
      </c>
      <c r="J76" s="18">
        <f>ROUND(E76/I76,0)</f>
        <v>937214</v>
      </c>
      <c r="K76" s="18">
        <f>ROUND(G76/I76,0)</f>
        <v>2166</v>
      </c>
      <c r="L76" s="18"/>
      <c r="M76" s="19"/>
      <c r="N76" s="18"/>
      <c r="O76" s="19"/>
      <c r="P76" s="20"/>
    </row>
    <row r="77" spans="1:16" ht="16.5">
      <c r="A77" s="6" t="s">
        <v>133</v>
      </c>
      <c r="B77" s="6" t="s">
        <v>394</v>
      </c>
      <c r="C77" s="18">
        <v>14678348</v>
      </c>
      <c r="D77" s="18">
        <v>5762428</v>
      </c>
      <c r="E77" s="18">
        <f>C77+D77</f>
        <v>20440776</v>
      </c>
      <c r="F77" s="19">
        <f>ROUND((G77/E77)*1000,5)</f>
        <v>1.7197199999999999</v>
      </c>
      <c r="G77" s="18">
        <v>35152.42</v>
      </c>
      <c r="H77" s="18">
        <f>G77-(D77*F77)/1000</f>
        <v>25242.65731984</v>
      </c>
      <c r="I77" s="20">
        <v>172.27</v>
      </c>
      <c r="J77" s="18">
        <f>ROUND(E77/I77,0)</f>
        <v>118655</v>
      </c>
      <c r="K77" s="18">
        <f>ROUND(G77/I77,0)</f>
        <v>204</v>
      </c>
      <c r="L77" s="18"/>
      <c r="M77" s="19"/>
      <c r="N77" s="18"/>
      <c r="O77" s="19"/>
      <c r="P77" s="20"/>
    </row>
    <row r="78" spans="1:16" ht="16.5">
      <c r="A78" s="6" t="s">
        <v>134</v>
      </c>
      <c r="B78" s="6" t="s">
        <v>395</v>
      </c>
      <c r="C78" s="18">
        <v>186789211</v>
      </c>
      <c r="D78" s="18">
        <v>87952223</v>
      </c>
      <c r="E78" s="18">
        <f>C78+D78</f>
        <v>274741434</v>
      </c>
      <c r="F78" s="19">
        <f>ROUND((G78/E78)*1000,5)</f>
        <v>1.26976</v>
      </c>
      <c r="G78" s="18">
        <v>348855</v>
      </c>
      <c r="H78" s="18">
        <f>G78-(D78*F78)/1000</f>
        <v>237176.78532352002</v>
      </c>
      <c r="I78" s="20">
        <v>191.36</v>
      </c>
      <c r="J78" s="18">
        <f>ROUND(E78/I78,0)</f>
        <v>1435731</v>
      </c>
      <c r="K78" s="18">
        <f>ROUND(G78/I78,0)</f>
        <v>1823</v>
      </c>
      <c r="L78" s="18"/>
      <c r="M78" s="19"/>
      <c r="N78" s="18"/>
      <c r="O78" s="19"/>
      <c r="P78" s="20"/>
    </row>
    <row r="79" spans="1:16" ht="16.5">
      <c r="A79" s="6" t="s">
        <v>135</v>
      </c>
      <c r="B79" s="6" t="s">
        <v>396</v>
      </c>
      <c r="C79" s="18">
        <v>276582210</v>
      </c>
      <c r="D79" s="18">
        <v>15294621</v>
      </c>
      <c r="E79" s="18">
        <f>C79+D79</f>
        <v>291876831</v>
      </c>
      <c r="F79" s="19">
        <f>ROUND((G79/E79)*1000,5)</f>
        <v>2.3019799999999999</v>
      </c>
      <c r="G79" s="18">
        <v>671893.99</v>
      </c>
      <c r="H79" s="18">
        <f>G79-(D79*F79)/1000</f>
        <v>636686.07835041999</v>
      </c>
      <c r="I79" s="20">
        <v>297.2</v>
      </c>
      <c r="J79" s="18">
        <f>ROUND(E79/I79,0)</f>
        <v>982089</v>
      </c>
      <c r="K79" s="18">
        <f>ROUND(G79/I79,0)</f>
        <v>2261</v>
      </c>
      <c r="L79" s="18"/>
      <c r="M79" s="19"/>
      <c r="N79" s="18"/>
      <c r="O79" s="19"/>
      <c r="P79" s="20"/>
    </row>
    <row r="80" spans="1:16" ht="16.5">
      <c r="A80" s="6" t="s">
        <v>136</v>
      </c>
      <c r="B80" s="6" t="s">
        <v>397</v>
      </c>
      <c r="C80" s="18">
        <v>85684424</v>
      </c>
      <c r="D80" s="18">
        <v>1538216</v>
      </c>
      <c r="E80" s="18">
        <f>C80+D80</f>
        <v>87222640</v>
      </c>
      <c r="F80" s="19">
        <f>ROUND((G80/E80)*1000,5)</f>
        <v>0.91718999999999995</v>
      </c>
      <c r="G80" s="18">
        <v>80000</v>
      </c>
      <c r="H80" s="18">
        <f>G80-(D80*F80)/1000</f>
        <v>78589.163666959997</v>
      </c>
      <c r="I80" s="20">
        <v>76.38</v>
      </c>
      <c r="J80" s="18">
        <f>ROUND(E80/I80,0)</f>
        <v>1141957</v>
      </c>
      <c r="K80" s="18">
        <f>ROUND(G80/I80,0)</f>
        <v>1047</v>
      </c>
      <c r="L80" s="18"/>
      <c r="M80" s="19"/>
      <c r="N80" s="18"/>
      <c r="O80" s="19"/>
      <c r="P80" s="20"/>
    </row>
    <row r="81" spans="1:16" ht="16.5">
      <c r="A81" s="6" t="s">
        <v>137</v>
      </c>
      <c r="B81" s="6" t="s">
        <v>398</v>
      </c>
      <c r="C81" s="18">
        <v>131229787</v>
      </c>
      <c r="D81" s="18">
        <v>30914651</v>
      </c>
      <c r="E81" s="18">
        <f>C81+D81</f>
        <v>162144438</v>
      </c>
      <c r="F81" s="19">
        <f>ROUND((G81/E81)*1000,5)</f>
        <v>2.9171499999999999</v>
      </c>
      <c r="G81" s="18">
        <v>473000</v>
      </c>
      <c r="H81" s="18">
        <f>G81-(D81*F81)/1000</f>
        <v>382817.32583535003</v>
      </c>
      <c r="I81" s="20">
        <v>155.37</v>
      </c>
      <c r="J81" s="18">
        <f>ROUND(E81/I81,0)</f>
        <v>1043602</v>
      </c>
      <c r="K81" s="18">
        <f>ROUND(G81/I81,0)</f>
        <v>3044</v>
      </c>
      <c r="L81" s="18"/>
      <c r="M81" s="19"/>
      <c r="N81" s="18"/>
      <c r="O81" s="19"/>
      <c r="P81" s="20"/>
    </row>
    <row r="82" spans="1:16" ht="16.5">
      <c r="A82" s="6" t="s">
        <v>127</v>
      </c>
      <c r="B82" s="6" t="s">
        <v>389</v>
      </c>
      <c r="C82" s="18">
        <v>1321860439</v>
      </c>
      <c r="D82" s="18">
        <v>28116985</v>
      </c>
      <c r="E82" s="18">
        <f>C82+D82</f>
        <v>1349977424</v>
      </c>
      <c r="F82" s="19">
        <f>ROUND((G82/E82)*1000,5)</f>
        <v>1.3588800000000001</v>
      </c>
      <c r="G82" s="18">
        <v>1834450.66</v>
      </c>
      <c r="H82" s="18">
        <f>G82-(D82*F82)/1000</f>
        <v>1796243.0514231999</v>
      </c>
      <c r="I82" s="20">
        <v>565.08000000000004</v>
      </c>
      <c r="J82" s="18">
        <f>ROUND(E82/I82,0)</f>
        <v>2389002</v>
      </c>
      <c r="K82" s="18">
        <f>ROUND(G82/I82,0)</f>
        <v>3246</v>
      </c>
      <c r="L82" s="18"/>
      <c r="M82" s="19"/>
      <c r="N82" s="18"/>
      <c r="O82" s="19"/>
      <c r="P82" s="20"/>
    </row>
    <row r="83" spans="1:16" ht="16.5">
      <c r="A83" s="6" t="s">
        <v>138</v>
      </c>
      <c r="B83" s="6" t="s">
        <v>399</v>
      </c>
      <c r="C83" s="18">
        <v>282840214</v>
      </c>
      <c r="D83" s="18">
        <v>27394587</v>
      </c>
      <c r="E83" s="18">
        <f>C83+D83</f>
        <v>310234801</v>
      </c>
      <c r="F83" s="19">
        <f>ROUND((G83/E83)*1000,5)</f>
        <v>1.32158</v>
      </c>
      <c r="G83" s="18">
        <v>410000</v>
      </c>
      <c r="H83" s="18">
        <f>G83-(D83*F83)/1000</f>
        <v>373795.86171253998</v>
      </c>
      <c r="I83" s="20">
        <v>331.84</v>
      </c>
      <c r="J83" s="18">
        <f>ROUND(E83/I83,0)</f>
        <v>934893</v>
      </c>
      <c r="K83" s="18">
        <f>ROUND(G83/I83,0)</f>
        <v>1236</v>
      </c>
      <c r="L83" s="18"/>
      <c r="M83" s="19"/>
      <c r="N83" s="18"/>
      <c r="O83" s="19"/>
      <c r="P83" s="20"/>
    </row>
    <row r="84" spans="1:16" ht="16.5">
      <c r="A84" s="6" t="s">
        <v>139</v>
      </c>
      <c r="B84" s="6" t="s">
        <v>400</v>
      </c>
      <c r="C84" s="18">
        <v>6838323939</v>
      </c>
      <c r="D84" s="18">
        <v>385179</v>
      </c>
      <c r="E84" s="18">
        <f>C84+D84</f>
        <v>6838709118</v>
      </c>
      <c r="F84" s="19">
        <f>ROUND((G84/E84)*1000,5)</f>
        <v>1.81308</v>
      </c>
      <c r="G84" s="18">
        <v>12399105.41</v>
      </c>
      <c r="H84" s="18">
        <f>G84-(D84*F84)/1000</f>
        <v>12398407.04965868</v>
      </c>
      <c r="I84" s="20">
        <v>5512.68</v>
      </c>
      <c r="J84" s="18">
        <f>ROUND(E84/I84,0)</f>
        <v>1240542</v>
      </c>
      <c r="K84" s="18">
        <f>ROUND(G84/I84,0)</f>
        <v>2249</v>
      </c>
      <c r="L84" s="18"/>
      <c r="M84" s="19"/>
      <c r="N84" s="18"/>
      <c r="O84" s="19"/>
      <c r="P84" s="20"/>
    </row>
    <row r="85" spans="1:16" ht="16.5">
      <c r="A85" s="6" t="s">
        <v>140</v>
      </c>
      <c r="B85" s="6" t="s">
        <v>401</v>
      </c>
      <c r="C85" s="18">
        <v>3979109920</v>
      </c>
      <c r="D85" s="18">
        <v>658388</v>
      </c>
      <c r="E85" s="18">
        <f>C85+D85</f>
        <v>3979768308</v>
      </c>
      <c r="F85" s="19">
        <f>ROUND((G85/E85)*1000,5)</f>
        <v>0.67967999999999995</v>
      </c>
      <c r="G85" s="18">
        <v>2704967.03</v>
      </c>
      <c r="H85" s="18">
        <f>G85-(D85*F85)/1000</f>
        <v>2704519.5368441599</v>
      </c>
      <c r="I85" s="20">
        <v>1017.81</v>
      </c>
      <c r="J85" s="18">
        <f>ROUND(E85/I85,0)</f>
        <v>3910129</v>
      </c>
      <c r="K85" s="18">
        <f>ROUND(G85/I85,0)</f>
        <v>2658</v>
      </c>
      <c r="L85" s="18"/>
      <c r="M85" s="19"/>
      <c r="N85" s="18"/>
      <c r="O85" s="19"/>
      <c r="P85" s="20"/>
    </row>
    <row r="86" spans="1:16" ht="16.5">
      <c r="A86" s="6" t="s">
        <v>22</v>
      </c>
      <c r="B86" s="6" t="s">
        <v>23</v>
      </c>
      <c r="C86" s="18">
        <v>7804990928</v>
      </c>
      <c r="D86" s="18">
        <v>1453621</v>
      </c>
      <c r="E86" s="18">
        <f>C86+D86</f>
        <v>7806444549</v>
      </c>
      <c r="F86" s="19">
        <f>ROUND((G86/E86)*1000,5)</f>
        <v>0.44927</v>
      </c>
      <c r="G86" s="18">
        <v>3507189.09</v>
      </c>
      <c r="H86" s="18">
        <f>G86-(D86*F86)/1000</f>
        <v>3506536.0216933298</v>
      </c>
      <c r="I86" s="20">
        <v>1187.49</v>
      </c>
      <c r="J86" s="18">
        <f>ROUND(E86/I86,0)</f>
        <v>6573903</v>
      </c>
      <c r="K86" s="18">
        <f>ROUND(G86/I86,0)</f>
        <v>2953</v>
      </c>
      <c r="L86" s="18"/>
      <c r="M86" s="19"/>
      <c r="N86" s="18"/>
      <c r="O86" s="19"/>
      <c r="P86" s="20"/>
    </row>
    <row r="87" spans="1:16" ht="16.5">
      <c r="A87" s="6" t="s">
        <v>143</v>
      </c>
      <c r="B87" s="6" t="s">
        <v>404</v>
      </c>
      <c r="C87" s="18">
        <v>14627554</v>
      </c>
      <c r="D87" s="18">
        <v>81990886</v>
      </c>
      <c r="E87" s="18">
        <f>C87+D87</f>
        <v>96618440</v>
      </c>
      <c r="F87" s="19">
        <f>ROUND((G87/E87)*1000,5)</f>
        <v>0.77625</v>
      </c>
      <c r="G87" s="18">
        <v>75000</v>
      </c>
      <c r="H87" s="18">
        <f>G87-(D87*F87)/1000</f>
        <v>11354.574742500001</v>
      </c>
      <c r="I87" s="20">
        <v>45.2</v>
      </c>
      <c r="J87" s="18">
        <f>ROUND(E87/I87,0)</f>
        <v>2137576</v>
      </c>
      <c r="K87" s="18">
        <f>ROUND(G87/I87,0)</f>
        <v>1659</v>
      </c>
      <c r="L87" s="18"/>
      <c r="M87" s="19"/>
      <c r="N87" s="18"/>
      <c r="O87" s="19"/>
      <c r="P87" s="20"/>
    </row>
    <row r="88" spans="1:16" ht="16.5">
      <c r="A88" s="6" t="s">
        <v>144</v>
      </c>
      <c r="B88" s="6" t="s">
        <v>405</v>
      </c>
      <c r="C88" s="18">
        <v>434326795</v>
      </c>
      <c r="D88" s="18">
        <v>20781024</v>
      </c>
      <c r="E88" s="18">
        <f>C88+D88</f>
        <v>455107819</v>
      </c>
      <c r="F88" s="19">
        <f>ROUND((G88/E88)*1000,5)</f>
        <v>0.74378</v>
      </c>
      <c r="G88" s="18">
        <v>338501.16</v>
      </c>
      <c r="H88" s="18">
        <f>G88-(D88*F88)/1000</f>
        <v>323044.64996928</v>
      </c>
      <c r="I88" s="20">
        <v>99.95</v>
      </c>
      <c r="J88" s="18">
        <f>ROUND(E88/I88,0)</f>
        <v>4553355</v>
      </c>
      <c r="K88" s="18">
        <f>ROUND(G88/I88,0)</f>
        <v>3387</v>
      </c>
      <c r="L88" s="18"/>
      <c r="M88" s="19"/>
      <c r="N88" s="18"/>
      <c r="O88" s="19"/>
      <c r="P88" s="20"/>
    </row>
    <row r="89" spans="1:16" ht="16.5">
      <c r="A89" s="6" t="s">
        <v>141</v>
      </c>
      <c r="B89" s="6" t="s">
        <v>402</v>
      </c>
      <c r="C89" s="18">
        <v>584464217</v>
      </c>
      <c r="D89" s="18">
        <v>22500993</v>
      </c>
      <c r="E89" s="18">
        <f>C89+D89</f>
        <v>606965210</v>
      </c>
      <c r="F89" s="19">
        <f>ROUND((G89/E89)*1000,5)</f>
        <v>1.0362199999999999</v>
      </c>
      <c r="G89" s="18">
        <v>628948.66</v>
      </c>
      <c r="H89" s="18">
        <f>G89-(D89*F89)/1000</f>
        <v>605632.68103354005</v>
      </c>
      <c r="I89" s="20">
        <v>632.69000000000005</v>
      </c>
      <c r="J89" s="18">
        <f>ROUND(E89/I89,0)</f>
        <v>959341</v>
      </c>
      <c r="K89" s="18">
        <f>ROUND(G89/I89,0)</f>
        <v>994</v>
      </c>
      <c r="L89" s="18"/>
      <c r="M89" s="19"/>
      <c r="N89" s="18"/>
      <c r="O89" s="19"/>
      <c r="P89" s="20"/>
    </row>
    <row r="90" spans="1:16" ht="16.5">
      <c r="A90" s="6" t="s">
        <v>142</v>
      </c>
      <c r="B90" s="6" t="s">
        <v>403</v>
      </c>
      <c r="C90" s="18">
        <v>3367200019</v>
      </c>
      <c r="D90" s="18">
        <v>15858038</v>
      </c>
      <c r="E90" s="18">
        <f>C90+D90</f>
        <v>3383058057</v>
      </c>
      <c r="F90" s="19">
        <f>ROUND((G90/E90)*1000,5)</f>
        <v>0.65210000000000001</v>
      </c>
      <c r="G90" s="18">
        <v>2206099.65</v>
      </c>
      <c r="H90" s="18">
        <f>G90-(D90*F90)/1000</f>
        <v>2195758.6234201998</v>
      </c>
      <c r="I90" s="20">
        <v>687.82</v>
      </c>
      <c r="J90" s="18">
        <f>ROUND(E90/I90,0)</f>
        <v>4918522</v>
      </c>
      <c r="K90" s="18">
        <f>ROUND(G90/I90,0)</f>
        <v>3207</v>
      </c>
      <c r="L90" s="18"/>
      <c r="M90" s="19"/>
      <c r="N90" s="18"/>
      <c r="O90" s="19"/>
      <c r="P90" s="20"/>
    </row>
    <row r="91" spans="1:16" ht="16.5">
      <c r="A91" s="6" t="s">
        <v>24</v>
      </c>
      <c r="B91" s="6" t="s">
        <v>25</v>
      </c>
      <c r="C91" s="18">
        <v>4525906642</v>
      </c>
      <c r="D91" s="18">
        <v>6783030</v>
      </c>
      <c r="E91" s="18">
        <f>C91+D91</f>
        <v>4532689672</v>
      </c>
      <c r="F91" s="19">
        <f>ROUND((G91/E91)*1000,5)</f>
        <v>0.79806999999999995</v>
      </c>
      <c r="G91" s="18">
        <v>3617418.93</v>
      </c>
      <c r="H91" s="18">
        <f>G91-(D91*F91)/1000</f>
        <v>3612005.5972479</v>
      </c>
      <c r="I91" s="20">
        <v>1172.79</v>
      </c>
      <c r="J91" s="18">
        <f>ROUND(E91/I91,0)</f>
        <v>3864877</v>
      </c>
      <c r="K91" s="18">
        <f>ROUND(G91/I91,0)</f>
        <v>3084</v>
      </c>
      <c r="L91" s="18"/>
      <c r="M91" s="19"/>
      <c r="N91" s="18"/>
      <c r="O91" s="19"/>
      <c r="P91" s="20"/>
    </row>
    <row r="92" spans="1:16" ht="16.5">
      <c r="A92" s="6" t="s">
        <v>26</v>
      </c>
      <c r="B92" s="6" t="s">
        <v>27</v>
      </c>
      <c r="C92" s="18">
        <v>299686617084</v>
      </c>
      <c r="D92" s="18">
        <v>216</v>
      </c>
      <c r="E92" s="18">
        <f>C92+D92</f>
        <v>299686617300</v>
      </c>
      <c r="F92" s="19">
        <f>ROUND((G92/E92)*1000,5)</f>
        <v>0.63480000000000003</v>
      </c>
      <c r="G92" s="18">
        <v>190240608</v>
      </c>
      <c r="H92" s="18">
        <f>G92-(D92*F92)/1000</f>
        <v>190240607.86288321</v>
      </c>
      <c r="I92" s="20">
        <v>50333.13</v>
      </c>
      <c r="J92" s="18">
        <f>ROUND(E92/I92,0)</f>
        <v>5954063</v>
      </c>
      <c r="K92" s="18">
        <f>ROUND(G92/I92,0)</f>
        <v>3780</v>
      </c>
      <c r="L92" s="18"/>
      <c r="M92" s="19"/>
      <c r="N92" s="18"/>
      <c r="O92" s="19"/>
      <c r="P92" s="20"/>
    </row>
    <row r="93" spans="1:16" ht="16.5">
      <c r="A93" s="6" t="s">
        <v>147</v>
      </c>
      <c r="B93" s="6" t="s">
        <v>408</v>
      </c>
      <c r="C93" s="18">
        <v>24682752174</v>
      </c>
      <c r="D93" s="18">
        <v>24826</v>
      </c>
      <c r="E93" s="18">
        <f>C93+D93</f>
        <v>24682777000</v>
      </c>
      <c r="F93" s="19">
        <f>ROUND((G93/E93)*1000,5)</f>
        <v>1.7015899999999999</v>
      </c>
      <c r="G93" s="18">
        <v>42000000</v>
      </c>
      <c r="H93" s="18">
        <f>G93-(D93*F93)/1000</f>
        <v>41999957.756326661</v>
      </c>
      <c r="I93" s="20">
        <v>20713.330000000002</v>
      </c>
      <c r="J93" s="18">
        <f>ROUND(E93/I93,0)</f>
        <v>1191637</v>
      </c>
      <c r="K93" s="18">
        <f>ROUND(G93/I93,0)</f>
        <v>2028</v>
      </c>
      <c r="L93" s="18"/>
      <c r="M93" s="19"/>
      <c r="N93" s="18"/>
      <c r="O93" s="19"/>
      <c r="P93" s="20"/>
    </row>
    <row r="94" spans="1:16" ht="16.5">
      <c r="A94" s="6" t="s">
        <v>148</v>
      </c>
      <c r="B94" s="6" t="s">
        <v>409</v>
      </c>
      <c r="C94" s="18">
        <v>6880685006</v>
      </c>
      <c r="D94" s="18">
        <v>64840437</v>
      </c>
      <c r="E94" s="18">
        <f>C94+D94</f>
        <v>6945525443</v>
      </c>
      <c r="F94" s="19">
        <f>ROUND((G94/E94)*1000,5)</f>
        <v>1.81311</v>
      </c>
      <c r="G94" s="18">
        <v>12592978</v>
      </c>
      <c r="H94" s="18">
        <f>G94-(D94*F94)/1000</f>
        <v>12475415.15527093</v>
      </c>
      <c r="I94" s="20">
        <v>4251.82</v>
      </c>
      <c r="J94" s="18">
        <f>ROUND(E94/I94,0)</f>
        <v>1633542</v>
      </c>
      <c r="K94" s="18">
        <f>ROUND(G94/I94,0)</f>
        <v>2962</v>
      </c>
      <c r="L94" s="18"/>
      <c r="M94" s="19"/>
      <c r="N94" s="18"/>
      <c r="O94" s="19"/>
      <c r="P94" s="20"/>
    </row>
    <row r="95" spans="1:16" ht="16.5">
      <c r="A95" s="6" t="s">
        <v>149</v>
      </c>
      <c r="B95" s="6" t="s">
        <v>410</v>
      </c>
      <c r="C95" s="18">
        <v>20168799815</v>
      </c>
      <c r="D95" s="18">
        <v>0</v>
      </c>
      <c r="E95" s="18">
        <f>C95+D95</f>
        <v>20168799815</v>
      </c>
      <c r="F95" s="19">
        <f>ROUND((G95/E95)*1000,5)</f>
        <v>0.59497999999999995</v>
      </c>
      <c r="G95" s="18">
        <v>12000000</v>
      </c>
      <c r="H95" s="18">
        <f>G95-(D95*F95)/1000</f>
        <v>12000000</v>
      </c>
      <c r="I95" s="20">
        <v>3982.46</v>
      </c>
      <c r="J95" s="18">
        <f>ROUND(E95/I95,0)</f>
        <v>5064407</v>
      </c>
      <c r="K95" s="18">
        <f>ROUND(G95/I95,0)</f>
        <v>3013</v>
      </c>
      <c r="L95" s="18"/>
      <c r="M95" s="19"/>
      <c r="N95" s="18"/>
      <c r="O95" s="19"/>
      <c r="P95" s="20"/>
    </row>
    <row r="96" spans="1:16" ht="16.5">
      <c r="A96" s="6" t="s">
        <v>150</v>
      </c>
      <c r="B96" s="6" t="s">
        <v>411</v>
      </c>
      <c r="C96" s="18">
        <v>29415719505</v>
      </c>
      <c r="D96" s="18">
        <v>0</v>
      </c>
      <c r="E96" s="18">
        <f>C96+D96</f>
        <v>29415719505</v>
      </c>
      <c r="F96" s="19">
        <f>ROUND((G96/E96)*1000,5)</f>
        <v>2.2559499999999999</v>
      </c>
      <c r="G96" s="18">
        <v>66360390</v>
      </c>
      <c r="H96" s="18">
        <f>G96-(D96*F96)/1000</f>
        <v>66360390</v>
      </c>
      <c r="I96" s="20">
        <v>17578.560000000001</v>
      </c>
      <c r="J96" s="18">
        <f>ROUND(E96/I96,0)</f>
        <v>1673386</v>
      </c>
      <c r="K96" s="18">
        <f>ROUND(G96/I96,0)</f>
        <v>3775</v>
      </c>
      <c r="L96" s="18"/>
      <c r="M96" s="19"/>
      <c r="N96" s="18"/>
      <c r="O96" s="19"/>
      <c r="P96" s="20"/>
    </row>
    <row r="97" spans="1:16" ht="16.5">
      <c r="A97" s="6" t="s">
        <v>151</v>
      </c>
      <c r="B97" s="6" t="s">
        <v>412</v>
      </c>
      <c r="C97" s="18">
        <v>4402811340</v>
      </c>
      <c r="D97" s="18">
        <v>2333286</v>
      </c>
      <c r="E97" s="18">
        <f>C97+D97</f>
        <v>4405144626</v>
      </c>
      <c r="F97" s="19">
        <f>ROUND((G97/E97)*1000,5)</f>
        <v>1.37422</v>
      </c>
      <c r="G97" s="18">
        <v>6053642</v>
      </c>
      <c r="H97" s="18">
        <f>G97-(D97*F97)/1000</f>
        <v>6050435.5517130801</v>
      </c>
      <c r="I97" s="20">
        <v>1473.19</v>
      </c>
      <c r="J97" s="18">
        <f>ROUND(E97/I97,0)</f>
        <v>2990208</v>
      </c>
      <c r="K97" s="18">
        <f>ROUND(G97/I97,0)</f>
        <v>4109</v>
      </c>
      <c r="L97" s="18"/>
      <c r="M97" s="19"/>
      <c r="N97" s="18"/>
      <c r="O97" s="19"/>
      <c r="P97" s="20"/>
    </row>
    <row r="98" spans="1:16" ht="16.5">
      <c r="A98" s="6" t="s">
        <v>160</v>
      </c>
      <c r="B98" s="6" t="s">
        <v>421</v>
      </c>
      <c r="C98" s="18">
        <v>36908416183</v>
      </c>
      <c r="D98" s="18">
        <v>0</v>
      </c>
      <c r="E98" s="18">
        <f>C98+D98</f>
        <v>36908416183</v>
      </c>
      <c r="F98" s="19">
        <f>ROUND((G98/E98)*1000,5)</f>
        <v>1.13513</v>
      </c>
      <c r="G98" s="18">
        <v>41896005</v>
      </c>
      <c r="H98" s="18">
        <f>G98-(D98*F98)/1000</f>
        <v>41896005</v>
      </c>
      <c r="I98" s="20">
        <v>14564.44</v>
      </c>
      <c r="J98" s="18">
        <f>ROUND(E98/I98,0)</f>
        <v>2534146</v>
      </c>
      <c r="K98" s="18">
        <f>ROUND(G98/I98,0)</f>
        <v>2877</v>
      </c>
      <c r="L98" s="18"/>
      <c r="M98" s="19"/>
      <c r="N98" s="18"/>
      <c r="O98" s="19"/>
      <c r="P98" s="20"/>
    </row>
    <row r="99" spans="1:16" ht="16.5">
      <c r="A99" s="6" t="s">
        <v>28</v>
      </c>
      <c r="B99" s="6" t="s">
        <v>29</v>
      </c>
      <c r="C99" s="18">
        <v>308030736</v>
      </c>
      <c r="D99" s="18">
        <v>5758698</v>
      </c>
      <c r="E99" s="18">
        <f>C99+D99</f>
        <v>313789434</v>
      </c>
      <c r="F99" s="19">
        <f>ROUND((G99/E99)*1000,5)</f>
        <v>0.46329999999999999</v>
      </c>
      <c r="G99" s="18">
        <v>145380</v>
      </c>
      <c r="H99" s="18">
        <f>G99-(D99*F99)/1000</f>
        <v>142711.99521659999</v>
      </c>
      <c r="I99" s="20">
        <v>34.840000000000003</v>
      </c>
      <c r="J99" s="18">
        <f>ROUND(E99/I99,0)</f>
        <v>9006585</v>
      </c>
      <c r="K99" s="18">
        <f>ROUND(G99/I99,0)</f>
        <v>4173</v>
      </c>
      <c r="L99" s="18"/>
      <c r="M99" s="19"/>
      <c r="N99" s="18"/>
      <c r="O99" s="19"/>
      <c r="P99" s="20"/>
    </row>
    <row r="100" spans="1:16" ht="16.5">
      <c r="A100" s="6" t="s">
        <v>152</v>
      </c>
      <c r="B100" s="6" t="s">
        <v>413</v>
      </c>
      <c r="C100" s="18">
        <v>105745972285</v>
      </c>
      <c r="D100" s="18">
        <v>0</v>
      </c>
      <c r="E100" s="18">
        <f>C100+D100</f>
        <v>105745972285</v>
      </c>
      <c r="F100" s="19">
        <f>ROUND((G100/E100)*1000,5)</f>
        <v>0.70925000000000005</v>
      </c>
      <c r="G100" s="18">
        <v>75000000</v>
      </c>
      <c r="H100" s="18">
        <f>G100-(D100*F100)/1000</f>
        <v>75000000</v>
      </c>
      <c r="I100" s="20">
        <v>18650.66</v>
      </c>
      <c r="J100" s="18">
        <f>ROUND(E100/I100,0)</f>
        <v>5669825</v>
      </c>
      <c r="K100" s="18">
        <f>ROUND(G100/I100,0)</f>
        <v>4021</v>
      </c>
      <c r="L100" s="18"/>
      <c r="M100" s="19"/>
      <c r="N100" s="18"/>
      <c r="O100" s="19"/>
      <c r="P100" s="20"/>
    </row>
    <row r="101" spans="1:16" ht="16.5">
      <c r="A101" s="6" t="s">
        <v>145</v>
      </c>
      <c r="B101" s="6" t="s">
        <v>406</v>
      </c>
      <c r="C101" s="18">
        <v>5440057853</v>
      </c>
      <c r="D101" s="18">
        <v>0</v>
      </c>
      <c r="E101" s="18">
        <f>C101+D101</f>
        <v>5440057853</v>
      </c>
      <c r="F101" s="19">
        <f>ROUND((G101/E101)*1000,5)</f>
        <v>1.68197</v>
      </c>
      <c r="G101" s="18">
        <v>9150000</v>
      </c>
      <c r="H101" s="18">
        <f>G101-(D101*F101)/1000</f>
        <v>9150000</v>
      </c>
      <c r="I101" s="20">
        <v>2511.7399999999998</v>
      </c>
      <c r="J101" s="18">
        <f>ROUND(E101/I101,0)</f>
        <v>2165852</v>
      </c>
      <c r="K101" s="18">
        <f>ROUND(G101/I101,0)</f>
        <v>3643</v>
      </c>
      <c r="L101" s="18"/>
      <c r="M101" s="19"/>
      <c r="N101" s="18"/>
      <c r="O101" s="19"/>
      <c r="P101" s="20"/>
    </row>
    <row r="102" spans="1:16" ht="16.5">
      <c r="A102" s="6" t="s">
        <v>153</v>
      </c>
      <c r="B102" s="6" t="s">
        <v>414</v>
      </c>
      <c r="C102" s="18">
        <v>6913110444</v>
      </c>
      <c r="D102" s="18">
        <v>15467694</v>
      </c>
      <c r="E102" s="18">
        <f>C102+D102</f>
        <v>6928578138</v>
      </c>
      <c r="F102" s="19">
        <f>ROUND((G102/E102)*1000,5)</f>
        <v>1.31254</v>
      </c>
      <c r="G102" s="18">
        <v>9094041</v>
      </c>
      <c r="H102" s="18">
        <f>G102-(D102*F102)/1000</f>
        <v>9073739.0329172406</v>
      </c>
      <c r="I102" s="20">
        <v>3060.49</v>
      </c>
      <c r="J102" s="18">
        <f>ROUND(E102/I102,0)</f>
        <v>2263879</v>
      </c>
      <c r="K102" s="18">
        <f>ROUND(G102/I102,0)</f>
        <v>2971</v>
      </c>
      <c r="L102" s="18"/>
      <c r="M102" s="19"/>
      <c r="N102" s="18"/>
      <c r="O102" s="19"/>
      <c r="P102" s="20"/>
    </row>
    <row r="103" spans="1:16" ht="16.5">
      <c r="A103" s="6" t="s">
        <v>146</v>
      </c>
      <c r="B103" s="6" t="s">
        <v>407</v>
      </c>
      <c r="C103" s="18">
        <v>19965589085</v>
      </c>
      <c r="D103" s="18">
        <v>22843603</v>
      </c>
      <c r="E103" s="18">
        <f>C103+D103</f>
        <v>19988432688</v>
      </c>
      <c r="F103" s="19">
        <f>ROUND((G103/E103)*1000,5)</f>
        <v>2.4657200000000001</v>
      </c>
      <c r="G103" s="18">
        <v>49285872</v>
      </c>
      <c r="H103" s="18">
        <f>G103-(D103*F103)/1000</f>
        <v>49229546.071210839</v>
      </c>
      <c r="I103" s="20">
        <v>17101.740000000002</v>
      </c>
      <c r="J103" s="18">
        <f>ROUND(E103/I103,0)</f>
        <v>1168795</v>
      </c>
      <c r="K103" s="18">
        <f>ROUND(G103/I103,0)</f>
        <v>2882</v>
      </c>
      <c r="L103" s="18"/>
      <c r="M103" s="19"/>
      <c r="N103" s="18"/>
      <c r="O103" s="19"/>
      <c r="P103" s="20"/>
    </row>
    <row r="104" spans="1:16" ht="16.5">
      <c r="A104" s="6" t="s">
        <v>154</v>
      </c>
      <c r="B104" s="6" t="s">
        <v>415</v>
      </c>
      <c r="C104" s="18">
        <v>10899085026</v>
      </c>
      <c r="D104" s="18">
        <v>10655227</v>
      </c>
      <c r="E104" s="18">
        <f>C104+D104</f>
        <v>10909740253</v>
      </c>
      <c r="F104" s="19">
        <f>ROUND((G104/E104)*1000,5)</f>
        <v>1.94861</v>
      </c>
      <c r="G104" s="18">
        <v>21258878</v>
      </c>
      <c r="H104" s="18">
        <f>G104-(D104*F104)/1000</f>
        <v>21238115.118115529</v>
      </c>
      <c r="I104" s="20">
        <v>8822.5300000000007</v>
      </c>
      <c r="J104" s="18">
        <f>ROUND(E104/I104,0)</f>
        <v>1236577</v>
      </c>
      <c r="K104" s="18">
        <f>ROUND(G104/I104,0)</f>
        <v>2410</v>
      </c>
      <c r="L104" s="18"/>
      <c r="M104" s="19"/>
      <c r="N104" s="18"/>
      <c r="O104" s="19"/>
      <c r="P104" s="20"/>
    </row>
    <row r="105" spans="1:16" ht="16.5">
      <c r="A105" s="6" t="s">
        <v>155</v>
      </c>
      <c r="B105" s="6" t="s">
        <v>416</v>
      </c>
      <c r="C105" s="18">
        <v>14477980814</v>
      </c>
      <c r="D105" s="18">
        <v>35945191</v>
      </c>
      <c r="E105" s="18">
        <f>C105+D105</f>
        <v>14513926005</v>
      </c>
      <c r="F105" s="19">
        <f>ROUND((G105/E105)*1000,5)</f>
        <v>1.4794099999999999</v>
      </c>
      <c r="G105" s="18">
        <v>21472000</v>
      </c>
      <c r="H105" s="18">
        <f>G105-(D105*F105)/1000</f>
        <v>21418822.324982692</v>
      </c>
      <c r="I105" s="20">
        <v>7010.46</v>
      </c>
      <c r="J105" s="18">
        <f>ROUND(E105/I105,0)</f>
        <v>2070324</v>
      </c>
      <c r="K105" s="18">
        <f>ROUND(G105/I105,0)</f>
        <v>3063</v>
      </c>
      <c r="L105" s="18"/>
      <c r="M105" s="19"/>
      <c r="N105" s="18"/>
      <c r="O105" s="19"/>
      <c r="P105" s="20"/>
    </row>
    <row r="106" spans="1:16" ht="16.5">
      <c r="A106" s="6" t="s">
        <v>156</v>
      </c>
      <c r="B106" s="6" t="s">
        <v>417</v>
      </c>
      <c r="C106" s="18">
        <v>48673707553</v>
      </c>
      <c r="D106" s="18">
        <v>30318430</v>
      </c>
      <c r="E106" s="18">
        <f>C106+D106</f>
        <v>48704025983</v>
      </c>
      <c r="F106" s="19">
        <f>ROUND((G106/E106)*1000,5)</f>
        <v>1.24325</v>
      </c>
      <c r="G106" s="18">
        <v>60551247</v>
      </c>
      <c r="H106" s="18">
        <f>G106-(D106*F106)/1000</f>
        <v>60513553.611902498</v>
      </c>
      <c r="I106" s="20">
        <v>19224.509999999998</v>
      </c>
      <c r="J106" s="18">
        <f>ROUND(E106/I106,0)</f>
        <v>2533434</v>
      </c>
      <c r="K106" s="18">
        <f>ROUND(G106/I106,0)</f>
        <v>3150</v>
      </c>
      <c r="L106" s="18"/>
      <c r="M106" s="19"/>
      <c r="N106" s="18"/>
      <c r="O106" s="19"/>
      <c r="P106" s="20"/>
    </row>
    <row r="107" spans="1:16" ht="16.5">
      <c r="A107" s="6" t="s">
        <v>157</v>
      </c>
      <c r="B107" s="6" t="s">
        <v>418</v>
      </c>
      <c r="C107" s="18">
        <v>18613454642</v>
      </c>
      <c r="D107" s="18">
        <v>0</v>
      </c>
      <c r="E107" s="18">
        <f>C107+D107</f>
        <v>18613454642</v>
      </c>
      <c r="F107" s="19">
        <f>ROUND((G107/E107)*1000,5)</f>
        <v>1.4237</v>
      </c>
      <c r="G107" s="18">
        <v>26500000</v>
      </c>
      <c r="H107" s="18">
        <f>G107-(D107*F107)/1000</f>
        <v>26500000</v>
      </c>
      <c r="I107" s="20">
        <v>9142.41</v>
      </c>
      <c r="J107" s="18">
        <f>ROUND(E107/I107,0)</f>
        <v>2035946</v>
      </c>
      <c r="K107" s="18">
        <f>ROUND(G107/I107,0)</f>
        <v>2899</v>
      </c>
      <c r="L107" s="18"/>
      <c r="M107" s="19"/>
      <c r="N107" s="18"/>
      <c r="O107" s="19"/>
      <c r="P107" s="20"/>
    </row>
    <row r="108" spans="1:16" ht="16.5">
      <c r="A108" s="6" t="s">
        <v>2</v>
      </c>
      <c r="B108" s="6" t="s">
        <v>3</v>
      </c>
      <c r="C108" s="18">
        <v>98449978936</v>
      </c>
      <c r="D108" s="18">
        <v>45018229</v>
      </c>
      <c r="E108" s="18">
        <f>C108+D108</f>
        <v>98494997165</v>
      </c>
      <c r="F108" s="19">
        <f>ROUND((G108/E108)*1000,5)</f>
        <v>0.91274</v>
      </c>
      <c r="G108" s="18">
        <v>89900000</v>
      </c>
      <c r="H108" s="18">
        <f>G108-(D108*F108)/1000</f>
        <v>89858910.06166254</v>
      </c>
      <c r="I108" s="20">
        <v>30590.55</v>
      </c>
      <c r="J108" s="18">
        <f>ROUND(E108/I108,0)</f>
        <v>3219785</v>
      </c>
      <c r="K108" s="18">
        <f>ROUND(G108/I108,0)</f>
        <v>2939</v>
      </c>
      <c r="L108" s="18"/>
      <c r="M108" s="19"/>
      <c r="N108" s="18"/>
      <c r="O108" s="19"/>
      <c r="P108" s="20"/>
    </row>
    <row r="109" spans="1:16" ht="16.5">
      <c r="A109" s="6" t="s">
        <v>158</v>
      </c>
      <c r="B109" s="6" t="s">
        <v>419</v>
      </c>
      <c r="C109" s="18">
        <v>42411741703</v>
      </c>
      <c r="D109" s="18">
        <v>38242707</v>
      </c>
      <c r="E109" s="18">
        <f>C109+D109</f>
        <v>42449984410</v>
      </c>
      <c r="F109" s="19">
        <f>ROUND((G109/E109)*1000,5)</f>
        <v>1.79623</v>
      </c>
      <c r="G109" s="18">
        <v>76250000</v>
      </c>
      <c r="H109" s="18">
        <f>G109-(D109*F109)/1000</f>
        <v>76181307.302405387</v>
      </c>
      <c r="I109" s="20">
        <v>25206.720000000001</v>
      </c>
      <c r="J109" s="18">
        <f>ROUND(E109/I109,0)</f>
        <v>1684074</v>
      </c>
      <c r="K109" s="18">
        <f>ROUND(G109/I109,0)</f>
        <v>3025</v>
      </c>
      <c r="L109" s="18"/>
      <c r="M109" s="19"/>
      <c r="N109" s="18"/>
      <c r="O109" s="19"/>
      <c r="P109" s="20"/>
    </row>
    <row r="110" spans="1:16" ht="16.5">
      <c r="A110" s="6" t="s">
        <v>159</v>
      </c>
      <c r="B110" s="6" t="s">
        <v>420</v>
      </c>
      <c r="C110" s="18">
        <v>51616265428</v>
      </c>
      <c r="D110" s="18">
        <v>19391789</v>
      </c>
      <c r="E110" s="18">
        <f>C110+D110</f>
        <v>51635657217</v>
      </c>
      <c r="F110" s="19">
        <f>ROUND((G110/E110)*1000,5)</f>
        <v>1.25688</v>
      </c>
      <c r="G110" s="18">
        <v>64900000</v>
      </c>
      <c r="H110" s="18">
        <f>G110-(D110*F110)/1000</f>
        <v>64875626.848241679</v>
      </c>
      <c r="I110" s="20">
        <v>22378.22</v>
      </c>
      <c r="J110" s="18">
        <f>ROUND(E110/I110,0)</f>
        <v>2307407</v>
      </c>
      <c r="K110" s="18">
        <f>ROUND(G110/I110,0)</f>
        <v>2900</v>
      </c>
      <c r="L110" s="18"/>
      <c r="M110" s="19"/>
      <c r="N110" s="18"/>
      <c r="O110" s="19"/>
      <c r="P110" s="20"/>
    </row>
    <row r="111" spans="1:16" ht="16.5">
      <c r="A111" s="6" t="s">
        <v>4</v>
      </c>
      <c r="B111" s="6" t="s">
        <v>5</v>
      </c>
      <c r="C111" s="18">
        <v>7591768138</v>
      </c>
      <c r="D111" s="18">
        <v>305064</v>
      </c>
      <c r="E111" s="18">
        <f>C111+D111</f>
        <v>7592073202</v>
      </c>
      <c r="F111" s="19">
        <f>ROUND((G111/E111)*1000,5)</f>
        <v>1.8573599999999999</v>
      </c>
      <c r="G111" s="18">
        <v>14101198</v>
      </c>
      <c r="H111" s="18">
        <f>G111-(D111*F111)/1000</f>
        <v>14100631.38632896</v>
      </c>
      <c r="I111" s="20">
        <v>4511.58</v>
      </c>
      <c r="J111" s="18">
        <f>ROUND(E111/I111,0)</f>
        <v>1682797</v>
      </c>
      <c r="K111" s="18">
        <f>ROUND(G111/I111,0)</f>
        <v>3126</v>
      </c>
      <c r="L111" s="18"/>
      <c r="M111" s="19"/>
      <c r="N111" s="18"/>
      <c r="O111" s="19"/>
      <c r="P111" s="20"/>
    </row>
    <row r="112" spans="1:16" ht="16.5">
      <c r="A112" s="6" t="s">
        <v>30</v>
      </c>
      <c r="B112" s="6" t="s">
        <v>31</v>
      </c>
      <c r="C112" s="18">
        <v>13410229726</v>
      </c>
      <c r="D112" s="18">
        <v>1118911</v>
      </c>
      <c r="E112" s="18">
        <f>C112+D112</f>
        <v>13411348637</v>
      </c>
      <c r="F112" s="19">
        <f>ROUND((G112/E112)*1000,5)</f>
        <v>0.78291999999999995</v>
      </c>
      <c r="G112" s="18">
        <v>10500000</v>
      </c>
      <c r="H112" s="18">
        <f>G112-(D112*F112)/1000</f>
        <v>10499123.982199879</v>
      </c>
      <c r="I112" s="20">
        <v>3505.11</v>
      </c>
      <c r="J112" s="18">
        <f>ROUND(E112/I112,0)</f>
        <v>3826228</v>
      </c>
      <c r="K112" s="18">
        <f>ROUND(G112/I112,0)</f>
        <v>2996</v>
      </c>
      <c r="L112" s="18"/>
      <c r="M112" s="19"/>
      <c r="N112" s="18"/>
      <c r="O112" s="19"/>
      <c r="P112" s="20"/>
    </row>
    <row r="113" spans="1:16" ht="16.5">
      <c r="A113" s="6" t="s">
        <v>162</v>
      </c>
      <c r="B113" s="6" t="s">
        <v>423</v>
      </c>
      <c r="C113" s="18">
        <v>13200480386</v>
      </c>
      <c r="D113" s="18">
        <v>3298246</v>
      </c>
      <c r="E113" s="18">
        <f>C113+D113</f>
        <v>13203778632</v>
      </c>
      <c r="F113" s="19">
        <f>ROUND((G113/E113)*1000,5)</f>
        <v>1.26393</v>
      </c>
      <c r="G113" s="18">
        <v>16688612</v>
      </c>
      <c r="H113" s="18">
        <f>G113-(D113*F113)/1000</f>
        <v>16684443.24793322</v>
      </c>
      <c r="I113" s="20">
        <v>5294.66</v>
      </c>
      <c r="J113" s="18">
        <f>ROUND(E113/I113,0)</f>
        <v>2493792</v>
      </c>
      <c r="K113" s="18">
        <f>ROUND(G113/I113,0)</f>
        <v>3152</v>
      </c>
      <c r="L113" s="18"/>
      <c r="M113" s="19"/>
      <c r="N113" s="18"/>
      <c r="O113" s="19"/>
      <c r="P113" s="20"/>
    </row>
    <row r="114" spans="1:16" ht="16.5">
      <c r="A114" s="6" t="s">
        <v>163</v>
      </c>
      <c r="B114" s="6" t="s">
        <v>424</v>
      </c>
      <c r="C114" s="18">
        <v>13820455807</v>
      </c>
      <c r="D114" s="18">
        <v>5787626</v>
      </c>
      <c r="E114" s="18">
        <f>C114+D114</f>
        <v>13826243433</v>
      </c>
      <c r="F114" s="19">
        <f>ROUND((G114/E114)*1000,5)</f>
        <v>1.44652</v>
      </c>
      <c r="G114" s="18">
        <v>20000000</v>
      </c>
      <c r="H114" s="18">
        <f>G114-(D114*F114)/1000</f>
        <v>19991628.083238479</v>
      </c>
      <c r="I114" s="20">
        <v>10940.57</v>
      </c>
      <c r="J114" s="18">
        <f>ROUND(E114/I114,0)</f>
        <v>1263759</v>
      </c>
      <c r="K114" s="18">
        <f>ROUND(G114/I114,0)</f>
        <v>1828</v>
      </c>
      <c r="L114" s="18"/>
      <c r="M114" s="19"/>
      <c r="N114" s="18"/>
      <c r="O114" s="19"/>
      <c r="P114" s="20"/>
    </row>
    <row r="115" spans="1:16" ht="16.5">
      <c r="A115" s="6" t="s">
        <v>161</v>
      </c>
      <c r="B115" s="6" t="s">
        <v>422</v>
      </c>
      <c r="C115" s="18">
        <v>14566664551</v>
      </c>
      <c r="D115" s="18">
        <v>5155230</v>
      </c>
      <c r="E115" s="18">
        <f>C115+D115</f>
        <v>14571819781</v>
      </c>
      <c r="F115" s="19">
        <f>ROUND((G115/E115)*1000,5)</f>
        <v>2.2730999999999999</v>
      </c>
      <c r="G115" s="18">
        <v>33123229</v>
      </c>
      <c r="H115" s="18">
        <f>G115-(D115*F115)/1000</f>
        <v>33111510.646687001</v>
      </c>
      <c r="I115" s="20">
        <v>8974.65</v>
      </c>
      <c r="J115" s="18">
        <f>ROUND(E115/I115,0)</f>
        <v>1623664</v>
      </c>
      <c r="K115" s="18">
        <f>ROUND(G115/I115,0)</f>
        <v>3691</v>
      </c>
      <c r="L115" s="18"/>
      <c r="M115" s="19"/>
      <c r="N115" s="18"/>
      <c r="O115" s="19"/>
      <c r="P115" s="20"/>
    </row>
    <row r="116" spans="1:16" ht="16.5">
      <c r="A116" s="6" t="s">
        <v>164</v>
      </c>
      <c r="B116" s="6" t="s">
        <v>425</v>
      </c>
      <c r="C116" s="18">
        <v>234910311</v>
      </c>
      <c r="D116" s="18">
        <v>15062</v>
      </c>
      <c r="E116" s="18">
        <f>C116+D116</f>
        <v>234925373</v>
      </c>
      <c r="F116" s="19">
        <f>ROUND((G116/E116)*1000,5)</f>
        <v>0.57464999999999999</v>
      </c>
      <c r="G116" s="18">
        <v>135000</v>
      </c>
      <c r="H116" s="18">
        <f>G116-(D116*F116)/1000</f>
        <v>134991.3446217</v>
      </c>
      <c r="I116" s="20">
        <v>95</v>
      </c>
      <c r="J116" s="18">
        <f>ROUND(E116/I116,0)</f>
        <v>2472899</v>
      </c>
      <c r="K116" s="18">
        <f>ROUND(G116/I116,0)</f>
        <v>1421</v>
      </c>
      <c r="L116" s="18"/>
      <c r="M116" s="19"/>
      <c r="N116" s="18"/>
      <c r="O116" s="19"/>
      <c r="P116" s="20"/>
    </row>
    <row r="117" spans="1:16" ht="16.5">
      <c r="A117" s="6" t="s">
        <v>32</v>
      </c>
      <c r="B117" s="6" t="s">
        <v>33</v>
      </c>
      <c r="C117" s="18">
        <v>1329623301</v>
      </c>
      <c r="D117" s="18">
        <v>8249464</v>
      </c>
      <c r="E117" s="18">
        <f>C117+D117</f>
        <v>1337872765</v>
      </c>
      <c r="F117" s="19">
        <f>ROUND((G117/E117)*1000,5)</f>
        <v>0.36998999999999999</v>
      </c>
      <c r="G117" s="18">
        <v>495000</v>
      </c>
      <c r="H117" s="18">
        <f>G117-(D117*F117)/1000</f>
        <v>491947.78081463999</v>
      </c>
      <c r="I117" s="20">
        <v>84.29</v>
      </c>
      <c r="J117" s="18">
        <f>ROUND(E117/I117,0)</f>
        <v>15872260</v>
      </c>
      <c r="K117" s="18">
        <f>ROUND(G117/I117,0)</f>
        <v>5873</v>
      </c>
      <c r="L117" s="18"/>
      <c r="M117" s="19"/>
      <c r="N117" s="18"/>
      <c r="O117" s="19"/>
      <c r="P117" s="20"/>
    </row>
    <row r="118" spans="1:16" ht="16.5">
      <c r="A118" s="6" t="s">
        <v>6</v>
      </c>
      <c r="B118" s="6" t="s">
        <v>7</v>
      </c>
      <c r="C118" s="18">
        <v>512112676</v>
      </c>
      <c r="D118" s="18">
        <v>3063747</v>
      </c>
      <c r="E118" s="18">
        <f>C118+D118</f>
        <v>515176423</v>
      </c>
      <c r="F118" s="19">
        <f>ROUND((G118/E118)*1000,5)</f>
        <v>1.21454</v>
      </c>
      <c r="G118" s="18">
        <v>625701</v>
      </c>
      <c r="H118" s="18">
        <f>G118-(D118*F118)/1000</f>
        <v>621979.95671862003</v>
      </c>
      <c r="I118" s="20">
        <v>250.49</v>
      </c>
      <c r="J118" s="18">
        <f>ROUND(E118/I118,0)</f>
        <v>2056675</v>
      </c>
      <c r="K118" s="18">
        <f>ROUND(G118/I118,0)</f>
        <v>2498</v>
      </c>
      <c r="L118" s="18"/>
      <c r="M118" s="19"/>
      <c r="N118" s="18"/>
      <c r="O118" s="19"/>
      <c r="P118" s="20"/>
    </row>
    <row r="119" spans="1:16" ht="16.5">
      <c r="A119" s="6" t="s">
        <v>165</v>
      </c>
      <c r="B119" s="6" t="s">
        <v>426</v>
      </c>
      <c r="C119" s="18">
        <v>4910170680</v>
      </c>
      <c r="D119" s="18">
        <v>3718753</v>
      </c>
      <c r="E119" s="18">
        <f>C119+D119</f>
        <v>4913889433</v>
      </c>
      <c r="F119" s="19">
        <f>ROUND((G119/E119)*1000,5)</f>
        <v>2.0757500000000002</v>
      </c>
      <c r="G119" s="18">
        <v>10200000</v>
      </c>
      <c r="H119" s="18">
        <f>G119-(D119*F119)/1000</f>
        <v>10192280.798460251</v>
      </c>
      <c r="I119" s="20">
        <v>3150.44</v>
      </c>
      <c r="J119" s="18">
        <f>ROUND(E119/I119,0)</f>
        <v>1559747</v>
      </c>
      <c r="K119" s="18">
        <f>ROUND(G119/I119,0)</f>
        <v>3238</v>
      </c>
      <c r="L119" s="18"/>
      <c r="M119" s="19"/>
      <c r="N119" s="18"/>
      <c r="O119" s="19"/>
      <c r="P119" s="20"/>
    </row>
    <row r="120" spans="1:16" ht="16.5">
      <c r="A120" s="6" t="s">
        <v>166</v>
      </c>
      <c r="B120" s="6" t="s">
        <v>59</v>
      </c>
      <c r="C120" s="18">
        <v>1036038064</v>
      </c>
      <c r="D120" s="18">
        <v>241743</v>
      </c>
      <c r="E120" s="18">
        <f>C120+D120</f>
        <v>1036279807</v>
      </c>
      <c r="F120" s="19">
        <f>ROUND((G120/E120)*1000,5)</f>
        <v>1.7412799999999999</v>
      </c>
      <c r="G120" s="18">
        <v>1804449</v>
      </c>
      <c r="H120" s="18">
        <f>G120-(D120*F120)/1000</f>
        <v>1804028.0577489601</v>
      </c>
      <c r="I120" s="20">
        <v>593.27</v>
      </c>
      <c r="J120" s="18">
        <f>ROUND(E120/I120,0)</f>
        <v>1746725</v>
      </c>
      <c r="K120" s="18">
        <f>ROUND(G120/I120,0)</f>
        <v>3042</v>
      </c>
      <c r="L120" s="18"/>
      <c r="M120" s="19"/>
      <c r="N120" s="18"/>
      <c r="O120" s="19"/>
      <c r="P120" s="20"/>
    </row>
    <row r="121" spans="1:16" ht="16.5">
      <c r="A121" s="6" t="s">
        <v>34</v>
      </c>
      <c r="B121" s="6" t="s">
        <v>35</v>
      </c>
      <c r="C121" s="18">
        <v>7288940271</v>
      </c>
      <c r="D121" s="18">
        <v>7720965</v>
      </c>
      <c r="E121" s="18">
        <f>C121+D121</f>
        <v>7296661236</v>
      </c>
      <c r="F121" s="19">
        <f>ROUND((G121/E121)*1000,5)</f>
        <v>0.37003000000000003</v>
      </c>
      <c r="G121" s="18">
        <v>2700000</v>
      </c>
      <c r="H121" s="18">
        <f>G121-(D121*F121)/1000</f>
        <v>2697143.0113210501</v>
      </c>
      <c r="I121" s="20">
        <v>916.83</v>
      </c>
      <c r="J121" s="18">
        <f>ROUND(E121/I121,0)</f>
        <v>7958576</v>
      </c>
      <c r="K121" s="18">
        <f>ROUND(G121/I121,0)</f>
        <v>2945</v>
      </c>
      <c r="L121" s="18"/>
      <c r="M121" s="19"/>
      <c r="N121" s="18"/>
      <c r="O121" s="19"/>
      <c r="P121" s="20"/>
    </row>
    <row r="122" spans="1:16" ht="16.5">
      <c r="A122" s="6" t="s">
        <v>169</v>
      </c>
      <c r="B122" s="6" t="s">
        <v>428</v>
      </c>
      <c r="C122" s="18">
        <v>63521129</v>
      </c>
      <c r="D122" s="18">
        <v>0</v>
      </c>
      <c r="E122" s="18">
        <f>C122+D122</f>
        <v>63521129</v>
      </c>
      <c r="F122" s="19">
        <f>ROUND((G122/E122)*1000,5)</f>
        <v>1.21461</v>
      </c>
      <c r="G122" s="18">
        <v>77153.53</v>
      </c>
      <c r="H122" s="18">
        <f>G122-(D122*F122)/1000</f>
        <v>77153.53</v>
      </c>
      <c r="I122" s="20">
        <v>69.16</v>
      </c>
      <c r="J122" s="18">
        <f>ROUND(E122/I122,0)</f>
        <v>918466</v>
      </c>
      <c r="K122" s="18">
        <f>ROUND(G122/I122,0)</f>
        <v>1116</v>
      </c>
      <c r="L122" s="18"/>
      <c r="M122" s="19"/>
      <c r="N122" s="18"/>
      <c r="O122" s="19"/>
      <c r="P122" s="20"/>
    </row>
    <row r="123" spans="1:16" ht="16.5">
      <c r="A123" s="6" t="s">
        <v>170</v>
      </c>
      <c r="B123" s="6" t="s">
        <v>429</v>
      </c>
      <c r="C123" s="18">
        <v>532083507</v>
      </c>
      <c r="D123" s="18">
        <v>24487</v>
      </c>
      <c r="E123" s="18">
        <f>C123+D123</f>
        <v>532107994</v>
      </c>
      <c r="F123" s="19">
        <f>ROUND((G123/E123)*1000,5)</f>
        <v>0.56379999999999997</v>
      </c>
      <c r="G123" s="18">
        <v>300000</v>
      </c>
      <c r="H123" s="18">
        <f>G123-(D123*F123)/1000</f>
        <v>299986.19422940002</v>
      </c>
      <c r="I123" s="20">
        <v>99.9</v>
      </c>
      <c r="J123" s="18">
        <f>ROUND(E123/I123,0)</f>
        <v>5326406</v>
      </c>
      <c r="K123" s="18">
        <f>ROUND(G123/I123,0)</f>
        <v>3003</v>
      </c>
      <c r="L123" s="18"/>
      <c r="M123" s="19"/>
      <c r="N123" s="18"/>
      <c r="O123" s="19"/>
      <c r="P123" s="20"/>
    </row>
    <row r="124" spans="1:16" ht="16.5">
      <c r="A124" s="6" t="s">
        <v>171</v>
      </c>
      <c r="B124" s="6" t="s">
        <v>430</v>
      </c>
      <c r="C124" s="18">
        <v>168611436</v>
      </c>
      <c r="D124" s="18">
        <v>0</v>
      </c>
      <c r="E124" s="18">
        <f>C124+D124</f>
        <v>168611436</v>
      </c>
      <c r="F124" s="19">
        <f>ROUND((G124/E124)*1000,5)</f>
        <v>1.7495799999999999</v>
      </c>
      <c r="G124" s="18">
        <v>295000</v>
      </c>
      <c r="H124" s="18">
        <f>G124-(D124*F124)/1000</f>
        <v>295000</v>
      </c>
      <c r="I124" s="20">
        <v>122.96</v>
      </c>
      <c r="J124" s="18">
        <f>ROUND(E124/I124,0)</f>
        <v>1371271</v>
      </c>
      <c r="K124" s="18">
        <f>ROUND(G124/I124,0)</f>
        <v>2399</v>
      </c>
      <c r="L124" s="18"/>
      <c r="M124" s="19"/>
      <c r="N124" s="18"/>
      <c r="O124" s="19"/>
      <c r="P124" s="20"/>
    </row>
    <row r="125" spans="1:16" ht="16.5">
      <c r="A125" s="6" t="s">
        <v>175</v>
      </c>
      <c r="B125" s="6" t="s">
        <v>434</v>
      </c>
      <c r="C125" s="18">
        <v>275855351</v>
      </c>
      <c r="D125" s="18">
        <v>1635125</v>
      </c>
      <c r="E125" s="18">
        <f>C125+D125</f>
        <v>277490476</v>
      </c>
      <c r="F125" s="19">
        <f>ROUND((G125/E125)*1000,5)</f>
        <v>2.2343099999999998</v>
      </c>
      <c r="G125" s="18">
        <v>620000</v>
      </c>
      <c r="H125" s="18">
        <f>G125-(D125*F125)/1000</f>
        <v>616346.62386125</v>
      </c>
      <c r="I125" s="20">
        <v>193.36</v>
      </c>
      <c r="J125" s="18">
        <f>ROUND(E125/I125,0)</f>
        <v>1435098</v>
      </c>
      <c r="K125" s="18">
        <f>ROUND(G125/I125,0)</f>
        <v>3206</v>
      </c>
      <c r="L125" s="18"/>
      <c r="M125" s="19"/>
      <c r="N125" s="18"/>
      <c r="O125" s="19"/>
      <c r="P125" s="20"/>
    </row>
    <row r="126" spans="1:16" ht="16.5">
      <c r="A126" s="6" t="s">
        <v>172</v>
      </c>
      <c r="B126" s="6" t="s">
        <v>431</v>
      </c>
      <c r="C126" s="18">
        <v>57399395</v>
      </c>
      <c r="D126" s="18">
        <v>1973811</v>
      </c>
      <c r="E126" s="18">
        <f>C126+D126</f>
        <v>59373206</v>
      </c>
      <c r="F126" s="19">
        <f>ROUND((G126/E126)*1000,5)</f>
        <v>1.8526899999999999</v>
      </c>
      <c r="G126" s="18">
        <v>110000</v>
      </c>
      <c r="H126" s="18">
        <f>G126-(D126*F126)/1000</f>
        <v>106343.14009841</v>
      </c>
      <c r="I126" s="20">
        <v>58.48</v>
      </c>
      <c r="J126" s="18">
        <f>ROUND(E126/I126,0)</f>
        <v>1015274</v>
      </c>
      <c r="K126" s="18">
        <f>ROUND(G126/I126,0)</f>
        <v>1881</v>
      </c>
      <c r="L126" s="18"/>
      <c r="M126" s="19"/>
      <c r="N126" s="18"/>
      <c r="O126" s="19"/>
      <c r="P126" s="20"/>
    </row>
    <row r="127" spans="1:16" ht="16.5">
      <c r="A127" s="6" t="s">
        <v>176</v>
      </c>
      <c r="B127" s="6" t="s">
        <v>167</v>
      </c>
      <c r="C127" s="18">
        <v>63647809</v>
      </c>
      <c r="D127" s="18">
        <v>107145</v>
      </c>
      <c r="E127" s="18">
        <f>C127+D127</f>
        <v>63754954</v>
      </c>
      <c r="F127" s="19">
        <f>ROUND((G127/E127)*1000,5)</f>
        <v>1.8194699999999999</v>
      </c>
      <c r="G127" s="18">
        <v>116000</v>
      </c>
      <c r="H127" s="18">
        <f>G127-(D127*F127)/1000</f>
        <v>115805.05288685</v>
      </c>
      <c r="I127" s="20">
        <v>92.27</v>
      </c>
      <c r="J127" s="18">
        <f>ROUND(E127/I127,0)</f>
        <v>690961</v>
      </c>
      <c r="K127" s="18">
        <f>ROUND(G127/I127,0)</f>
        <v>1257</v>
      </c>
      <c r="L127" s="18"/>
      <c r="M127" s="19"/>
      <c r="N127" s="18"/>
      <c r="O127" s="19"/>
      <c r="P127" s="20"/>
    </row>
    <row r="128" spans="1:16" ht="16.5">
      <c r="A128" s="6" t="s">
        <v>173</v>
      </c>
      <c r="B128" s="6" t="s">
        <v>432</v>
      </c>
      <c r="C128" s="18">
        <v>158787834</v>
      </c>
      <c r="D128" s="18">
        <v>0</v>
      </c>
      <c r="E128" s="18">
        <f>C128+D128</f>
        <v>158787834</v>
      </c>
      <c r="F128" s="19">
        <f>ROUND((G128/E128)*1000,5)</f>
        <v>0.37814999999999999</v>
      </c>
      <c r="G128" s="18">
        <v>60045.279999999999</v>
      </c>
      <c r="H128" s="18">
        <f>G128-(D128*F128)/1000</f>
        <v>60045.279999999999</v>
      </c>
      <c r="I128" s="20">
        <v>35.299999999999997</v>
      </c>
      <c r="J128" s="18">
        <f>ROUND(E128/I128,0)</f>
        <v>4498239</v>
      </c>
      <c r="K128" s="18">
        <f>ROUND(G128/I128,0)</f>
        <v>1701</v>
      </c>
      <c r="L128" s="18"/>
      <c r="M128" s="19"/>
      <c r="N128" s="18"/>
      <c r="O128" s="19"/>
      <c r="P128" s="20"/>
    </row>
    <row r="129" spans="1:16" ht="16.5">
      <c r="A129" s="6" t="s">
        <v>174</v>
      </c>
      <c r="B129" s="6" t="s">
        <v>433</v>
      </c>
      <c r="C129" s="18">
        <v>1370200170</v>
      </c>
      <c r="D129" s="18">
        <v>3459186</v>
      </c>
      <c r="E129" s="18">
        <f>C129+D129</f>
        <v>1373659356</v>
      </c>
      <c r="F129" s="19">
        <f>ROUND((G129/E129)*1000,5)</f>
        <v>1.91031</v>
      </c>
      <c r="G129" s="18">
        <v>2624121</v>
      </c>
      <c r="H129" s="18">
        <f>G129-(D129*F129)/1000</f>
        <v>2617512.8823923399</v>
      </c>
      <c r="I129" s="20">
        <v>2881.69</v>
      </c>
      <c r="J129" s="18">
        <f>ROUND(E129/I129,0)</f>
        <v>476685</v>
      </c>
      <c r="K129" s="18">
        <f>ROUND(G129/I129,0)</f>
        <v>911</v>
      </c>
      <c r="L129" s="18"/>
      <c r="M129" s="19"/>
      <c r="N129" s="18"/>
      <c r="O129" s="19"/>
      <c r="P129" s="20"/>
    </row>
    <row r="130" spans="1:16" ht="16.5">
      <c r="A130" s="6" t="s">
        <v>168</v>
      </c>
      <c r="B130" s="6" t="s">
        <v>427</v>
      </c>
      <c r="C130" s="18">
        <v>2196323196</v>
      </c>
      <c r="D130" s="18">
        <v>1041805</v>
      </c>
      <c r="E130" s="18">
        <f>C130+D130</f>
        <v>2197365001</v>
      </c>
      <c r="F130" s="19">
        <f>ROUND((G130/E130)*1000,5)</f>
        <v>1.5768899999999999</v>
      </c>
      <c r="G130" s="18">
        <v>3465000</v>
      </c>
      <c r="H130" s="18">
        <f>G130-(D130*F130)/1000</f>
        <v>3463357.1881135502</v>
      </c>
      <c r="I130" s="20">
        <v>1104.99</v>
      </c>
      <c r="J130" s="18">
        <f>ROUND(E130/I130,0)</f>
        <v>1988584</v>
      </c>
      <c r="K130" s="18">
        <f>ROUND(G130/I130,0)</f>
        <v>3136</v>
      </c>
      <c r="L130" s="18"/>
      <c r="M130" s="19"/>
      <c r="N130" s="18"/>
      <c r="O130" s="19"/>
      <c r="P130" s="20"/>
    </row>
    <row r="131" spans="1:16" ht="16.5">
      <c r="A131" s="6" t="s">
        <v>177</v>
      </c>
      <c r="B131" s="6" t="s">
        <v>435</v>
      </c>
      <c r="C131" s="18">
        <v>568439206</v>
      </c>
      <c r="D131" s="18">
        <v>353719</v>
      </c>
      <c r="E131" s="18">
        <f>C131+D131</f>
        <v>568792925</v>
      </c>
      <c r="F131" s="19">
        <f>ROUND((G131/E131)*1000,5)</f>
        <v>1.23068</v>
      </c>
      <c r="G131" s="18">
        <v>700000</v>
      </c>
      <c r="H131" s="18">
        <f>G131-(D131*F131)/1000</f>
        <v>699564.68510107999</v>
      </c>
      <c r="I131" s="20">
        <v>203.71</v>
      </c>
      <c r="J131" s="18">
        <f>ROUND(E131/I131,0)</f>
        <v>2792170</v>
      </c>
      <c r="K131" s="18">
        <f>ROUND(G131/I131,0)</f>
        <v>3436</v>
      </c>
      <c r="L131" s="18"/>
      <c r="M131" s="19"/>
      <c r="N131" s="18"/>
      <c r="O131" s="19"/>
      <c r="P131" s="20"/>
    </row>
    <row r="132" spans="1:16" ht="16.5">
      <c r="A132" s="6" t="s">
        <v>185</v>
      </c>
      <c r="B132" s="6" t="s">
        <v>443</v>
      </c>
      <c r="C132" s="18">
        <v>831412005</v>
      </c>
      <c r="D132" s="18">
        <v>3953789</v>
      </c>
      <c r="E132" s="18">
        <f>C132+D132</f>
        <v>835365794</v>
      </c>
      <c r="F132" s="19">
        <f>ROUND((G132/E132)*1000,5)</f>
        <v>1.3899300000000001</v>
      </c>
      <c r="G132" s="18">
        <v>1161098.3</v>
      </c>
      <c r="H132" s="18">
        <f>G132-(D132*F132)/1000</f>
        <v>1155602.81005523</v>
      </c>
      <c r="I132" s="20">
        <v>772.38</v>
      </c>
      <c r="J132" s="18">
        <f>ROUND(E132/I132,0)</f>
        <v>1081548</v>
      </c>
      <c r="K132" s="18">
        <f>ROUND(G132/I132,0)</f>
        <v>1503</v>
      </c>
      <c r="L132" s="18"/>
      <c r="M132" s="19"/>
      <c r="N132" s="18"/>
      <c r="O132" s="19"/>
      <c r="P132" s="20"/>
    </row>
    <row r="133" spans="1:16" ht="16.5">
      <c r="A133" s="6" t="s">
        <v>186</v>
      </c>
      <c r="B133" s="6" t="s">
        <v>444</v>
      </c>
      <c r="C133" s="18">
        <v>247640731</v>
      </c>
      <c r="D133" s="18">
        <v>1904473</v>
      </c>
      <c r="E133" s="18">
        <f>C133+D133</f>
        <v>249545204</v>
      </c>
      <c r="F133" s="19">
        <f>ROUND((G133/E133)*1000,5)</f>
        <v>0.76912999999999998</v>
      </c>
      <c r="G133" s="18">
        <v>191932.24</v>
      </c>
      <c r="H133" s="18">
        <f>G133-(D133*F133)/1000</f>
        <v>190467.45268150998</v>
      </c>
      <c r="I133" s="20">
        <v>97.59</v>
      </c>
      <c r="J133" s="18">
        <f>ROUND(E133/I133,0)</f>
        <v>2557078</v>
      </c>
      <c r="K133" s="18">
        <f>ROUND(G133/I133,0)</f>
        <v>1967</v>
      </c>
      <c r="L133" s="18"/>
      <c r="M133" s="19"/>
      <c r="N133" s="18"/>
      <c r="O133" s="19"/>
      <c r="P133" s="20"/>
    </row>
    <row r="134" spans="1:16" ht="16.5">
      <c r="A134" s="6" t="s">
        <v>187</v>
      </c>
      <c r="B134" s="6" t="s">
        <v>445</v>
      </c>
      <c r="C134" s="18">
        <v>975181117</v>
      </c>
      <c r="D134" s="18">
        <v>66243910</v>
      </c>
      <c r="E134" s="18">
        <f>C134+D134</f>
        <v>1041425027</v>
      </c>
      <c r="F134" s="19">
        <f>ROUND((G134/E134)*1000,5)</f>
        <v>0.95089999999999997</v>
      </c>
      <c r="G134" s="18">
        <v>990296.01</v>
      </c>
      <c r="H134" s="18">
        <f>G134-(D134*F134)/1000</f>
        <v>927304.67598100007</v>
      </c>
      <c r="I134" s="20">
        <v>597.19000000000005</v>
      </c>
      <c r="J134" s="18">
        <f>ROUND(E134/I134,0)</f>
        <v>1743876</v>
      </c>
      <c r="K134" s="18">
        <f>ROUND(G134/I134,0)</f>
        <v>1658</v>
      </c>
      <c r="L134" s="18"/>
      <c r="M134" s="19"/>
      <c r="N134" s="18"/>
      <c r="O134" s="19"/>
      <c r="P134" s="20"/>
    </row>
    <row r="135" spans="1:16" ht="16.5">
      <c r="A135" s="6" t="s">
        <v>178</v>
      </c>
      <c r="B135" s="6" t="s">
        <v>436</v>
      </c>
      <c r="C135" s="18">
        <v>685876648</v>
      </c>
      <c r="D135" s="18">
        <v>93249632</v>
      </c>
      <c r="E135" s="18">
        <f>C135+D135</f>
        <v>779126280</v>
      </c>
      <c r="F135" s="19">
        <f>ROUND((G135/E135)*1000,5)</f>
        <v>1.43109</v>
      </c>
      <c r="G135" s="18">
        <v>1115000</v>
      </c>
      <c r="H135" s="18">
        <f>G135-(D135*F135)/1000</f>
        <v>981551.38414112001</v>
      </c>
      <c r="I135" s="20">
        <v>413.16</v>
      </c>
      <c r="J135" s="18">
        <f>ROUND(E135/I135,0)</f>
        <v>1885774</v>
      </c>
      <c r="K135" s="18">
        <f>ROUND(G135/I135,0)</f>
        <v>2699</v>
      </c>
      <c r="L135" s="18"/>
      <c r="M135" s="19"/>
      <c r="N135" s="18"/>
      <c r="O135" s="19"/>
      <c r="P135" s="20"/>
    </row>
    <row r="136" spans="1:16" ht="16.5">
      <c r="A136" s="6" t="s">
        <v>181</v>
      </c>
      <c r="B136" s="6" t="s">
        <v>439</v>
      </c>
      <c r="C136" s="18">
        <v>760119642</v>
      </c>
      <c r="D136" s="18">
        <v>28628724</v>
      </c>
      <c r="E136" s="18">
        <f>C136+D136</f>
        <v>788748366</v>
      </c>
      <c r="F136" s="19">
        <f>ROUND((G136/E136)*1000,5)</f>
        <v>1.4396100000000001</v>
      </c>
      <c r="G136" s="18">
        <v>1135489</v>
      </c>
      <c r="H136" s="18">
        <f>G136-(D136*F136)/1000</f>
        <v>1094274.8026423601</v>
      </c>
      <c r="I136" s="20">
        <v>621.79</v>
      </c>
      <c r="J136" s="18">
        <f>ROUND(E136/I136,0)</f>
        <v>1268512</v>
      </c>
      <c r="K136" s="18">
        <f>ROUND(G136/I136,0)</f>
        <v>1826</v>
      </c>
      <c r="L136" s="18"/>
      <c r="M136" s="19"/>
      <c r="N136" s="18"/>
      <c r="O136" s="19"/>
      <c r="P136" s="20"/>
    </row>
    <row r="137" spans="1:16" ht="16.5">
      <c r="A137" s="6" t="s">
        <v>182</v>
      </c>
      <c r="B137" s="6" t="s">
        <v>440</v>
      </c>
      <c r="C137" s="18">
        <v>1030544152</v>
      </c>
      <c r="D137" s="18">
        <v>15946904</v>
      </c>
      <c r="E137" s="18">
        <f>C137+D137</f>
        <v>1046491056</v>
      </c>
      <c r="F137" s="19">
        <f>ROUND((G137/E137)*1000,5)</f>
        <v>0.94967999999999997</v>
      </c>
      <c r="G137" s="18">
        <v>993829.84</v>
      </c>
      <c r="H137" s="18">
        <f>G137-(D137*F137)/1000</f>
        <v>978685.38420928002</v>
      </c>
      <c r="I137" s="20">
        <v>787.32</v>
      </c>
      <c r="J137" s="18">
        <f>ROUND(E137/I137,0)</f>
        <v>1329181</v>
      </c>
      <c r="K137" s="18">
        <f>ROUND(G137/I137,0)</f>
        <v>1262</v>
      </c>
      <c r="L137" s="18"/>
      <c r="M137" s="19"/>
      <c r="N137" s="18"/>
      <c r="O137" s="19"/>
      <c r="P137" s="20"/>
    </row>
    <row r="138" spans="1:16" ht="16.5">
      <c r="A138" s="6" t="s">
        <v>188</v>
      </c>
      <c r="B138" s="6" t="s">
        <v>446</v>
      </c>
      <c r="C138" s="18">
        <v>196385443</v>
      </c>
      <c r="D138" s="18">
        <v>64944813</v>
      </c>
      <c r="E138" s="18">
        <f>C138+D138</f>
        <v>261330256</v>
      </c>
      <c r="F138" s="19">
        <f>ROUND((G138/E138)*1000,5)</f>
        <v>0.95664000000000005</v>
      </c>
      <c r="G138" s="18">
        <v>250000</v>
      </c>
      <c r="H138" s="18">
        <f>G138-(D138*F138)/1000</f>
        <v>187871.19409167999</v>
      </c>
      <c r="I138" s="20">
        <v>107.84</v>
      </c>
      <c r="J138" s="18">
        <f>ROUND(E138/I138,0)</f>
        <v>2423315</v>
      </c>
      <c r="K138" s="18">
        <f>ROUND(G138/I138,0)</f>
        <v>2318</v>
      </c>
      <c r="L138" s="18"/>
      <c r="M138" s="19"/>
      <c r="N138" s="18"/>
      <c r="O138" s="19"/>
      <c r="P138" s="20"/>
    </row>
    <row r="139" spans="1:16" ht="16.5">
      <c r="A139" s="6" t="s">
        <v>189</v>
      </c>
      <c r="B139" s="6" t="s">
        <v>447</v>
      </c>
      <c r="C139" s="18">
        <v>978874553</v>
      </c>
      <c r="D139" s="18">
        <v>52628344</v>
      </c>
      <c r="E139" s="18">
        <f>C139+D139</f>
        <v>1031502897</v>
      </c>
      <c r="F139" s="19">
        <f>ROUND((G139/E139)*1000,5)</f>
        <v>1.1633500000000001</v>
      </c>
      <c r="G139" s="18">
        <v>1200000</v>
      </c>
      <c r="H139" s="18">
        <f>G139-(D139*F139)/1000</f>
        <v>1138774.8160075999</v>
      </c>
      <c r="I139" s="20">
        <v>830.23</v>
      </c>
      <c r="J139" s="18">
        <f>ROUND(E139/I139,0)</f>
        <v>1242430</v>
      </c>
      <c r="K139" s="18">
        <f>ROUND(G139/I139,0)</f>
        <v>1445</v>
      </c>
      <c r="L139" s="18"/>
      <c r="M139" s="19"/>
      <c r="N139" s="18"/>
      <c r="O139" s="19"/>
      <c r="P139" s="20"/>
    </row>
    <row r="140" spans="1:16" ht="16.5">
      <c r="A140" s="6" t="s">
        <v>190</v>
      </c>
      <c r="B140" s="6" t="s">
        <v>448</v>
      </c>
      <c r="C140" s="18">
        <v>1337682883</v>
      </c>
      <c r="D140" s="18">
        <v>74893954</v>
      </c>
      <c r="E140" s="18">
        <f>C140+D140</f>
        <v>1412576837</v>
      </c>
      <c r="F140" s="19">
        <f>ROUND((G140/E140)*1000,5)</f>
        <v>0.85423000000000004</v>
      </c>
      <c r="G140" s="18">
        <v>1206664.52</v>
      </c>
      <c r="H140" s="18">
        <f>G140-(D140*F140)/1000</f>
        <v>1142687.8576745801</v>
      </c>
      <c r="I140" s="20">
        <v>835.5</v>
      </c>
      <c r="J140" s="18">
        <f>ROUND(E140/I140,0)</f>
        <v>1690696</v>
      </c>
      <c r="K140" s="18">
        <f>ROUND(G140/I140,0)</f>
        <v>1444</v>
      </c>
      <c r="L140" s="18"/>
      <c r="M140" s="19"/>
      <c r="N140" s="18"/>
      <c r="O140" s="19"/>
      <c r="P140" s="20"/>
    </row>
    <row r="141" spans="1:16" ht="16.5">
      <c r="A141" s="6" t="s">
        <v>183</v>
      </c>
      <c r="B141" s="6" t="s">
        <v>441</v>
      </c>
      <c r="C141" s="18">
        <v>308741776</v>
      </c>
      <c r="D141" s="18">
        <v>85080976</v>
      </c>
      <c r="E141" s="18">
        <f>C141+D141</f>
        <v>393822752</v>
      </c>
      <c r="F141" s="19">
        <f>ROUND((G141/E141)*1000,5)</f>
        <v>0.89239999999999997</v>
      </c>
      <c r="G141" s="18">
        <v>351447.54</v>
      </c>
      <c r="H141" s="18">
        <f>G141-(D141*F141)/1000</f>
        <v>275521.27701759996</v>
      </c>
      <c r="I141" s="20">
        <v>263.20999999999998</v>
      </c>
      <c r="J141" s="18">
        <f>ROUND(E141/I141,0)</f>
        <v>1496230</v>
      </c>
      <c r="K141" s="18">
        <f>ROUND(G141/I141,0)</f>
        <v>1335</v>
      </c>
      <c r="L141" s="18"/>
      <c r="M141" s="19"/>
      <c r="N141" s="18"/>
      <c r="O141" s="19"/>
      <c r="P141" s="20"/>
    </row>
    <row r="142" spans="1:16" ht="16.5">
      <c r="A142" s="6" t="s">
        <v>179</v>
      </c>
      <c r="B142" s="6" t="s">
        <v>437</v>
      </c>
      <c r="C142" s="18">
        <v>3565337932</v>
      </c>
      <c r="D142" s="18">
        <v>26396850</v>
      </c>
      <c r="E142" s="18">
        <f>C142+D142</f>
        <v>3591734782</v>
      </c>
      <c r="F142" s="19">
        <f>ROUND((G142/E142)*1000,5)</f>
        <v>1.6352100000000001</v>
      </c>
      <c r="G142" s="18">
        <v>5873237.1900000004</v>
      </c>
      <c r="H142" s="18">
        <f>G142-(D142*F142)/1000</f>
        <v>5830072.7969115004</v>
      </c>
      <c r="I142" s="20">
        <v>2848.45</v>
      </c>
      <c r="J142" s="18">
        <f>ROUND(E142/I142,0)</f>
        <v>1260944</v>
      </c>
      <c r="K142" s="18">
        <f>ROUND(G142/I142,0)</f>
        <v>2062</v>
      </c>
      <c r="L142" s="18"/>
      <c r="M142" s="19"/>
      <c r="N142" s="18"/>
      <c r="O142" s="19"/>
      <c r="P142" s="20"/>
    </row>
    <row r="143" spans="1:16" ht="16.5">
      <c r="A143" s="6" t="s">
        <v>180</v>
      </c>
      <c r="B143" s="6" t="s">
        <v>438</v>
      </c>
      <c r="C143" s="18">
        <v>1397701194</v>
      </c>
      <c r="D143" s="18">
        <v>262120592</v>
      </c>
      <c r="E143" s="18">
        <f>C143+D143</f>
        <v>1659821786</v>
      </c>
      <c r="F143" s="19">
        <f>ROUND((G143/E143)*1000,5)</f>
        <v>0.56206</v>
      </c>
      <c r="G143" s="18">
        <v>932927</v>
      </c>
      <c r="H143" s="18">
        <f>G143-(D143*F143)/1000</f>
        <v>785599.50006047997</v>
      </c>
      <c r="I143" s="20">
        <v>354.47</v>
      </c>
      <c r="J143" s="18">
        <f>ROUND(E143/I143,0)</f>
        <v>4682545</v>
      </c>
      <c r="K143" s="18">
        <f>ROUND(G143/I143,0)</f>
        <v>2632</v>
      </c>
      <c r="L143" s="18"/>
      <c r="M143" s="19"/>
      <c r="N143" s="18"/>
      <c r="O143" s="19"/>
      <c r="P143" s="20"/>
    </row>
    <row r="144" spans="1:16" ht="16.5">
      <c r="A144" s="6" t="s">
        <v>184</v>
      </c>
      <c r="B144" s="6" t="s">
        <v>442</v>
      </c>
      <c r="C144" s="18">
        <v>4335495047</v>
      </c>
      <c r="D144" s="18">
        <v>41521701</v>
      </c>
      <c r="E144" s="18">
        <f>C144+D144</f>
        <v>4377016748</v>
      </c>
      <c r="F144" s="19">
        <f>ROUND((G144/E144)*1000,5)</f>
        <v>0</v>
      </c>
      <c r="G144" s="18">
        <v>0</v>
      </c>
      <c r="H144" s="18">
        <f>G144-(D144*F144)/1000</f>
        <v>0</v>
      </c>
      <c r="I144" s="20">
        <v>3395.52</v>
      </c>
      <c r="J144" s="18">
        <f>ROUND(E144/I144,0)</f>
        <v>1289056</v>
      </c>
      <c r="K144" s="18">
        <f>ROUND(G144/I144,0)</f>
        <v>0</v>
      </c>
      <c r="L144" s="18"/>
      <c r="M144" s="19"/>
      <c r="N144" s="18"/>
      <c r="O144" s="19"/>
      <c r="P144" s="20"/>
    </row>
    <row r="145" spans="1:16" ht="16.5">
      <c r="A145" s="6" t="s">
        <v>196</v>
      </c>
      <c r="B145" s="6" t="s">
        <v>454</v>
      </c>
      <c r="C145" s="18">
        <v>150672604</v>
      </c>
      <c r="D145" s="18">
        <v>0</v>
      </c>
      <c r="E145" s="18">
        <f>C145+D145</f>
        <v>150672604</v>
      </c>
      <c r="F145" s="19">
        <f>ROUND((G145/E145)*1000,5)</f>
        <v>1.42693</v>
      </c>
      <c r="G145" s="18">
        <v>215000</v>
      </c>
      <c r="H145" s="18">
        <f>G145-(D145*F145)/1000</f>
        <v>215000</v>
      </c>
      <c r="I145" s="20">
        <v>65.23</v>
      </c>
      <c r="J145" s="18">
        <f>ROUND(E145/I145,0)</f>
        <v>2309867</v>
      </c>
      <c r="K145" s="18">
        <f>ROUND(G145/I145,0)</f>
        <v>3296</v>
      </c>
      <c r="L145" s="18"/>
      <c r="M145" s="19"/>
      <c r="N145" s="18"/>
      <c r="O145" s="19"/>
      <c r="P145" s="20"/>
    </row>
    <row r="146" spans="1:16" ht="16.5">
      <c r="A146" s="6" t="s">
        <v>193</v>
      </c>
      <c r="B146" s="6" t="s">
        <v>451</v>
      </c>
      <c r="C146" s="18">
        <v>908996189</v>
      </c>
      <c r="D146" s="18">
        <v>324129</v>
      </c>
      <c r="E146" s="18">
        <f>C146+D146</f>
        <v>909320318</v>
      </c>
      <c r="F146" s="19">
        <f>ROUND((G146/E146)*1000,5)</f>
        <v>1.56134</v>
      </c>
      <c r="G146" s="18">
        <v>1419755</v>
      </c>
      <c r="H146" s="18">
        <f>G146-(D146*F146)/1000</f>
        <v>1419248.92442714</v>
      </c>
      <c r="I146" s="20">
        <v>735.51</v>
      </c>
      <c r="J146" s="18">
        <f>ROUND(E146/I146,0)</f>
        <v>1236313</v>
      </c>
      <c r="K146" s="18">
        <f>ROUND(G146/I146,0)</f>
        <v>1930</v>
      </c>
      <c r="L146" s="18"/>
      <c r="M146" s="19"/>
      <c r="N146" s="18"/>
      <c r="O146" s="19"/>
      <c r="P146" s="20"/>
    </row>
    <row r="147" spans="1:16" ht="16.5">
      <c r="A147" s="6" t="s">
        <v>192</v>
      </c>
      <c r="B147" s="6" t="s">
        <v>450</v>
      </c>
      <c r="C147" s="18">
        <v>74816834</v>
      </c>
      <c r="D147" s="18">
        <v>0</v>
      </c>
      <c r="E147" s="18">
        <f>C147+D147</f>
        <v>74816834</v>
      </c>
      <c r="F147" s="19">
        <f>ROUND((G147/E147)*1000,5)</f>
        <v>0</v>
      </c>
      <c r="G147" s="18">
        <v>0</v>
      </c>
      <c r="H147" s="18">
        <f>G147-(D147*F147)/1000</f>
        <v>0</v>
      </c>
      <c r="I147" s="20">
        <v>105.98</v>
      </c>
      <c r="J147" s="18">
        <f>ROUND(E147/I147,0)</f>
        <v>705952</v>
      </c>
      <c r="K147" s="18">
        <f>ROUND(G147/I147,0)</f>
        <v>0</v>
      </c>
      <c r="L147" s="18"/>
      <c r="M147" s="19"/>
      <c r="N147" s="18"/>
      <c r="O147" s="19"/>
      <c r="P147" s="20"/>
    </row>
    <row r="148" spans="1:16" ht="16.5">
      <c r="A148" s="6" t="s">
        <v>194</v>
      </c>
      <c r="B148" s="6" t="s">
        <v>452</v>
      </c>
      <c r="C148" s="18">
        <v>345471529</v>
      </c>
      <c r="D148" s="18">
        <v>0</v>
      </c>
      <c r="E148" s="18">
        <f>C148+D148</f>
        <v>345471529</v>
      </c>
      <c r="F148" s="19">
        <f>ROUND((G148/E148)*1000,5)</f>
        <v>0.72365000000000002</v>
      </c>
      <c r="G148" s="18">
        <v>250000</v>
      </c>
      <c r="H148" s="18">
        <f>G148-(D148*F148)/1000</f>
        <v>250000</v>
      </c>
      <c r="I148" s="20">
        <v>97.32</v>
      </c>
      <c r="J148" s="18">
        <f>ROUND(E148/I148,0)</f>
        <v>3549851</v>
      </c>
      <c r="K148" s="18">
        <f>ROUND(G148/I148,0)</f>
        <v>2569</v>
      </c>
      <c r="L148" s="18"/>
      <c r="M148" s="19"/>
      <c r="N148" s="18"/>
      <c r="O148" s="19"/>
      <c r="P148" s="20"/>
    </row>
    <row r="149" spans="1:16" ht="16.5">
      <c r="A149" s="6" t="s">
        <v>0</v>
      </c>
      <c r="B149" s="6" t="s">
        <v>1</v>
      </c>
      <c r="C149" s="18">
        <v>333947401</v>
      </c>
      <c r="D149" s="18">
        <v>0</v>
      </c>
      <c r="E149" s="18">
        <f>C149+D149</f>
        <v>333947401</v>
      </c>
      <c r="F149" s="19">
        <f>ROUND((G149/E149)*1000,5)</f>
        <v>1.7966899999999999</v>
      </c>
      <c r="G149" s="18">
        <v>600000</v>
      </c>
      <c r="H149" s="18">
        <f>G149-(D149*F149)/1000</f>
        <v>600000</v>
      </c>
      <c r="I149" s="20">
        <v>215.4</v>
      </c>
      <c r="J149" s="18">
        <f>ROUND(E149/I149,0)</f>
        <v>1550359</v>
      </c>
      <c r="K149" s="18">
        <f>ROUND(G149/I149,0)</f>
        <v>2786</v>
      </c>
      <c r="L149" s="18"/>
      <c r="M149" s="19"/>
      <c r="N149" s="18"/>
      <c r="O149" s="19"/>
      <c r="P149" s="20"/>
    </row>
    <row r="150" spans="1:16" ht="16.5">
      <c r="A150" s="6" t="s">
        <v>195</v>
      </c>
      <c r="B150" s="6" t="s">
        <v>453</v>
      </c>
      <c r="C150" s="18">
        <v>205615581</v>
      </c>
      <c r="D150" s="18">
        <v>0</v>
      </c>
      <c r="E150" s="18">
        <f>C150+D150</f>
        <v>205615581</v>
      </c>
      <c r="F150" s="19">
        <f>ROUND((G150/E150)*1000,5)</f>
        <v>2.3101400000000001</v>
      </c>
      <c r="G150" s="18">
        <v>475000</v>
      </c>
      <c r="H150" s="18">
        <f>G150-(D150*F150)/1000</f>
        <v>475000</v>
      </c>
      <c r="I150" s="20">
        <v>194.83</v>
      </c>
      <c r="J150" s="18">
        <f>ROUND(E150/I150,0)</f>
        <v>1055359</v>
      </c>
      <c r="K150" s="18">
        <f>ROUND(G150/I150,0)</f>
        <v>2438</v>
      </c>
      <c r="L150" s="18"/>
      <c r="M150" s="19"/>
      <c r="N150" s="18"/>
      <c r="O150" s="19"/>
      <c r="P150" s="20"/>
    </row>
    <row r="151" spans="1:16" ht="16.5">
      <c r="A151" s="6" t="s">
        <v>197</v>
      </c>
      <c r="B151" s="6" t="s">
        <v>455</v>
      </c>
      <c r="C151" s="18">
        <v>203162270</v>
      </c>
      <c r="D151" s="18">
        <v>0</v>
      </c>
      <c r="E151" s="18">
        <f>C151+D151</f>
        <v>203162270</v>
      </c>
      <c r="F151" s="19">
        <f>ROUND((G151/E151)*1000,5)</f>
        <v>1.84582</v>
      </c>
      <c r="G151" s="18">
        <v>375000</v>
      </c>
      <c r="H151" s="18">
        <f>G151-(D151*F151)/1000</f>
        <v>375000</v>
      </c>
      <c r="I151" s="20">
        <v>130.6</v>
      </c>
      <c r="J151" s="18">
        <f>ROUND(E151/I151,0)</f>
        <v>1555607</v>
      </c>
      <c r="K151" s="18">
        <f>ROUND(G151/I151,0)</f>
        <v>2871</v>
      </c>
      <c r="L151" s="18"/>
      <c r="M151" s="19"/>
      <c r="N151" s="18"/>
      <c r="O151" s="19"/>
      <c r="P151" s="20"/>
    </row>
    <row r="152" spans="1:16" ht="16.5">
      <c r="A152" s="6" t="s">
        <v>191</v>
      </c>
      <c r="B152" s="6" t="s">
        <v>449</v>
      </c>
      <c r="C152" s="18">
        <v>479475224</v>
      </c>
      <c r="D152" s="18">
        <v>0</v>
      </c>
      <c r="E152" s="18">
        <f>C152+D152</f>
        <v>479475224</v>
      </c>
      <c r="F152" s="19">
        <f>ROUND((G152/E152)*1000,5)</f>
        <v>1.67892</v>
      </c>
      <c r="G152" s="18">
        <v>805000</v>
      </c>
      <c r="H152" s="18">
        <f>G152-(D152*F152)/1000</f>
        <v>805000</v>
      </c>
      <c r="I152" s="20">
        <v>608.66999999999996</v>
      </c>
      <c r="J152" s="18">
        <f>ROUND(E152/I152,0)</f>
        <v>787742</v>
      </c>
      <c r="K152" s="18">
        <f>ROUND(G152/I152,0)</f>
        <v>1323</v>
      </c>
      <c r="L152" s="18"/>
      <c r="M152" s="19"/>
      <c r="N152" s="18"/>
      <c r="O152" s="19"/>
      <c r="P152" s="20"/>
    </row>
    <row r="153" spans="1:16" ht="16.5">
      <c r="A153" s="6" t="s">
        <v>36</v>
      </c>
      <c r="B153" s="6" t="s">
        <v>37</v>
      </c>
      <c r="C153" s="18">
        <v>441051708</v>
      </c>
      <c r="D153" s="18">
        <v>1119997</v>
      </c>
      <c r="E153" s="18">
        <f>C153+D153</f>
        <v>442171705</v>
      </c>
      <c r="F153" s="19">
        <f>ROUND((G153/E153)*1000,5)</f>
        <v>1.55158</v>
      </c>
      <c r="G153" s="18">
        <v>686064.48</v>
      </c>
      <c r="H153" s="18">
        <f>G153-(D153*F153)/1000</f>
        <v>684326.71505473997</v>
      </c>
      <c r="I153" s="20">
        <v>298.37</v>
      </c>
      <c r="J153" s="18">
        <f>ROUND(E153/I153,0)</f>
        <v>1481958</v>
      </c>
      <c r="K153" s="18">
        <f>ROUND(G153/I153,0)</f>
        <v>2299</v>
      </c>
      <c r="L153" s="18"/>
      <c r="M153" s="19"/>
      <c r="N153" s="18"/>
      <c r="O153" s="19"/>
      <c r="P153" s="20"/>
    </row>
    <row r="154" spans="1:16" ht="16.5">
      <c r="A154" s="6" t="s">
        <v>199</v>
      </c>
      <c r="B154" s="6" t="s">
        <v>457</v>
      </c>
      <c r="C154" s="18">
        <v>1430594401</v>
      </c>
      <c r="D154" s="18">
        <v>4256485</v>
      </c>
      <c r="E154" s="18">
        <f>C154+D154</f>
        <v>1434850886</v>
      </c>
      <c r="F154" s="19">
        <f>ROUND((G154/E154)*1000,5)</f>
        <v>0.56267</v>
      </c>
      <c r="G154" s="18">
        <v>807343</v>
      </c>
      <c r="H154" s="18">
        <f>G154-(D154*F154)/1000</f>
        <v>804948.00358505</v>
      </c>
      <c r="I154" s="20">
        <v>286.7</v>
      </c>
      <c r="J154" s="18">
        <f>ROUND(E154/I154,0)</f>
        <v>5004712</v>
      </c>
      <c r="K154" s="18">
        <f>ROUND(G154/I154,0)</f>
        <v>2816</v>
      </c>
      <c r="L154" s="18"/>
      <c r="M154" s="19"/>
      <c r="N154" s="18"/>
      <c r="O154" s="19"/>
      <c r="P154" s="20"/>
    </row>
    <row r="155" spans="1:16" ht="16.5">
      <c r="A155" s="6" t="s">
        <v>200</v>
      </c>
      <c r="B155" s="6" t="s">
        <v>458</v>
      </c>
      <c r="C155" s="18">
        <v>3489742349</v>
      </c>
      <c r="D155" s="18">
        <v>32450745</v>
      </c>
      <c r="E155" s="18">
        <f>C155+D155</f>
        <v>3522193094</v>
      </c>
      <c r="F155" s="19">
        <f>ROUND((G155/E155)*1000,5)</f>
        <v>2.0231599999999998</v>
      </c>
      <c r="G155" s="18">
        <v>7125944.3200000003</v>
      </c>
      <c r="H155" s="18">
        <f>G155-(D155*F155)/1000</f>
        <v>7060291.2707457999</v>
      </c>
      <c r="I155" s="20">
        <v>3776.62</v>
      </c>
      <c r="J155" s="18">
        <f>ROUND(E155/I155,0)</f>
        <v>932631</v>
      </c>
      <c r="K155" s="18">
        <f>ROUND(G155/I155,0)</f>
        <v>1887</v>
      </c>
      <c r="L155" s="18"/>
      <c r="M155" s="19"/>
      <c r="N155" s="18"/>
      <c r="O155" s="19"/>
      <c r="P155" s="20"/>
    </row>
    <row r="156" spans="1:16" ht="16.5">
      <c r="A156" s="6" t="s">
        <v>201</v>
      </c>
      <c r="B156" s="6" t="s">
        <v>570</v>
      </c>
      <c r="C156" s="18">
        <v>272198360</v>
      </c>
      <c r="D156" s="18">
        <v>53693673</v>
      </c>
      <c r="E156" s="18">
        <f>C156+D156</f>
        <v>325892033</v>
      </c>
      <c r="F156" s="19">
        <f>ROUND((G156/E156)*1000,5)</f>
        <v>1.96271</v>
      </c>
      <c r="G156" s="18">
        <v>639631</v>
      </c>
      <c r="H156" s="18">
        <f>G156-(D156*F156)/1000</f>
        <v>534245.89106617006</v>
      </c>
      <c r="I156" s="20">
        <v>1005.35</v>
      </c>
      <c r="J156" s="18">
        <f>ROUND(E156/I156,0)</f>
        <v>324158</v>
      </c>
      <c r="K156" s="18">
        <f>ROUND(G156/I156,0)</f>
        <v>636</v>
      </c>
      <c r="L156" s="18"/>
      <c r="M156" s="19"/>
      <c r="N156" s="18"/>
      <c r="O156" s="19"/>
      <c r="P156" s="20"/>
    </row>
    <row r="157" spans="1:16" ht="16.5">
      <c r="A157" s="6" t="s">
        <v>38</v>
      </c>
      <c r="B157" s="6" t="s">
        <v>39</v>
      </c>
      <c r="C157" s="18">
        <v>2644075229</v>
      </c>
      <c r="D157" s="18">
        <v>9744709</v>
      </c>
      <c r="E157" s="18">
        <f>C157+D157</f>
        <v>2653819938</v>
      </c>
      <c r="F157" s="19">
        <f>ROUND((G157/E157)*1000,5)</f>
        <v>1.0608900000000001</v>
      </c>
      <c r="G157" s="18">
        <v>2815416.19</v>
      </c>
      <c r="H157" s="18">
        <f>G157-(D157*F157)/1000</f>
        <v>2805078.12566899</v>
      </c>
      <c r="I157" s="20">
        <v>1071.5999999999999</v>
      </c>
      <c r="J157" s="18">
        <f>ROUND(E157/I157,0)</f>
        <v>2476502</v>
      </c>
      <c r="K157" s="18">
        <f>ROUND(G157/I157,0)</f>
        <v>2627</v>
      </c>
      <c r="L157" s="18"/>
      <c r="M157" s="19"/>
      <c r="N157" s="18"/>
      <c r="O157" s="19"/>
      <c r="P157" s="20"/>
    </row>
    <row r="158" spans="1:16" ht="16.5">
      <c r="A158" s="6" t="s">
        <v>198</v>
      </c>
      <c r="B158" s="6" t="s">
        <v>456</v>
      </c>
      <c r="C158" s="18">
        <v>4146959815</v>
      </c>
      <c r="D158" s="18">
        <v>25278254</v>
      </c>
      <c r="E158" s="18">
        <f>C158+D158</f>
        <v>4172238069</v>
      </c>
      <c r="F158" s="19">
        <f>ROUND((G158/E158)*1000,5)</f>
        <v>0.91823999999999995</v>
      </c>
      <c r="G158" s="18">
        <v>3831125</v>
      </c>
      <c r="H158" s="18">
        <f>G158-(D158*F158)/1000</f>
        <v>3807913.49604704</v>
      </c>
      <c r="I158" s="20">
        <v>2191.42</v>
      </c>
      <c r="J158" s="18">
        <f>ROUND(E158/I158,0)</f>
        <v>1903897</v>
      </c>
      <c r="K158" s="18">
        <f>ROUND(G158/I158,0)</f>
        <v>1748</v>
      </c>
      <c r="L158" s="18"/>
      <c r="M158" s="19"/>
      <c r="N158" s="18"/>
      <c r="O158" s="19"/>
      <c r="P158" s="20"/>
    </row>
    <row r="159" spans="1:16" ht="16.5">
      <c r="A159" s="6" t="s">
        <v>40</v>
      </c>
      <c r="B159" s="6" t="s">
        <v>41</v>
      </c>
      <c r="C159" s="18">
        <v>2104801516</v>
      </c>
      <c r="D159" s="18">
        <v>88897595</v>
      </c>
      <c r="E159" s="18">
        <f>C159+D159</f>
        <v>2193699111</v>
      </c>
      <c r="F159" s="19">
        <f>ROUND((G159/E159)*1000,5)</f>
        <v>0.73572000000000004</v>
      </c>
      <c r="G159" s="18">
        <v>1613939.75</v>
      </c>
      <c r="H159" s="18">
        <f>G159-(D159*F159)/1000</f>
        <v>1548536.0114066</v>
      </c>
      <c r="I159" s="20">
        <v>474.72</v>
      </c>
      <c r="J159" s="18">
        <f>ROUND(E159/I159,0)</f>
        <v>4621038</v>
      </c>
      <c r="K159" s="18">
        <f>ROUND(G159/I159,0)</f>
        <v>3400</v>
      </c>
      <c r="L159" s="18"/>
      <c r="M159" s="19"/>
      <c r="N159" s="18"/>
      <c r="O159" s="19"/>
      <c r="P159" s="20"/>
    </row>
    <row r="160" spans="1:16" ht="16.5">
      <c r="A160" s="6" t="s">
        <v>202</v>
      </c>
      <c r="B160" s="6" t="s">
        <v>459</v>
      </c>
      <c r="C160" s="18">
        <v>20865788</v>
      </c>
      <c r="D160" s="18">
        <v>169277</v>
      </c>
      <c r="E160" s="18">
        <f>C160+D160</f>
        <v>21035065</v>
      </c>
      <c r="F160" s="19">
        <f>ROUND((G160/E160)*1000,5)</f>
        <v>1.71143</v>
      </c>
      <c r="G160" s="18">
        <v>36000</v>
      </c>
      <c r="H160" s="18">
        <f>G160-(D160*F160)/1000</f>
        <v>35710.294263889999</v>
      </c>
      <c r="I160" s="20">
        <v>169.4</v>
      </c>
      <c r="J160" s="18">
        <f>ROUND(E160/I160,0)</f>
        <v>124174</v>
      </c>
      <c r="K160" s="18">
        <f>ROUND(G160/I160,0)</f>
        <v>213</v>
      </c>
      <c r="L160" s="18"/>
      <c r="M160" s="19"/>
      <c r="N160" s="18"/>
      <c r="O160" s="19"/>
      <c r="P160" s="20"/>
    </row>
    <row r="161" spans="1:16" ht="16.5">
      <c r="A161" s="6" t="s">
        <v>204</v>
      </c>
      <c r="B161" s="6" t="s">
        <v>461</v>
      </c>
      <c r="C161" s="18">
        <v>1004157387</v>
      </c>
      <c r="D161" s="18">
        <v>1899684</v>
      </c>
      <c r="E161" s="18">
        <f>C161+D161</f>
        <v>1006057071</v>
      </c>
      <c r="F161" s="19">
        <f>ROUND((G161/E161)*1000,5)</f>
        <v>1.2040500000000001</v>
      </c>
      <c r="G161" s="18">
        <v>1211344</v>
      </c>
      <c r="H161" s="18">
        <f>G161-(D161*F161)/1000</f>
        <v>1209056.6854798</v>
      </c>
      <c r="I161" s="20">
        <v>5724.79</v>
      </c>
      <c r="J161" s="18">
        <f>ROUND(E161/I161,0)</f>
        <v>175737</v>
      </c>
      <c r="K161" s="18">
        <f>ROUND(G161/I161,0)</f>
        <v>212</v>
      </c>
      <c r="L161" s="18"/>
      <c r="M161" s="19"/>
      <c r="N161" s="18"/>
      <c r="O161" s="19"/>
      <c r="P161" s="20"/>
    </row>
    <row r="162" spans="1:16" ht="16.5">
      <c r="A162" s="6" t="s">
        <v>208</v>
      </c>
      <c r="B162" s="6" t="s">
        <v>60</v>
      </c>
      <c r="C162" s="18">
        <v>497943212</v>
      </c>
      <c r="D162" s="18">
        <v>894867</v>
      </c>
      <c r="E162" s="18">
        <f>C162+D162</f>
        <v>498838079</v>
      </c>
      <c r="F162" s="19">
        <f>ROUND((G162/E162)*1000,5)</f>
        <v>1.57104</v>
      </c>
      <c r="G162" s="18">
        <v>783697</v>
      </c>
      <c r="H162" s="18">
        <f>G162-(D162*F162)/1000</f>
        <v>782291.12814832001</v>
      </c>
      <c r="I162" s="20">
        <v>1059.3800000000001</v>
      </c>
      <c r="J162" s="18">
        <f>ROUND(E162/I162,0)</f>
        <v>470877</v>
      </c>
      <c r="K162" s="18">
        <f>ROUND(G162/I162,0)</f>
        <v>740</v>
      </c>
      <c r="L162" s="18"/>
      <c r="M162" s="19"/>
      <c r="N162" s="18"/>
      <c r="O162" s="19"/>
      <c r="P162" s="20"/>
    </row>
    <row r="163" spans="1:16" ht="16.5">
      <c r="A163" s="6" t="s">
        <v>207</v>
      </c>
      <c r="B163" s="6" t="s">
        <v>464</v>
      </c>
      <c r="C163" s="18">
        <v>690650123</v>
      </c>
      <c r="D163" s="18">
        <v>394636</v>
      </c>
      <c r="E163" s="18">
        <f>C163+D163</f>
        <v>691044759</v>
      </c>
      <c r="F163" s="19">
        <f>ROUND((G163/E163)*1000,5)</f>
        <v>2.1658599999999999</v>
      </c>
      <c r="G163" s="18">
        <v>1496705.44</v>
      </c>
      <c r="H163" s="18">
        <f>G163-(D163*F163)/1000</f>
        <v>1495850.71367304</v>
      </c>
      <c r="I163" s="20">
        <v>978.73</v>
      </c>
      <c r="J163" s="18">
        <f>ROUND(E163/I163,0)</f>
        <v>706063</v>
      </c>
      <c r="K163" s="18">
        <f>ROUND(G163/I163,0)</f>
        <v>1529</v>
      </c>
      <c r="L163" s="18"/>
      <c r="M163" s="19"/>
      <c r="N163" s="18"/>
      <c r="O163" s="19"/>
      <c r="P163" s="20"/>
    </row>
    <row r="164" spans="1:16" ht="16.5">
      <c r="A164" s="6" t="s">
        <v>42</v>
      </c>
      <c r="B164" s="6" t="s">
        <v>43</v>
      </c>
      <c r="C164" s="18">
        <v>359993350</v>
      </c>
      <c r="D164" s="18">
        <v>824104</v>
      </c>
      <c r="E164" s="18">
        <f>C164+D164</f>
        <v>360817454</v>
      </c>
      <c r="F164" s="19">
        <f>ROUND((G164/E164)*1000,5)</f>
        <v>1.6684300000000001</v>
      </c>
      <c r="G164" s="18">
        <v>602000</v>
      </c>
      <c r="H164" s="18">
        <f>G164-(D164*F164)/1000</f>
        <v>600625.04016327998</v>
      </c>
      <c r="I164" s="20">
        <v>263.26</v>
      </c>
      <c r="J164" s="18">
        <f>ROUND(E164/I164,0)</f>
        <v>1370575</v>
      </c>
      <c r="K164" s="18">
        <f>ROUND(G164/I164,0)</f>
        <v>2287</v>
      </c>
      <c r="L164" s="18"/>
      <c r="M164" s="19"/>
      <c r="N164" s="18"/>
      <c r="O164" s="19"/>
      <c r="P164" s="20"/>
    </row>
    <row r="165" spans="1:16" ht="16.5">
      <c r="A165" s="6" t="s">
        <v>203</v>
      </c>
      <c r="B165" s="6" t="s">
        <v>460</v>
      </c>
      <c r="C165" s="18">
        <v>2707875999</v>
      </c>
      <c r="D165" s="18">
        <v>4187066</v>
      </c>
      <c r="E165" s="18">
        <f>C165+D165</f>
        <v>2712063065</v>
      </c>
      <c r="F165" s="19">
        <f>ROUND((G165/E165)*1000,5)</f>
        <v>0.79274999999999995</v>
      </c>
      <c r="G165" s="18">
        <v>2150000</v>
      </c>
      <c r="H165" s="18">
        <f>G165-(D165*F165)/1000</f>
        <v>2146680.7034284999</v>
      </c>
      <c r="I165" s="20">
        <v>736.7</v>
      </c>
      <c r="J165" s="18">
        <f>ROUND(E165/I165,0)</f>
        <v>3681367</v>
      </c>
      <c r="K165" s="18">
        <f>ROUND(G165/I165,0)</f>
        <v>2918</v>
      </c>
      <c r="L165" s="18"/>
      <c r="M165" s="19"/>
      <c r="N165" s="18"/>
      <c r="O165" s="19"/>
      <c r="P165" s="20"/>
    </row>
    <row r="166" spans="1:16" ht="16.5">
      <c r="A166" s="6" t="s">
        <v>205</v>
      </c>
      <c r="B166" s="6" t="s">
        <v>462</v>
      </c>
      <c r="C166" s="18">
        <v>783925504</v>
      </c>
      <c r="D166" s="18">
        <v>6450937</v>
      </c>
      <c r="E166" s="18">
        <f>C166+D166</f>
        <v>790376441</v>
      </c>
      <c r="F166" s="19">
        <f>ROUND((G166/E166)*1000,5)</f>
        <v>1.4131499999999999</v>
      </c>
      <c r="G166" s="18">
        <v>1116918</v>
      </c>
      <c r="H166" s="18">
        <f>G166-(D166*F166)/1000</f>
        <v>1107801.8583784499</v>
      </c>
      <c r="I166" s="20">
        <v>1124.1099999999999</v>
      </c>
      <c r="J166" s="18">
        <f>ROUND(E166/I166,0)</f>
        <v>703113</v>
      </c>
      <c r="K166" s="18">
        <f>ROUND(G166/I166,0)</f>
        <v>994</v>
      </c>
      <c r="L166" s="18"/>
      <c r="M166" s="19"/>
      <c r="N166" s="18"/>
      <c r="O166" s="19"/>
      <c r="P166" s="20"/>
    </row>
    <row r="167" spans="1:16" ht="16.5">
      <c r="A167" s="6" t="s">
        <v>206</v>
      </c>
      <c r="B167" s="6" t="s">
        <v>463</v>
      </c>
      <c r="C167" s="18">
        <v>701261284</v>
      </c>
      <c r="D167" s="18">
        <v>1106378</v>
      </c>
      <c r="E167" s="18">
        <f>C167+D167</f>
        <v>702367662</v>
      </c>
      <c r="F167" s="19">
        <f>ROUND((G167/E167)*1000,5)</f>
        <v>1.75065</v>
      </c>
      <c r="G167" s="18">
        <v>1229600</v>
      </c>
      <c r="H167" s="18">
        <f>G167-(D167*F167)/1000</f>
        <v>1227663.1193543</v>
      </c>
      <c r="I167" s="20">
        <v>501.44</v>
      </c>
      <c r="J167" s="18">
        <f>ROUND(E167/I167,0)</f>
        <v>1400701</v>
      </c>
      <c r="K167" s="18">
        <f>ROUND(G167/I167,0)</f>
        <v>2452</v>
      </c>
      <c r="L167" s="18"/>
      <c r="M167" s="19"/>
      <c r="N167" s="18"/>
      <c r="O167" s="19"/>
      <c r="P167" s="20"/>
    </row>
    <row r="168" spans="1:16" ht="16.5">
      <c r="A168" s="6" t="s">
        <v>44</v>
      </c>
      <c r="B168" s="6" t="s">
        <v>45</v>
      </c>
      <c r="C168" s="18">
        <v>3853623700</v>
      </c>
      <c r="D168" s="18">
        <v>13675115</v>
      </c>
      <c r="E168" s="18">
        <f>C168+D168</f>
        <v>3867298815</v>
      </c>
      <c r="F168" s="19">
        <f>ROUND((G168/E168)*1000,5)</f>
        <v>0.78095000000000003</v>
      </c>
      <c r="G168" s="18">
        <v>3020160</v>
      </c>
      <c r="H168" s="18">
        <f>G168-(D168*F168)/1000</f>
        <v>3009480.41894075</v>
      </c>
      <c r="I168" s="20">
        <v>1014.3</v>
      </c>
      <c r="J168" s="18">
        <f>ROUND(E168/I168,0)</f>
        <v>3812776</v>
      </c>
      <c r="K168" s="18">
        <f>ROUND(G168/I168,0)</f>
        <v>2978</v>
      </c>
      <c r="L168" s="18"/>
      <c r="M168" s="19"/>
      <c r="N168" s="18"/>
      <c r="O168" s="19"/>
      <c r="P168" s="20"/>
    </row>
    <row r="169" spans="1:16" ht="16.5">
      <c r="A169" s="6" t="s">
        <v>209</v>
      </c>
      <c r="B169" s="6" t="s">
        <v>465</v>
      </c>
      <c r="C169" s="18">
        <v>464002369</v>
      </c>
      <c r="D169" s="18">
        <v>22546960</v>
      </c>
      <c r="E169" s="18">
        <f>C169+D169</f>
        <v>486549329</v>
      </c>
      <c r="F169" s="19">
        <f>ROUND((G169/E169)*1000,5)</f>
        <v>1.29894</v>
      </c>
      <c r="G169" s="18">
        <v>632000</v>
      </c>
      <c r="H169" s="18">
        <f>G169-(D169*F169)/1000</f>
        <v>602712.85177760001</v>
      </c>
      <c r="I169" s="20">
        <v>483.47</v>
      </c>
      <c r="J169" s="18">
        <f>ROUND(E169/I169,0)</f>
        <v>1006369</v>
      </c>
      <c r="K169" s="18">
        <f>ROUND(G169/I169,0)</f>
        <v>1307</v>
      </c>
      <c r="L169" s="18"/>
      <c r="M169" s="19"/>
      <c r="N169" s="18"/>
      <c r="O169" s="19"/>
      <c r="P169" s="20"/>
    </row>
    <row r="170" spans="1:16" ht="16.5">
      <c r="A170" s="6" t="s">
        <v>210</v>
      </c>
      <c r="B170" s="6" t="s">
        <v>466</v>
      </c>
      <c r="C170" s="18">
        <v>381773549</v>
      </c>
      <c r="D170" s="18">
        <v>24109103</v>
      </c>
      <c r="E170" s="18">
        <f>C170+D170</f>
        <v>405882652</v>
      </c>
      <c r="F170" s="19">
        <f>ROUND((G170/E170)*1000,5)</f>
        <v>1.29348</v>
      </c>
      <c r="G170" s="18">
        <v>525000</v>
      </c>
      <c r="H170" s="18">
        <f>G170-(D170*F170)/1000</f>
        <v>493815.35745155998</v>
      </c>
      <c r="I170" s="20">
        <v>564.97</v>
      </c>
      <c r="J170" s="18">
        <f>ROUND(E170/I170,0)</f>
        <v>718415</v>
      </c>
      <c r="K170" s="18">
        <f>ROUND(G170/I170,0)</f>
        <v>929</v>
      </c>
      <c r="L170" s="18"/>
      <c r="M170" s="19"/>
      <c r="N170" s="18"/>
      <c r="O170" s="19"/>
      <c r="P170" s="20"/>
    </row>
    <row r="171" spans="1:16" ht="16.5">
      <c r="A171" s="6" t="s">
        <v>212</v>
      </c>
      <c r="B171" s="6" t="s">
        <v>571</v>
      </c>
      <c r="C171" s="18">
        <v>436268516</v>
      </c>
      <c r="D171" s="18">
        <v>127278682</v>
      </c>
      <c r="E171" s="18">
        <f>C171+D171</f>
        <v>563547198</v>
      </c>
      <c r="F171" s="19">
        <f>ROUND((G171/E171)*1000,5)</f>
        <v>1.02742</v>
      </c>
      <c r="G171" s="18">
        <v>579000</v>
      </c>
      <c r="H171" s="18">
        <f>G171-(D171*F171)/1000</f>
        <v>448231.33653956</v>
      </c>
      <c r="I171" s="20">
        <v>309.67</v>
      </c>
      <c r="J171" s="18">
        <f>ROUND(E171/I171,0)</f>
        <v>1819831</v>
      </c>
      <c r="K171" s="18">
        <f>ROUND(G171/I171,0)</f>
        <v>1870</v>
      </c>
      <c r="L171" s="18"/>
      <c r="M171" s="19"/>
      <c r="N171" s="18"/>
      <c r="O171" s="19"/>
      <c r="P171" s="20"/>
    </row>
    <row r="172" spans="1:16" ht="16.5">
      <c r="A172" s="6" t="s">
        <v>211</v>
      </c>
      <c r="B172" s="6" t="s">
        <v>467</v>
      </c>
      <c r="C172" s="18">
        <v>406491504</v>
      </c>
      <c r="D172" s="18">
        <v>81368729</v>
      </c>
      <c r="E172" s="18">
        <f>C172+D172</f>
        <v>487860233</v>
      </c>
      <c r="F172" s="19">
        <f>ROUND((G172/E172)*1000,5)</f>
        <v>1.3835900000000001</v>
      </c>
      <c r="G172" s="18">
        <v>675000</v>
      </c>
      <c r="H172" s="18">
        <f>G172-(D172*F172)/1000</f>
        <v>562419.04024289001</v>
      </c>
      <c r="I172" s="20">
        <v>343.24</v>
      </c>
      <c r="J172" s="18">
        <f>ROUND(E172/I172,0)</f>
        <v>1421339</v>
      </c>
      <c r="K172" s="18">
        <f>ROUND(G172/I172,0)</f>
        <v>1967</v>
      </c>
      <c r="L172" s="18"/>
      <c r="M172" s="19"/>
      <c r="N172" s="18"/>
      <c r="O172" s="19"/>
      <c r="P172" s="20"/>
    </row>
    <row r="173" spans="1:16" ht="16.5">
      <c r="A173" s="6" t="s">
        <v>584</v>
      </c>
      <c r="B173" s="6" t="s">
        <v>585</v>
      </c>
      <c r="C173" s="18">
        <v>51571549</v>
      </c>
      <c r="D173" s="18">
        <v>39336690</v>
      </c>
      <c r="E173" s="18">
        <f>C173+D173</f>
        <v>90908239</v>
      </c>
      <c r="F173" s="19">
        <f>ROUND((G173/E173)*1000,5)</f>
        <v>0</v>
      </c>
      <c r="G173" s="18">
        <v>0</v>
      </c>
      <c r="H173" s="18">
        <f>G173-(D173*F173)/1000</f>
        <v>0</v>
      </c>
      <c r="I173" s="20">
        <v>66.069999999999993</v>
      </c>
      <c r="J173" s="18">
        <f>ROUND(E173/I173,0)</f>
        <v>1375938</v>
      </c>
      <c r="K173" s="18">
        <f>ROUND(G173/I173,0)</f>
        <v>0</v>
      </c>
      <c r="L173" s="18"/>
      <c r="M173" s="19"/>
      <c r="N173" s="18"/>
      <c r="O173" s="19"/>
      <c r="P173" s="20"/>
    </row>
    <row r="174" spans="1:16" ht="16.5">
      <c r="A174" s="6" t="s">
        <v>213</v>
      </c>
      <c r="B174" s="6" t="s">
        <v>468</v>
      </c>
      <c r="C174" s="18">
        <v>1417096779</v>
      </c>
      <c r="D174" s="18">
        <v>17485545</v>
      </c>
      <c r="E174" s="18">
        <f>C174+D174</f>
        <v>1434582324</v>
      </c>
      <c r="F174" s="19">
        <f>ROUND((G174/E174)*1000,5)</f>
        <v>1.50074</v>
      </c>
      <c r="G174" s="18">
        <v>2152933</v>
      </c>
      <c r="H174" s="18">
        <f>G174-(D174*F174)/1000</f>
        <v>2126691.7431966998</v>
      </c>
      <c r="I174" s="20">
        <v>1087.2</v>
      </c>
      <c r="J174" s="18">
        <f>ROUND(E174/I174,0)</f>
        <v>1319520</v>
      </c>
      <c r="K174" s="18">
        <f>ROUND(G174/I174,0)</f>
        <v>1980</v>
      </c>
      <c r="L174" s="18"/>
      <c r="M174" s="19"/>
      <c r="N174" s="18"/>
      <c r="O174" s="19"/>
      <c r="P174" s="20"/>
    </row>
    <row r="175" spans="1:16" ht="16.5">
      <c r="A175" s="6" t="s">
        <v>214</v>
      </c>
      <c r="B175" s="6" t="s">
        <v>469</v>
      </c>
      <c r="C175" s="18">
        <v>457263168</v>
      </c>
      <c r="D175" s="18">
        <v>32546578</v>
      </c>
      <c r="E175" s="18">
        <f>C175+D175</f>
        <v>489809746</v>
      </c>
      <c r="F175" s="19">
        <f>ROUND((G175/E175)*1000,5)</f>
        <v>1.0105999999999999</v>
      </c>
      <c r="G175" s="18">
        <v>495000</v>
      </c>
      <c r="H175" s="18">
        <f>G175-(D175*F175)/1000</f>
        <v>462108.4282732</v>
      </c>
      <c r="I175" s="20">
        <v>354.63</v>
      </c>
      <c r="J175" s="18">
        <f>ROUND(E175/I175,0)</f>
        <v>1381185</v>
      </c>
      <c r="K175" s="18">
        <f>ROUND(G175/I175,0)</f>
        <v>1396</v>
      </c>
      <c r="L175" s="18"/>
      <c r="M175" s="19"/>
      <c r="N175" s="18"/>
      <c r="O175" s="19"/>
      <c r="P175" s="20"/>
    </row>
    <row r="176" spans="1:16" ht="16.5">
      <c r="A176" s="6" t="s">
        <v>215</v>
      </c>
      <c r="B176" s="6" t="s">
        <v>470</v>
      </c>
      <c r="C176" s="18">
        <v>400041043</v>
      </c>
      <c r="D176" s="18">
        <v>32948976</v>
      </c>
      <c r="E176" s="18">
        <f>C176+D176</f>
        <v>432990019</v>
      </c>
      <c r="F176" s="19">
        <f>ROUND((G176/E176)*1000,5)</f>
        <v>1.66286</v>
      </c>
      <c r="G176" s="18">
        <v>720000</v>
      </c>
      <c r="H176" s="18">
        <f>G176-(D176*F176)/1000</f>
        <v>665210.46576864005</v>
      </c>
      <c r="I176" s="20">
        <v>263.99</v>
      </c>
      <c r="J176" s="18">
        <f>ROUND(E176/I176,0)</f>
        <v>1640176</v>
      </c>
      <c r="K176" s="18">
        <f>ROUND(G176/I176,0)</f>
        <v>2727</v>
      </c>
      <c r="L176" s="18"/>
      <c r="M176" s="19"/>
      <c r="N176" s="18"/>
      <c r="O176" s="19"/>
      <c r="P176" s="20"/>
    </row>
    <row r="177" spans="1:16" ht="16.5">
      <c r="A177" s="6" t="s">
        <v>219</v>
      </c>
      <c r="B177" s="6" t="s">
        <v>474</v>
      </c>
      <c r="C177" s="18">
        <v>5378155188</v>
      </c>
      <c r="D177" s="18">
        <v>1128049</v>
      </c>
      <c r="E177" s="18">
        <f>C177+D177</f>
        <v>5379283237</v>
      </c>
      <c r="F177" s="19">
        <f>ROUND((G177/E177)*1000,5)</f>
        <v>1.7846200000000001</v>
      </c>
      <c r="G177" s="18">
        <v>9600000</v>
      </c>
      <c r="H177" s="18">
        <f>G177-(D177*F177)/1000</f>
        <v>9597986.8611936197</v>
      </c>
      <c r="I177" s="20">
        <v>3069.64</v>
      </c>
      <c r="J177" s="18">
        <f>ROUND(E177/I177,0)</f>
        <v>1752415</v>
      </c>
      <c r="K177" s="18">
        <f>ROUND(G177/I177,0)</f>
        <v>3127</v>
      </c>
      <c r="L177" s="18"/>
      <c r="M177" s="19"/>
      <c r="N177" s="18"/>
      <c r="O177" s="19"/>
      <c r="P177" s="20"/>
    </row>
    <row r="178" spans="1:16" ht="16.5">
      <c r="A178" s="6" t="s">
        <v>220</v>
      </c>
      <c r="B178" s="6" t="s">
        <v>475</v>
      </c>
      <c r="C178" s="18">
        <v>28672304061</v>
      </c>
      <c r="D178" s="18">
        <v>836012</v>
      </c>
      <c r="E178" s="18">
        <f>C178+D178</f>
        <v>28673140073</v>
      </c>
      <c r="F178" s="19">
        <f>ROUND((G178/E178)*1000,5)</f>
        <v>2.2793999999999999</v>
      </c>
      <c r="G178" s="18">
        <v>65357581</v>
      </c>
      <c r="H178" s="18">
        <f>G178-(D178*F178)/1000</f>
        <v>65355675.394247197</v>
      </c>
      <c r="I178" s="20">
        <v>22866</v>
      </c>
      <c r="J178" s="18">
        <f>ROUND(E178/I178,0)</f>
        <v>1253964</v>
      </c>
      <c r="K178" s="18">
        <f>ROUND(G178/I178,0)</f>
        <v>2858</v>
      </c>
      <c r="L178" s="18"/>
      <c r="M178" s="19"/>
      <c r="N178" s="18"/>
      <c r="O178" s="19"/>
      <c r="P178" s="20"/>
    </row>
    <row r="179" spans="1:16" ht="16.5">
      <c r="A179" s="6" t="s">
        <v>221</v>
      </c>
      <c r="B179" s="6" t="s">
        <v>476</v>
      </c>
      <c r="C179" s="18">
        <v>44789365336</v>
      </c>
      <c r="D179" s="18">
        <v>0</v>
      </c>
      <c r="E179" s="18">
        <f>C179+D179</f>
        <v>44789365336</v>
      </c>
      <c r="F179" s="19">
        <f>ROUND((G179/E179)*1000,5)</f>
        <v>1.7638100000000001</v>
      </c>
      <c r="G179" s="18">
        <v>79000000</v>
      </c>
      <c r="H179" s="18">
        <f>G179-(D179*F179)/1000</f>
        <v>79000000</v>
      </c>
      <c r="I179" s="20">
        <v>26776.35</v>
      </c>
      <c r="J179" s="18">
        <f>ROUND(E179/I179,0)</f>
        <v>1672721</v>
      </c>
      <c r="K179" s="18">
        <f>ROUND(G179/I179,0)</f>
        <v>2950</v>
      </c>
      <c r="L179" s="18"/>
      <c r="M179" s="19"/>
      <c r="N179" s="18"/>
      <c r="O179" s="19"/>
      <c r="P179" s="20"/>
    </row>
    <row r="180" spans="1:16" ht="16.5">
      <c r="A180" s="6" t="s">
        <v>216</v>
      </c>
      <c r="B180" s="6" t="s">
        <v>471</v>
      </c>
      <c r="C180" s="18">
        <v>185767037</v>
      </c>
      <c r="D180" s="18">
        <v>15862060</v>
      </c>
      <c r="E180" s="18">
        <f>C180+D180</f>
        <v>201629097</v>
      </c>
      <c r="F180" s="19">
        <f>ROUND((G180/E180)*1000,5)</f>
        <v>2.3847200000000002</v>
      </c>
      <c r="G180" s="18">
        <v>480828</v>
      </c>
      <c r="H180" s="18">
        <f>G180-(D180*F180)/1000</f>
        <v>443001.42827679997</v>
      </c>
      <c r="I180" s="20">
        <v>221</v>
      </c>
      <c r="J180" s="18">
        <f>ROUND(E180/I180,0)</f>
        <v>912349</v>
      </c>
      <c r="K180" s="18">
        <f>ROUND(G180/I180,0)</f>
        <v>2176</v>
      </c>
      <c r="L180" s="18"/>
      <c r="M180" s="19"/>
      <c r="N180" s="18"/>
      <c r="O180" s="19"/>
      <c r="P180" s="20"/>
    </row>
    <row r="181" spans="1:16" ht="16.5">
      <c r="A181" s="6" t="s">
        <v>222</v>
      </c>
      <c r="B181" s="6" t="s">
        <v>477</v>
      </c>
      <c r="C181" s="18">
        <v>6301800831</v>
      </c>
      <c r="D181" s="18">
        <v>3012</v>
      </c>
      <c r="E181" s="18">
        <f>C181+D181</f>
        <v>6301803843</v>
      </c>
      <c r="F181" s="19">
        <f>ROUND((G181/E181)*1000,5)</f>
        <v>2.62338</v>
      </c>
      <c r="G181" s="18">
        <v>16532000</v>
      </c>
      <c r="H181" s="18">
        <f>G181-(D181*F181)/1000</f>
        <v>16531992.098379441</v>
      </c>
      <c r="I181" s="20">
        <v>5510.61</v>
      </c>
      <c r="J181" s="18">
        <f>ROUND(E181/I181,0)</f>
        <v>1143576</v>
      </c>
      <c r="K181" s="18">
        <f>ROUND(G181/I181,0)</f>
        <v>3000</v>
      </c>
      <c r="L181" s="18"/>
      <c r="M181" s="19"/>
      <c r="N181" s="18"/>
      <c r="O181" s="19"/>
      <c r="P181" s="20"/>
    </row>
    <row r="182" spans="1:16" ht="16.5">
      <c r="A182" s="6" t="s">
        <v>223</v>
      </c>
      <c r="B182" s="6" t="s">
        <v>478</v>
      </c>
      <c r="C182" s="18">
        <v>14813354080</v>
      </c>
      <c r="D182" s="18">
        <v>1911244</v>
      </c>
      <c r="E182" s="18">
        <f>C182+D182</f>
        <v>14815265324</v>
      </c>
      <c r="F182" s="19">
        <f>ROUND((G182/E182)*1000,5)</f>
        <v>3.0374099999999999</v>
      </c>
      <c r="G182" s="18">
        <v>45000000</v>
      </c>
      <c r="H182" s="18">
        <f>G182-(D182*F182)/1000</f>
        <v>44994194.768361963</v>
      </c>
      <c r="I182" s="20">
        <v>9782.18</v>
      </c>
      <c r="J182" s="18">
        <f>ROUND(E182/I182,0)</f>
        <v>1514516</v>
      </c>
      <c r="K182" s="18">
        <f>ROUND(G182/I182,0)</f>
        <v>4600</v>
      </c>
      <c r="L182" s="18"/>
      <c r="M182" s="19"/>
      <c r="N182" s="18"/>
      <c r="O182" s="19"/>
      <c r="P182" s="20"/>
    </row>
    <row r="183" spans="1:16" ht="16.5">
      <c r="A183" s="6" t="s">
        <v>224</v>
      </c>
      <c r="B183" s="6" t="s">
        <v>479</v>
      </c>
      <c r="C183" s="18">
        <v>3887582185</v>
      </c>
      <c r="D183" s="18">
        <v>471749</v>
      </c>
      <c r="E183" s="18">
        <f>C183+D183</f>
        <v>3888053934</v>
      </c>
      <c r="F183" s="19">
        <f>ROUND((G183/E183)*1000,5)</f>
        <v>1.5431900000000001</v>
      </c>
      <c r="G183" s="18">
        <v>6000000</v>
      </c>
      <c r="H183" s="18">
        <f>G183-(D183*F183)/1000</f>
        <v>5999272.0016606897</v>
      </c>
      <c r="I183" s="20">
        <v>2016.03</v>
      </c>
      <c r="J183" s="18">
        <f>ROUND(E183/I183,0)</f>
        <v>1928569</v>
      </c>
      <c r="K183" s="18">
        <f>ROUND(G183/I183,0)</f>
        <v>2976</v>
      </c>
      <c r="L183" s="18"/>
      <c r="M183" s="19"/>
      <c r="N183" s="18"/>
      <c r="O183" s="19"/>
      <c r="P183" s="20"/>
    </row>
    <row r="184" spans="1:16" ht="16.5">
      <c r="A184" s="6" t="s">
        <v>225</v>
      </c>
      <c r="B184" s="6" t="s">
        <v>480</v>
      </c>
      <c r="C184" s="18">
        <v>3446172310</v>
      </c>
      <c r="D184" s="18">
        <v>9317507</v>
      </c>
      <c r="E184" s="18">
        <f>C184+D184</f>
        <v>3455489817</v>
      </c>
      <c r="F184" s="19">
        <f>ROUND((G184/E184)*1000,5)</f>
        <v>1.8891</v>
      </c>
      <c r="G184" s="18">
        <v>6527756</v>
      </c>
      <c r="H184" s="18">
        <f>G184-(D184*F184)/1000</f>
        <v>6510154.2975263</v>
      </c>
      <c r="I184" s="20">
        <v>2698.71</v>
      </c>
      <c r="J184" s="18">
        <f>ROUND(E184/I184,0)</f>
        <v>1280423</v>
      </c>
      <c r="K184" s="18">
        <f>ROUND(G184/I184,0)</f>
        <v>2419</v>
      </c>
      <c r="L184" s="18"/>
      <c r="M184" s="19"/>
      <c r="N184" s="18"/>
      <c r="O184" s="19"/>
      <c r="P184" s="20"/>
    </row>
    <row r="185" spans="1:16" ht="16.5">
      <c r="A185" s="6" t="s">
        <v>217</v>
      </c>
      <c r="B185" s="6" t="s">
        <v>472</v>
      </c>
      <c r="C185" s="18">
        <v>11206230385</v>
      </c>
      <c r="D185" s="18">
        <v>16185</v>
      </c>
      <c r="E185" s="18">
        <f>C185+D185</f>
        <v>11206246570</v>
      </c>
      <c r="F185" s="19">
        <f>ROUND((G185/E185)*1000,5)</f>
        <v>2.3008099999999998</v>
      </c>
      <c r="G185" s="18">
        <v>25783405</v>
      </c>
      <c r="H185" s="18">
        <f>G185-(D185*F185)/1000</f>
        <v>25783367.76139015</v>
      </c>
      <c r="I185" s="20">
        <v>11759.34</v>
      </c>
      <c r="J185" s="18">
        <f>ROUND(E185/I185,0)</f>
        <v>952966</v>
      </c>
      <c r="K185" s="18">
        <f>ROUND(G185/I185,0)</f>
        <v>2193</v>
      </c>
      <c r="L185" s="18"/>
      <c r="M185" s="19"/>
      <c r="N185" s="18"/>
      <c r="O185" s="19"/>
      <c r="P185" s="20"/>
    </row>
    <row r="186" spans="1:16" ht="16.5">
      <c r="A186" s="6" t="s">
        <v>218</v>
      </c>
      <c r="B186" s="6" t="s">
        <v>473</v>
      </c>
      <c r="C186" s="18">
        <v>23954015212</v>
      </c>
      <c r="D186" s="18">
        <v>16300607</v>
      </c>
      <c r="E186" s="18">
        <f>C186+D186</f>
        <v>23970315819</v>
      </c>
      <c r="F186" s="19">
        <f>ROUND((G186/E186)*1000,5)</f>
        <v>1.12639</v>
      </c>
      <c r="G186" s="18">
        <v>27000000</v>
      </c>
      <c r="H186" s="18">
        <f>G186-(D186*F186)/1000</f>
        <v>26981639.159281269</v>
      </c>
      <c r="I186" s="20">
        <v>8857.99</v>
      </c>
      <c r="J186" s="18">
        <f>ROUND(E186/I186,0)</f>
        <v>2706067</v>
      </c>
      <c r="K186" s="18">
        <f>ROUND(G186/I186,0)</f>
        <v>3048</v>
      </c>
      <c r="L186" s="18"/>
      <c r="M186" s="19"/>
      <c r="N186" s="18"/>
      <c r="O186" s="19"/>
      <c r="P186" s="20"/>
    </row>
    <row r="187" spans="1:16" ht="16.5">
      <c r="A187" s="6" t="s">
        <v>226</v>
      </c>
      <c r="B187" s="6" t="s">
        <v>481</v>
      </c>
      <c r="C187" s="18">
        <v>7791881852</v>
      </c>
      <c r="D187" s="18">
        <v>70502</v>
      </c>
      <c r="E187" s="18">
        <f>C187+D187</f>
        <v>7791952354</v>
      </c>
      <c r="F187" s="19">
        <f>ROUND((G187/E187)*1000,5)</f>
        <v>2.6737000000000002</v>
      </c>
      <c r="G187" s="18">
        <v>20833356</v>
      </c>
      <c r="H187" s="18">
        <f>G187-(D187*F187)/1000</f>
        <v>20833167.498802599</v>
      </c>
      <c r="I187" s="20">
        <v>7215.96</v>
      </c>
      <c r="J187" s="18">
        <f>ROUND(E187/I187,0)</f>
        <v>1079822</v>
      </c>
      <c r="K187" s="18">
        <f>ROUND(G187/I187,0)</f>
        <v>2887</v>
      </c>
      <c r="L187" s="18"/>
      <c r="M187" s="19"/>
      <c r="N187" s="18"/>
      <c r="O187" s="19"/>
      <c r="P187" s="20"/>
    </row>
    <row r="188" spans="1:16" ht="16.5">
      <c r="A188" s="6" t="s">
        <v>227</v>
      </c>
      <c r="B188" s="6" t="s">
        <v>482</v>
      </c>
      <c r="C188" s="18">
        <v>22313737503</v>
      </c>
      <c r="D188" s="18">
        <v>10603132</v>
      </c>
      <c r="E188" s="18">
        <f>C188+D188</f>
        <v>22324340635</v>
      </c>
      <c r="F188" s="19">
        <f>ROUND((G188/E188)*1000,5)</f>
        <v>1.9037500000000001</v>
      </c>
      <c r="G188" s="18">
        <v>42500000</v>
      </c>
      <c r="H188" s="18">
        <f>G188-(D188*F188)/1000</f>
        <v>42479814.287455</v>
      </c>
      <c r="I188" s="20">
        <v>20574.2</v>
      </c>
      <c r="J188" s="18">
        <f>ROUND(E188/I188,0)</f>
        <v>1085065</v>
      </c>
      <c r="K188" s="18">
        <f>ROUND(G188/I188,0)</f>
        <v>2066</v>
      </c>
      <c r="L188" s="18"/>
      <c r="M188" s="19"/>
      <c r="N188" s="18"/>
      <c r="O188" s="19"/>
      <c r="P188" s="20"/>
    </row>
    <row r="189" spans="1:16" ht="16.5">
      <c r="A189" s="6" t="s">
        <v>228</v>
      </c>
      <c r="B189" s="6" t="s">
        <v>483</v>
      </c>
      <c r="C189" s="18">
        <v>2851063428</v>
      </c>
      <c r="D189" s="18">
        <v>54176526</v>
      </c>
      <c r="E189" s="18">
        <f>C189+D189</f>
        <v>2905239954</v>
      </c>
      <c r="F189" s="19">
        <f>ROUND((G189/E189)*1000,5)</f>
        <v>2.5127000000000002</v>
      </c>
      <c r="G189" s="18">
        <v>7300000</v>
      </c>
      <c r="H189" s="18">
        <f>G189-(D189*F189)/1000</f>
        <v>7163870.6431197999</v>
      </c>
      <c r="I189" s="20">
        <v>1955.56</v>
      </c>
      <c r="J189" s="18">
        <f>ROUND(E189/I189,0)</f>
        <v>1485631</v>
      </c>
      <c r="K189" s="18">
        <f>ROUND(G189/I189,0)</f>
        <v>3733</v>
      </c>
      <c r="L189" s="18"/>
      <c r="M189" s="19"/>
      <c r="N189" s="18"/>
      <c r="O189" s="19"/>
      <c r="P189" s="20"/>
    </row>
    <row r="190" spans="1:16" ht="16.5">
      <c r="A190" s="6" t="s">
        <v>229</v>
      </c>
      <c r="B190" s="6" t="s">
        <v>484</v>
      </c>
      <c r="C190" s="18">
        <v>5812377634</v>
      </c>
      <c r="D190" s="18">
        <v>50611478</v>
      </c>
      <c r="E190" s="18">
        <f>C190+D190</f>
        <v>5862989112</v>
      </c>
      <c r="F190" s="19">
        <f>ROUND((G190/E190)*1000,5)</f>
        <v>2.0467399999999998</v>
      </c>
      <c r="G190" s="18">
        <v>12000000</v>
      </c>
      <c r="H190" s="18">
        <f>G190-(D190*F190)/1000</f>
        <v>11896411.463518281</v>
      </c>
      <c r="I190" s="20">
        <v>4152.46</v>
      </c>
      <c r="J190" s="18">
        <f>ROUND(E190/I190,0)</f>
        <v>1411932</v>
      </c>
      <c r="K190" s="18">
        <f>ROUND(G190/I190,0)</f>
        <v>2890</v>
      </c>
      <c r="L190" s="18"/>
      <c r="M190" s="19"/>
      <c r="N190" s="18"/>
      <c r="O190" s="19"/>
      <c r="P190" s="20"/>
    </row>
    <row r="191" spans="1:16" ht="16.5">
      <c r="A191" s="6" t="s">
        <v>230</v>
      </c>
      <c r="B191" s="6" t="s">
        <v>485</v>
      </c>
      <c r="C191" s="18">
        <v>6749062340</v>
      </c>
      <c r="D191" s="18">
        <v>5620</v>
      </c>
      <c r="E191" s="18">
        <f>C191+D191</f>
        <v>6749067960</v>
      </c>
      <c r="F191" s="19">
        <f>ROUND((G191/E191)*1000,5)</f>
        <v>1.6323700000000001</v>
      </c>
      <c r="G191" s="18">
        <v>11017000</v>
      </c>
      <c r="H191" s="18">
        <f>G191-(D191*F191)/1000</f>
        <v>11016990.8260806</v>
      </c>
      <c r="I191" s="20">
        <v>3854.07</v>
      </c>
      <c r="J191" s="18">
        <f>ROUND(E191/I191,0)</f>
        <v>1751153</v>
      </c>
      <c r="K191" s="18">
        <f>ROUND(G191/I191,0)</f>
        <v>2859</v>
      </c>
      <c r="L191" s="18"/>
      <c r="M191" s="19"/>
      <c r="N191" s="18"/>
      <c r="O191" s="19"/>
      <c r="P191" s="20"/>
    </row>
    <row r="192" spans="1:16" ht="16.5">
      <c r="A192" s="6" t="s">
        <v>586</v>
      </c>
      <c r="B192" s="6" t="s">
        <v>587</v>
      </c>
      <c r="C192" s="18">
        <v>365505871</v>
      </c>
      <c r="D192" s="18">
        <v>0</v>
      </c>
      <c r="E192" s="18">
        <f>C192+D192</f>
        <v>365505871</v>
      </c>
      <c r="F192" s="19">
        <f>ROUND((G192/E192)*1000,5)</f>
        <v>0</v>
      </c>
      <c r="G192" s="18">
        <v>0</v>
      </c>
      <c r="H192" s="18">
        <f>G192-(D192*F192)/1000</f>
        <v>0</v>
      </c>
      <c r="I192" s="20">
        <v>12</v>
      </c>
      <c r="J192" s="18">
        <f>ROUND(E192/I192,0)</f>
        <v>30458823</v>
      </c>
      <c r="K192" s="18">
        <f>ROUND(G192/I192,0)</f>
        <v>0</v>
      </c>
      <c r="L192" s="18"/>
      <c r="M192" s="19"/>
      <c r="N192" s="18"/>
      <c r="O192" s="19"/>
      <c r="P192" s="20"/>
    </row>
    <row r="193" spans="1:16" ht="16.5">
      <c r="A193" s="6" t="s">
        <v>232</v>
      </c>
      <c r="B193" s="6" t="s">
        <v>486</v>
      </c>
      <c r="C193" s="18">
        <v>4903248357</v>
      </c>
      <c r="D193" s="18">
        <v>1259799</v>
      </c>
      <c r="E193" s="18">
        <f>C193+D193</f>
        <v>4904508156</v>
      </c>
      <c r="F193" s="19">
        <f>ROUND((G193/E193)*1000,5)</f>
        <v>0.47917999999999999</v>
      </c>
      <c r="G193" s="18">
        <v>2350166.63</v>
      </c>
      <c r="H193" s="18">
        <f>G193-(D193*F193)/1000</f>
        <v>2349562.95951518</v>
      </c>
      <c r="I193" s="20">
        <v>692.84</v>
      </c>
      <c r="J193" s="18">
        <f>ROUND(E193/I193,0)</f>
        <v>7078847</v>
      </c>
      <c r="K193" s="18">
        <f>ROUND(G193/I193,0)</f>
        <v>3392</v>
      </c>
      <c r="L193" s="18"/>
      <c r="M193" s="19"/>
      <c r="N193" s="18"/>
      <c r="O193" s="19"/>
      <c r="P193" s="20"/>
    </row>
    <row r="194" spans="1:16" ht="16.5">
      <c r="A194" s="6" t="s">
        <v>234</v>
      </c>
      <c r="B194" s="6" t="s">
        <v>487</v>
      </c>
      <c r="C194" s="18">
        <v>2512067349</v>
      </c>
      <c r="D194" s="18">
        <v>218043</v>
      </c>
      <c r="E194" s="18">
        <f>C194+D194</f>
        <v>2512285392</v>
      </c>
      <c r="F194" s="19">
        <f>ROUND((G194/E194)*1000,5)</f>
        <v>0.41672999999999999</v>
      </c>
      <c r="G194" s="18">
        <v>1046936.68</v>
      </c>
      <c r="H194" s="18">
        <f>G194-(D194*F194)/1000</f>
        <v>1046845.8149406101</v>
      </c>
      <c r="I194" s="20">
        <v>225.91</v>
      </c>
      <c r="J194" s="18">
        <f>ROUND(E194/I194,0)</f>
        <v>11120736</v>
      </c>
      <c r="K194" s="18">
        <f>ROUND(G194/I194,0)</f>
        <v>4634</v>
      </c>
      <c r="L194" s="18"/>
      <c r="M194" s="19"/>
      <c r="N194" s="18"/>
      <c r="O194" s="19"/>
      <c r="P194" s="20"/>
    </row>
    <row r="195" spans="1:16" ht="16.5">
      <c r="A195" s="6" t="s">
        <v>233</v>
      </c>
      <c r="B195" s="6" t="s">
        <v>231</v>
      </c>
      <c r="C195" s="18">
        <v>6551209974</v>
      </c>
      <c r="D195" s="18">
        <v>655716</v>
      </c>
      <c r="E195" s="18">
        <f>C195+D195</f>
        <v>6551865690</v>
      </c>
      <c r="F195" s="19">
        <f>ROUND((G195/E195)*1000,5)</f>
        <v>0.37293999999999999</v>
      </c>
      <c r="G195" s="18">
        <v>2443447.35</v>
      </c>
      <c r="H195" s="18">
        <f>G195-(D195*F195)/1000</f>
        <v>2443202.80727496</v>
      </c>
      <c r="I195" s="20">
        <v>774.4</v>
      </c>
      <c r="J195" s="18">
        <f>ROUND(E195/I195,0)</f>
        <v>8460570</v>
      </c>
      <c r="K195" s="18">
        <f>ROUND(G195/I195,0)</f>
        <v>3155</v>
      </c>
      <c r="L195" s="18"/>
      <c r="M195" s="19"/>
      <c r="N195" s="18"/>
      <c r="O195" s="19"/>
      <c r="P195" s="20"/>
    </row>
    <row r="196" spans="1:16" ht="16.5">
      <c r="A196" s="6" t="s">
        <v>239</v>
      </c>
      <c r="B196" s="6" t="s">
        <v>490</v>
      </c>
      <c r="C196" s="18">
        <v>983958005</v>
      </c>
      <c r="D196" s="18">
        <v>83512345</v>
      </c>
      <c r="E196" s="18">
        <f>C196+D196</f>
        <v>1067470350</v>
      </c>
      <c r="F196" s="19">
        <f>ROUND((G196/E196)*1000,5)</f>
        <v>1.40551</v>
      </c>
      <c r="G196" s="18">
        <v>1500335.9</v>
      </c>
      <c r="H196" s="18">
        <f>G196-(D196*F196)/1000</f>
        <v>1382958.4639790498</v>
      </c>
      <c r="I196" s="20">
        <v>494.44</v>
      </c>
      <c r="J196" s="18">
        <f>ROUND(E196/I196,0)</f>
        <v>2158948</v>
      </c>
      <c r="K196" s="18">
        <f>ROUND(G196/I196,0)</f>
        <v>3034</v>
      </c>
      <c r="L196" s="18"/>
      <c r="M196" s="19"/>
      <c r="N196" s="18"/>
      <c r="O196" s="19"/>
      <c r="P196" s="20"/>
    </row>
    <row r="197" spans="1:16" ht="16.5">
      <c r="A197" s="6" t="s">
        <v>235</v>
      </c>
      <c r="B197" s="6" t="s">
        <v>572</v>
      </c>
      <c r="C197" s="18">
        <v>6342307713</v>
      </c>
      <c r="D197" s="18">
        <v>4612512</v>
      </c>
      <c r="E197" s="18">
        <f>C197+D197</f>
        <v>6346920225</v>
      </c>
      <c r="F197" s="19">
        <f>ROUND((G197/E197)*1000,5)</f>
        <v>1.61548</v>
      </c>
      <c r="G197" s="18">
        <v>10253303</v>
      </c>
      <c r="H197" s="18">
        <f>G197-(D197*F197)/1000</f>
        <v>10245851.57911424</v>
      </c>
      <c r="I197" s="20">
        <v>3234.41</v>
      </c>
      <c r="J197" s="18">
        <f>ROUND(E197/I197,0)</f>
        <v>1962312</v>
      </c>
      <c r="K197" s="18">
        <f>ROUND(G197/I197,0)</f>
        <v>3170</v>
      </c>
      <c r="L197" s="18"/>
      <c r="M197" s="19"/>
      <c r="N197" s="18"/>
      <c r="O197" s="19"/>
      <c r="P197" s="20"/>
    </row>
    <row r="198" spans="1:16" ht="16.5">
      <c r="A198" s="6" t="s">
        <v>236</v>
      </c>
      <c r="B198" s="6" t="s">
        <v>573</v>
      </c>
      <c r="C198" s="18">
        <v>5917580345</v>
      </c>
      <c r="D198" s="18">
        <v>51067993</v>
      </c>
      <c r="E198" s="18">
        <f>C198+D198</f>
        <v>5968648338</v>
      </c>
      <c r="F198" s="19">
        <f>ROUND((G198/E198)*1000,5)</f>
        <v>2.0967899999999999</v>
      </c>
      <c r="G198" s="18">
        <v>12515023</v>
      </c>
      <c r="H198" s="18">
        <f>G198-(D198*F198)/1000</f>
        <v>12407944.142957531</v>
      </c>
      <c r="I198" s="20">
        <v>4370.16</v>
      </c>
      <c r="J198" s="18">
        <f>ROUND(E198/I198,0)</f>
        <v>1365773</v>
      </c>
      <c r="K198" s="18">
        <f>ROUND(G198/I198,0)</f>
        <v>2864</v>
      </c>
      <c r="L198" s="18"/>
      <c r="M198" s="19"/>
      <c r="N198" s="18"/>
      <c r="O198" s="19"/>
      <c r="P198" s="20"/>
    </row>
    <row r="199" spans="1:16" ht="16.5">
      <c r="A199" s="6" t="s">
        <v>237</v>
      </c>
      <c r="B199" s="6" t="s">
        <v>488</v>
      </c>
      <c r="C199" s="18">
        <v>9672725511</v>
      </c>
      <c r="D199" s="18">
        <v>521439</v>
      </c>
      <c r="E199" s="18">
        <f>C199+D199</f>
        <v>9673246950</v>
      </c>
      <c r="F199" s="19">
        <f>ROUND((G199/E199)*1000,5)</f>
        <v>0.78869</v>
      </c>
      <c r="G199" s="18">
        <v>7629235</v>
      </c>
      <c r="H199" s="18">
        <f>G199-(D199*F199)/1000</f>
        <v>7628823.7462750897</v>
      </c>
      <c r="I199" s="20">
        <v>2523.36</v>
      </c>
      <c r="J199" s="18">
        <f>ROUND(E199/I199,0)</f>
        <v>3833479</v>
      </c>
      <c r="K199" s="18">
        <f>ROUND(G199/I199,0)</f>
        <v>3023</v>
      </c>
      <c r="L199" s="18"/>
      <c r="M199" s="19"/>
      <c r="N199" s="18"/>
      <c r="O199" s="19"/>
      <c r="P199" s="20"/>
    </row>
    <row r="200" spans="1:16" ht="16.5">
      <c r="A200" s="6" t="s">
        <v>240</v>
      </c>
      <c r="B200" s="6" t="s">
        <v>491</v>
      </c>
      <c r="C200" s="18">
        <v>928525316</v>
      </c>
      <c r="D200" s="18">
        <v>214875</v>
      </c>
      <c r="E200" s="18">
        <f>C200+D200</f>
        <v>928740191</v>
      </c>
      <c r="F200" s="19">
        <f>ROUND((G200/E200)*1000,5)</f>
        <v>1.1060700000000001</v>
      </c>
      <c r="G200" s="18">
        <v>1027251.88</v>
      </c>
      <c r="H200" s="18">
        <f>G200-(D200*F200)/1000</f>
        <v>1027014.21320875</v>
      </c>
      <c r="I200" s="20">
        <v>519.6</v>
      </c>
      <c r="J200" s="18">
        <f>ROUND(E200/I200,0)</f>
        <v>1787414</v>
      </c>
      <c r="K200" s="18">
        <f>ROUND(G200/I200,0)</f>
        <v>1977</v>
      </c>
      <c r="L200" s="18"/>
      <c r="M200" s="19"/>
      <c r="N200" s="18"/>
      <c r="O200" s="19"/>
      <c r="P200" s="20"/>
    </row>
    <row r="201" spans="1:16" ht="16.5">
      <c r="A201" s="6" t="s">
        <v>238</v>
      </c>
      <c r="B201" s="6" t="s">
        <v>489</v>
      </c>
      <c r="C201" s="18">
        <v>885279953</v>
      </c>
      <c r="D201" s="18">
        <v>4322313</v>
      </c>
      <c r="E201" s="18">
        <f>C201+D201</f>
        <v>889602266</v>
      </c>
      <c r="F201" s="19">
        <f>ROUND((G201/E201)*1000,5)</f>
        <v>1.3881300000000001</v>
      </c>
      <c r="G201" s="18">
        <v>1234888</v>
      </c>
      <c r="H201" s="18">
        <f>G201-(D201*F201)/1000</f>
        <v>1228888.06765531</v>
      </c>
      <c r="I201" s="20">
        <v>526.09</v>
      </c>
      <c r="J201" s="18">
        <f>ROUND(E201/I201,0)</f>
        <v>1690970</v>
      </c>
      <c r="K201" s="18">
        <f>ROUND(G201/I201,0)</f>
        <v>2347</v>
      </c>
      <c r="L201" s="18"/>
      <c r="M201" s="19"/>
      <c r="N201" s="18"/>
      <c r="O201" s="19"/>
      <c r="P201" s="20"/>
    </row>
    <row r="202" spans="1:16" ht="16.5">
      <c r="A202" s="6" t="s">
        <v>46</v>
      </c>
      <c r="B202" s="6" t="s">
        <v>47</v>
      </c>
      <c r="C202" s="18">
        <v>6990945498</v>
      </c>
      <c r="D202" s="18">
        <v>287324</v>
      </c>
      <c r="E202" s="18">
        <f>C202+D202</f>
        <v>6991232822</v>
      </c>
      <c r="F202" s="19">
        <f>ROUND((G202/E202)*1000,5)</f>
        <v>2.3527100000000001</v>
      </c>
      <c r="G202" s="18">
        <v>16448331</v>
      </c>
      <c r="H202" s="18">
        <f>G202-(D202*F202)/1000</f>
        <v>16447655.00995196</v>
      </c>
      <c r="I202" s="20">
        <v>6598.13</v>
      </c>
      <c r="J202" s="18">
        <f>ROUND(E202/I202,0)</f>
        <v>1059578</v>
      </c>
      <c r="K202" s="18">
        <f>ROUND(G202/I202,0)</f>
        <v>2493</v>
      </c>
      <c r="L202" s="18"/>
      <c r="M202" s="19"/>
      <c r="N202" s="18"/>
      <c r="O202" s="19"/>
      <c r="P202" s="20"/>
    </row>
    <row r="203" spans="1:16" ht="16.5">
      <c r="A203" s="6" t="s">
        <v>242</v>
      </c>
      <c r="B203" s="6" t="s">
        <v>241</v>
      </c>
      <c r="C203" s="18">
        <v>206411884</v>
      </c>
      <c r="D203" s="18">
        <v>14628110</v>
      </c>
      <c r="E203" s="18">
        <f>C203+D203</f>
        <v>221039994</v>
      </c>
      <c r="F203" s="19">
        <f>ROUND((G203/E203)*1000,5)</f>
        <v>1.1310199999999999</v>
      </c>
      <c r="G203" s="18">
        <v>250000</v>
      </c>
      <c r="H203" s="18">
        <f>G203-(D203*F203)/1000</f>
        <v>233455.31502780001</v>
      </c>
      <c r="I203" s="20">
        <v>82.37</v>
      </c>
      <c r="J203" s="18">
        <f>ROUND(E203/I203,0)</f>
        <v>2683501</v>
      </c>
      <c r="K203" s="18">
        <f>ROUND(G203/I203,0)</f>
        <v>3035</v>
      </c>
      <c r="L203" s="18"/>
      <c r="M203" s="19"/>
      <c r="N203" s="18"/>
      <c r="O203" s="19"/>
      <c r="P203" s="20"/>
    </row>
    <row r="204" spans="1:16" ht="16.5">
      <c r="A204" s="6" t="s">
        <v>244</v>
      </c>
      <c r="B204" s="6" t="s">
        <v>493</v>
      </c>
      <c r="C204" s="18">
        <v>81426519</v>
      </c>
      <c r="D204" s="18">
        <v>98051</v>
      </c>
      <c r="E204" s="18">
        <f>C204+D204</f>
        <v>81524570</v>
      </c>
      <c r="F204" s="19">
        <f>ROUND((G204/E204)*1000,5)</f>
        <v>1.90127</v>
      </c>
      <c r="G204" s="18">
        <v>155000</v>
      </c>
      <c r="H204" s="18">
        <f>G204-(D204*F204)/1000</f>
        <v>154813.57857523</v>
      </c>
      <c r="I204" s="20">
        <v>74.5</v>
      </c>
      <c r="J204" s="18">
        <f>ROUND(E204/I204,0)</f>
        <v>1094290</v>
      </c>
      <c r="K204" s="18">
        <f>ROUND(G204/I204,0)</f>
        <v>2081</v>
      </c>
      <c r="L204" s="18"/>
      <c r="M204" s="19"/>
      <c r="N204" s="18"/>
      <c r="O204" s="19"/>
      <c r="P204" s="20"/>
    </row>
    <row r="205" spans="1:16" ht="16.5">
      <c r="A205" s="6" t="s">
        <v>588</v>
      </c>
      <c r="B205" s="6" t="s">
        <v>589</v>
      </c>
      <c r="C205" s="18">
        <v>93637397</v>
      </c>
      <c r="D205" s="18">
        <v>2910380</v>
      </c>
      <c r="E205" s="18">
        <f>C205+D205</f>
        <v>96547777</v>
      </c>
      <c r="F205" s="19">
        <f>ROUND((G205/E205)*1000,5)</f>
        <v>0</v>
      </c>
      <c r="G205" s="18">
        <v>0</v>
      </c>
      <c r="H205" s="18">
        <f>G205-(D205*F205)/1000</f>
        <v>0</v>
      </c>
      <c r="I205" s="20">
        <v>48.05</v>
      </c>
      <c r="J205" s="18">
        <f>ROUND(E205/I205,0)</f>
        <v>2009319</v>
      </c>
      <c r="K205" s="18">
        <f>ROUND(G205/I205,0)</f>
        <v>0</v>
      </c>
      <c r="L205" s="18"/>
      <c r="M205" s="19"/>
      <c r="N205" s="18"/>
      <c r="O205" s="19"/>
      <c r="P205" s="20"/>
    </row>
    <row r="206" spans="1:16" ht="16.5">
      <c r="A206" s="6" t="s">
        <v>243</v>
      </c>
      <c r="B206" s="6" t="s">
        <v>492</v>
      </c>
      <c r="C206" s="18">
        <v>1412366751</v>
      </c>
      <c r="D206" s="18">
        <v>46178706</v>
      </c>
      <c r="E206" s="18">
        <f>C206+D206</f>
        <v>1458545457</v>
      </c>
      <c r="F206" s="19">
        <f>ROUND((G206/E206)*1000,5)</f>
        <v>1.6523300000000001</v>
      </c>
      <c r="G206" s="18">
        <v>2410000</v>
      </c>
      <c r="H206" s="18">
        <f>G206-(D206*F206)/1000</f>
        <v>2333697.5387150198</v>
      </c>
      <c r="I206" s="20">
        <v>828.74</v>
      </c>
      <c r="J206" s="18">
        <f>ROUND(E206/I206,0)</f>
        <v>1759955</v>
      </c>
      <c r="K206" s="18">
        <f>ROUND(G206/I206,0)</f>
        <v>2908</v>
      </c>
      <c r="L206" s="18"/>
      <c r="M206" s="19"/>
      <c r="N206" s="18"/>
      <c r="O206" s="19"/>
      <c r="P206" s="20"/>
    </row>
    <row r="207" spans="1:16" ht="16.5">
      <c r="A207" s="6" t="s">
        <v>248</v>
      </c>
      <c r="B207" s="6" t="s">
        <v>496</v>
      </c>
      <c r="C207" s="18">
        <v>34045096620</v>
      </c>
      <c r="D207" s="18">
        <v>1689</v>
      </c>
      <c r="E207" s="18">
        <f>C207+D207</f>
        <v>34045098309</v>
      </c>
      <c r="F207" s="19">
        <f>ROUND((G207/E207)*1000,5)</f>
        <v>1.82816</v>
      </c>
      <c r="G207" s="18">
        <v>62239890</v>
      </c>
      <c r="H207" s="18">
        <f>G207-(D207*F207)/1000</f>
        <v>62239886.912237763</v>
      </c>
      <c r="I207" s="20">
        <v>19760.64</v>
      </c>
      <c r="J207" s="18">
        <f>ROUND(E207/I207,0)</f>
        <v>1722874</v>
      </c>
      <c r="K207" s="18">
        <f>ROUND(G207/I207,0)</f>
        <v>3150</v>
      </c>
      <c r="L207" s="18"/>
      <c r="M207" s="19"/>
      <c r="N207" s="18"/>
      <c r="O207" s="19"/>
      <c r="P207" s="20"/>
    </row>
    <row r="208" spans="1:16" ht="16.5">
      <c r="A208" s="6" t="s">
        <v>249</v>
      </c>
      <c r="B208" s="6" t="s">
        <v>497</v>
      </c>
      <c r="C208" s="18">
        <v>11224774489</v>
      </c>
      <c r="D208" s="18">
        <v>78333</v>
      </c>
      <c r="E208" s="18">
        <f>C208+D208</f>
        <v>11224852822</v>
      </c>
      <c r="F208" s="19">
        <f>ROUND((G208/E208)*1000,5)</f>
        <v>1.7639400000000001</v>
      </c>
      <c r="G208" s="18">
        <v>19800000</v>
      </c>
      <c r="H208" s="18">
        <f>G208-(D208*F208)/1000</f>
        <v>19799861.825287979</v>
      </c>
      <c r="I208" s="20">
        <v>9353.36</v>
      </c>
      <c r="J208" s="18">
        <f>ROUND(E208/I208,0)</f>
        <v>1200088</v>
      </c>
      <c r="K208" s="18">
        <f>ROUND(G208/I208,0)</f>
        <v>2117</v>
      </c>
      <c r="L208" s="18"/>
      <c r="M208" s="19"/>
      <c r="N208" s="18"/>
      <c r="O208" s="19"/>
      <c r="P208" s="20"/>
    </row>
    <row r="209" spans="1:16" ht="16.5">
      <c r="A209" s="6" t="s">
        <v>250</v>
      </c>
      <c r="B209" s="6" t="s">
        <v>498</v>
      </c>
      <c r="C209" s="18">
        <v>29707225486</v>
      </c>
      <c r="D209" s="18">
        <v>0</v>
      </c>
      <c r="E209" s="18">
        <f>C209+D209</f>
        <v>29707225486</v>
      </c>
      <c r="F209" s="19">
        <f>ROUND((G209/E209)*1000,5)</f>
        <v>1.52081</v>
      </c>
      <c r="G209" s="18">
        <v>45179064</v>
      </c>
      <c r="H209" s="18">
        <f>G209-(D209*F209)/1000</f>
        <v>45179064</v>
      </c>
      <c r="I209" s="20">
        <v>15190.17</v>
      </c>
      <c r="J209" s="18">
        <f>ROUND(E209/I209,0)</f>
        <v>1955687</v>
      </c>
      <c r="K209" s="18">
        <f>ROUND(G209/I209,0)</f>
        <v>2974</v>
      </c>
      <c r="L209" s="18"/>
      <c r="M209" s="19"/>
      <c r="N209" s="18"/>
      <c r="O209" s="19"/>
      <c r="P209" s="20"/>
    </row>
    <row r="210" spans="1:16" ht="16.5">
      <c r="A210" s="6" t="s">
        <v>251</v>
      </c>
      <c r="B210" s="6" t="s">
        <v>499</v>
      </c>
      <c r="C210" s="18">
        <v>49536544672</v>
      </c>
      <c r="D210" s="18">
        <v>0</v>
      </c>
      <c r="E210" s="18">
        <f>C210+D210</f>
        <v>49536544672</v>
      </c>
      <c r="F210" s="19">
        <f>ROUND((G210/E210)*1000,5)</f>
        <v>1.2663800000000001</v>
      </c>
      <c r="G210" s="18">
        <v>62732025.979999997</v>
      </c>
      <c r="H210" s="18">
        <f>G210-(D210*F210)/1000</f>
        <v>62732025.979999997</v>
      </c>
      <c r="I210" s="20">
        <v>19840.73</v>
      </c>
      <c r="J210" s="18">
        <f>ROUND(E210/I210,0)</f>
        <v>2496710</v>
      </c>
      <c r="K210" s="18">
        <f>ROUND(G210/I210,0)</f>
        <v>3162</v>
      </c>
      <c r="L210" s="18"/>
      <c r="M210" s="19"/>
      <c r="N210" s="18"/>
      <c r="O210" s="19"/>
      <c r="P210" s="20"/>
    </row>
    <row r="211" spans="1:16" ht="16.5">
      <c r="A211" s="6" t="s">
        <v>245</v>
      </c>
      <c r="B211" s="6" t="s">
        <v>494</v>
      </c>
      <c r="C211" s="18">
        <v>7860907113</v>
      </c>
      <c r="D211" s="18">
        <v>11760269</v>
      </c>
      <c r="E211" s="18">
        <f>C211+D211</f>
        <v>7872667382</v>
      </c>
      <c r="F211" s="19">
        <f>ROUND((G211/E211)*1000,5)</f>
        <v>1.2466600000000001</v>
      </c>
      <c r="G211" s="18">
        <v>9814519.4600000009</v>
      </c>
      <c r="H211" s="18">
        <f>G211-(D211*F211)/1000</f>
        <v>9799858.4030484613</v>
      </c>
      <c r="I211" s="20">
        <v>5419.76</v>
      </c>
      <c r="J211" s="18">
        <f>ROUND(E211/I211,0)</f>
        <v>1452586</v>
      </c>
      <c r="K211" s="18">
        <f>ROUND(G211/I211,0)</f>
        <v>1811</v>
      </c>
      <c r="L211" s="18"/>
      <c r="M211" s="19"/>
      <c r="N211" s="18"/>
      <c r="O211" s="19"/>
      <c r="P211" s="20"/>
    </row>
    <row r="212" spans="1:16" ht="16.5">
      <c r="A212" s="6" t="s">
        <v>252</v>
      </c>
      <c r="B212" s="6" t="s">
        <v>500</v>
      </c>
      <c r="C212" s="18">
        <v>14222363155</v>
      </c>
      <c r="D212" s="18">
        <v>502863</v>
      </c>
      <c r="E212" s="18">
        <f>C212+D212</f>
        <v>14222866018</v>
      </c>
      <c r="F212" s="19">
        <f>ROUND((G212/E212)*1000,5)</f>
        <v>1.7676700000000001</v>
      </c>
      <c r="G212" s="18">
        <v>25141381.98</v>
      </c>
      <c r="H212" s="18">
        <f>G212-(D212*F212)/1000</f>
        <v>25140493.08416079</v>
      </c>
      <c r="I212" s="20">
        <v>9836.2999999999993</v>
      </c>
      <c r="J212" s="18">
        <f>ROUND(E212/I212,0)</f>
        <v>1445957</v>
      </c>
      <c r="K212" s="18">
        <f>ROUND(G212/I212,0)</f>
        <v>2556</v>
      </c>
      <c r="L212" s="18"/>
      <c r="M212" s="19"/>
      <c r="N212" s="18"/>
      <c r="O212" s="19"/>
      <c r="P212" s="20"/>
    </row>
    <row r="213" spans="1:16" ht="16.5">
      <c r="A213" s="6" t="s">
        <v>253</v>
      </c>
      <c r="B213" s="6" t="s">
        <v>501</v>
      </c>
      <c r="C213" s="18">
        <v>210628688</v>
      </c>
      <c r="D213" s="18">
        <v>13090177</v>
      </c>
      <c r="E213" s="18">
        <f>C213+D213</f>
        <v>223718865</v>
      </c>
      <c r="F213" s="19">
        <f>ROUND((G213/E213)*1000,5)</f>
        <v>0.39335999999999999</v>
      </c>
      <c r="G213" s="18">
        <v>88001.37</v>
      </c>
      <c r="H213" s="18">
        <f>G213-(D213*F213)/1000</f>
        <v>82852.21797528</v>
      </c>
      <c r="I213" s="20">
        <v>27.78</v>
      </c>
      <c r="J213" s="18">
        <f>ROUND(E213/I213,0)</f>
        <v>8053235</v>
      </c>
      <c r="K213" s="18">
        <f>ROUND(G213/I213,0)</f>
        <v>3168</v>
      </c>
      <c r="L213" s="18"/>
      <c r="M213" s="19"/>
      <c r="N213" s="18"/>
      <c r="O213" s="19"/>
      <c r="P213" s="20"/>
    </row>
    <row r="214" spans="1:16" ht="16.5">
      <c r="A214" s="6" t="s">
        <v>254</v>
      </c>
      <c r="B214" s="6" t="s">
        <v>502</v>
      </c>
      <c r="C214" s="18">
        <v>11225641956</v>
      </c>
      <c r="D214" s="18">
        <v>2981857</v>
      </c>
      <c r="E214" s="18">
        <f>C214+D214</f>
        <v>11228623813</v>
      </c>
      <c r="F214" s="19">
        <f>ROUND((G214/E214)*1000,5)</f>
        <v>1.4932399999999999</v>
      </c>
      <c r="G214" s="18">
        <v>16767086</v>
      </c>
      <c r="H214" s="18">
        <f>G214-(D214*F214)/1000</f>
        <v>16762633.37185332</v>
      </c>
      <c r="I214" s="20">
        <v>5494.29</v>
      </c>
      <c r="J214" s="18">
        <f>ROUND(E214/I214,0)</f>
        <v>2043690</v>
      </c>
      <c r="K214" s="18">
        <f>ROUND(G214/I214,0)</f>
        <v>3052</v>
      </c>
      <c r="L214" s="18"/>
      <c r="M214" s="19"/>
      <c r="N214" s="18"/>
      <c r="O214" s="19"/>
      <c r="P214" s="20"/>
    </row>
    <row r="215" spans="1:16" ht="16.5">
      <c r="A215" s="6" t="s">
        <v>255</v>
      </c>
      <c r="B215" s="6" t="s">
        <v>61</v>
      </c>
      <c r="C215" s="18">
        <v>15907951331</v>
      </c>
      <c r="D215" s="18">
        <v>4193164</v>
      </c>
      <c r="E215" s="18">
        <f>C215+D215</f>
        <v>15912144495</v>
      </c>
      <c r="F215" s="19">
        <f>ROUND((G215/E215)*1000,5)</f>
        <v>1.69675</v>
      </c>
      <c r="G215" s="18">
        <v>26999000</v>
      </c>
      <c r="H215" s="18">
        <f>G215-(D215*F215)/1000</f>
        <v>26991885.248982999</v>
      </c>
      <c r="I215" s="20">
        <v>9252.15</v>
      </c>
      <c r="J215" s="18">
        <f>ROUND(E215/I215,0)</f>
        <v>1719832</v>
      </c>
      <c r="K215" s="18">
        <f>ROUND(G215/I215,0)</f>
        <v>2918</v>
      </c>
      <c r="L215" s="18"/>
      <c r="M215" s="19"/>
      <c r="N215" s="18"/>
      <c r="O215" s="19"/>
      <c r="P215" s="20"/>
    </row>
    <row r="216" spans="1:16" ht="16.5">
      <c r="A216" s="6" t="s">
        <v>246</v>
      </c>
      <c r="B216" s="6" t="s">
        <v>495</v>
      </c>
      <c r="C216" s="18">
        <v>4270247925</v>
      </c>
      <c r="D216" s="18">
        <v>221132</v>
      </c>
      <c r="E216" s="18">
        <f>C216+D216</f>
        <v>4270469057</v>
      </c>
      <c r="F216" s="19">
        <f>ROUND((G216/E216)*1000,5)</f>
        <v>1.6002000000000001</v>
      </c>
      <c r="G216" s="18">
        <v>6833590</v>
      </c>
      <c r="H216" s="18">
        <f>G216-(D216*F216)/1000</f>
        <v>6833236.1445736</v>
      </c>
      <c r="I216" s="20">
        <v>2534.67</v>
      </c>
      <c r="J216" s="18">
        <f>ROUND(E216/I216,0)</f>
        <v>1684823</v>
      </c>
      <c r="K216" s="18">
        <f>ROUND(G216/I216,0)</f>
        <v>2696</v>
      </c>
      <c r="L216" s="18"/>
      <c r="M216" s="19"/>
      <c r="N216" s="18"/>
      <c r="O216" s="19"/>
      <c r="P216" s="20"/>
    </row>
    <row r="217" spans="1:16" ht="16.5">
      <c r="A217" s="6" t="s">
        <v>256</v>
      </c>
      <c r="B217" s="6" t="s">
        <v>503</v>
      </c>
      <c r="C217" s="18">
        <v>3000862210</v>
      </c>
      <c r="D217" s="18">
        <v>27844689</v>
      </c>
      <c r="E217" s="18">
        <f>C217+D217</f>
        <v>3028706899</v>
      </c>
      <c r="F217" s="19">
        <f>ROUND((G217/E217)*1000,5)</f>
        <v>1.4468799999999999</v>
      </c>
      <c r="G217" s="18">
        <v>4382160.99</v>
      </c>
      <c r="H217" s="18">
        <f>G217-(D217*F217)/1000</f>
        <v>4341873.0663796803</v>
      </c>
      <c r="I217" s="20">
        <v>2014.07</v>
      </c>
      <c r="J217" s="18">
        <f>ROUND(E217/I217,0)</f>
        <v>1503774</v>
      </c>
      <c r="K217" s="18">
        <f>ROUND(G217/I217,0)</f>
        <v>2176</v>
      </c>
      <c r="L217" s="18"/>
      <c r="M217" s="19"/>
      <c r="N217" s="18"/>
      <c r="O217" s="19"/>
      <c r="P217" s="20"/>
    </row>
    <row r="218" spans="1:16" ht="16.5">
      <c r="A218" s="6" t="s">
        <v>48</v>
      </c>
      <c r="B218" s="6" t="s">
        <v>49</v>
      </c>
      <c r="C218" s="18">
        <v>647568263</v>
      </c>
      <c r="D218" s="18">
        <v>48880463</v>
      </c>
      <c r="E218" s="18">
        <f>C218+D218</f>
        <v>696448726</v>
      </c>
      <c r="F218" s="19">
        <f>ROUND((G218/E218)*1000,5)</f>
        <v>1.37775</v>
      </c>
      <c r="G218" s="18">
        <v>959532.83</v>
      </c>
      <c r="H218" s="18">
        <f>G218-(D218*F218)/1000</f>
        <v>892187.7721017499</v>
      </c>
      <c r="I218" s="20">
        <v>424.1</v>
      </c>
      <c r="J218" s="18">
        <f>ROUND(E218/I218,0)</f>
        <v>1642180</v>
      </c>
      <c r="K218" s="18">
        <f>ROUND(G218/I218,0)</f>
        <v>2263</v>
      </c>
      <c r="L218" s="18"/>
      <c r="M218" s="19"/>
      <c r="N218" s="18"/>
      <c r="O218" s="19"/>
      <c r="P218" s="20"/>
    </row>
    <row r="219" spans="1:16" ht="16.5">
      <c r="A219" s="6" t="s">
        <v>257</v>
      </c>
      <c r="B219" s="6" t="s">
        <v>504</v>
      </c>
      <c r="C219" s="18">
        <v>3432070715</v>
      </c>
      <c r="D219" s="18">
        <v>31781776</v>
      </c>
      <c r="E219" s="18">
        <f>C219+D219</f>
        <v>3463852491</v>
      </c>
      <c r="F219" s="19">
        <f>ROUND((G219/E219)*1000,5)</f>
        <v>1.4434800000000001</v>
      </c>
      <c r="G219" s="18">
        <v>5000000</v>
      </c>
      <c r="H219" s="18">
        <f>G219-(D219*F219)/1000</f>
        <v>4954123.6419795202</v>
      </c>
      <c r="I219" s="20">
        <v>2220.27</v>
      </c>
      <c r="J219" s="18">
        <f>ROUND(E219/I219,0)</f>
        <v>1560104</v>
      </c>
      <c r="K219" s="18">
        <f>ROUND(G219/I219,0)</f>
        <v>2252</v>
      </c>
      <c r="L219" s="18"/>
      <c r="M219" s="19"/>
      <c r="N219" s="18"/>
      <c r="O219" s="19"/>
      <c r="P219" s="20"/>
    </row>
    <row r="220" spans="1:16" ht="16.5">
      <c r="A220" s="6" t="s">
        <v>247</v>
      </c>
      <c r="B220" s="6" t="s">
        <v>574</v>
      </c>
      <c r="C220" s="18">
        <v>11596490992</v>
      </c>
      <c r="D220" s="18">
        <v>1877459</v>
      </c>
      <c r="E220" s="18">
        <f>C220+D220</f>
        <v>11598368451</v>
      </c>
      <c r="F220" s="19">
        <f>ROUND((G220/E220)*1000,5)</f>
        <v>1.3136699999999999</v>
      </c>
      <c r="G220" s="18">
        <v>15236482</v>
      </c>
      <c r="H220" s="18">
        <f>G220-(D220*F220)/1000</f>
        <v>15234015.63843547</v>
      </c>
      <c r="I220" s="20">
        <v>4696.91</v>
      </c>
      <c r="J220" s="18">
        <f>ROUND(E220/I220,0)</f>
        <v>2469361</v>
      </c>
      <c r="K220" s="18">
        <f>ROUND(G220/I220,0)</f>
        <v>3244</v>
      </c>
      <c r="L220" s="18"/>
      <c r="M220" s="19"/>
      <c r="N220" s="18"/>
      <c r="O220" s="19"/>
      <c r="P220" s="20"/>
    </row>
    <row r="221" spans="1:16" ht="16.5">
      <c r="A221" s="6" t="s">
        <v>269</v>
      </c>
      <c r="B221" s="6" t="s">
        <v>62</v>
      </c>
      <c r="C221" s="18">
        <v>36501752025</v>
      </c>
      <c r="D221" s="18">
        <v>148262</v>
      </c>
      <c r="E221" s="18">
        <f>C221+D221</f>
        <v>36501900287</v>
      </c>
      <c r="F221" s="19">
        <f>ROUND((G221/E221)*1000,5)</f>
        <v>2.2492000000000001</v>
      </c>
      <c r="G221" s="18">
        <v>82100000</v>
      </c>
      <c r="H221" s="18">
        <f>G221-(D221*F221)/1000</f>
        <v>82099666.529109597</v>
      </c>
      <c r="I221" s="20">
        <v>28600.27</v>
      </c>
      <c r="J221" s="18">
        <f>ROUND(E221/I221,0)</f>
        <v>1276278</v>
      </c>
      <c r="K221" s="18">
        <f>ROUND(G221/I221,0)</f>
        <v>2871</v>
      </c>
      <c r="L221" s="18"/>
      <c r="M221" s="19"/>
      <c r="N221" s="18"/>
      <c r="O221" s="19"/>
      <c r="P221" s="20"/>
    </row>
    <row r="222" spans="1:16" ht="16.5">
      <c r="A222" s="6" t="s">
        <v>267</v>
      </c>
      <c r="B222" s="6" t="s">
        <v>513</v>
      </c>
      <c r="C222" s="18">
        <v>184712458</v>
      </c>
      <c r="D222" s="18">
        <v>26308</v>
      </c>
      <c r="E222" s="18">
        <f>C222+D222</f>
        <v>184738766</v>
      </c>
      <c r="F222" s="19">
        <f>ROUND((G222/E222)*1000,5)</f>
        <v>1.21794</v>
      </c>
      <c r="G222" s="18">
        <v>225000</v>
      </c>
      <c r="H222" s="18">
        <f>G222-(D222*F222)/1000</f>
        <v>224967.95843448001</v>
      </c>
      <c r="I222" s="20">
        <v>113.94</v>
      </c>
      <c r="J222" s="18">
        <f>ROUND(E222/I222,0)</f>
        <v>1621369</v>
      </c>
      <c r="K222" s="18">
        <f>ROUND(G222/I222,0)</f>
        <v>1975</v>
      </c>
      <c r="L222" s="18"/>
      <c r="M222" s="19"/>
      <c r="N222" s="18"/>
      <c r="O222" s="19"/>
      <c r="P222" s="20"/>
    </row>
    <row r="223" spans="1:16" ht="16.5">
      <c r="A223" s="6" t="s">
        <v>262</v>
      </c>
      <c r="B223" s="6" t="s">
        <v>508</v>
      </c>
      <c r="C223" s="18">
        <v>253438597</v>
      </c>
      <c r="D223" s="18">
        <v>35554</v>
      </c>
      <c r="E223" s="18">
        <f>C223+D223</f>
        <v>253474151</v>
      </c>
      <c r="F223" s="19">
        <f>ROUND((G223/E223)*1000,5)</f>
        <v>1.0510900000000001</v>
      </c>
      <c r="G223" s="18">
        <v>266424</v>
      </c>
      <c r="H223" s="18">
        <f>G223-(D223*F223)/1000</f>
        <v>266386.62954613997</v>
      </c>
      <c r="I223" s="20">
        <v>74.17</v>
      </c>
      <c r="J223" s="18">
        <f>ROUND(E223/I223,0)</f>
        <v>3417475</v>
      </c>
      <c r="K223" s="18">
        <f>ROUND(G223/I223,0)</f>
        <v>3592</v>
      </c>
      <c r="L223" s="18"/>
      <c r="M223" s="19"/>
      <c r="N223" s="18"/>
      <c r="O223" s="19"/>
      <c r="P223" s="20"/>
    </row>
    <row r="224" spans="1:16" ht="16.5">
      <c r="A224" s="6" t="s">
        <v>266</v>
      </c>
      <c r="B224" s="6" t="s">
        <v>512</v>
      </c>
      <c r="C224" s="18">
        <v>1896339393</v>
      </c>
      <c r="D224" s="18">
        <v>1532638</v>
      </c>
      <c r="E224" s="18">
        <f>C224+D224</f>
        <v>1897872031</v>
      </c>
      <c r="F224" s="19">
        <f>ROUND((G224/E224)*1000,5)</f>
        <v>2.0360299999999998</v>
      </c>
      <c r="G224" s="18">
        <v>3864120</v>
      </c>
      <c r="H224" s="18">
        <f>G224-(D224*F224)/1000</f>
        <v>3860999.50305286</v>
      </c>
      <c r="I224" s="20">
        <v>1404.78</v>
      </c>
      <c r="J224" s="18">
        <f>ROUND(E224/I224,0)</f>
        <v>1351010</v>
      </c>
      <c r="K224" s="18">
        <f>ROUND(G224/I224,0)</f>
        <v>2751</v>
      </c>
      <c r="L224" s="18"/>
      <c r="M224" s="19"/>
      <c r="N224" s="18"/>
      <c r="O224" s="19"/>
      <c r="P224" s="20"/>
    </row>
    <row r="225" spans="1:16" ht="16.5">
      <c r="A225" s="6" t="s">
        <v>265</v>
      </c>
      <c r="B225" s="6" t="s">
        <v>511</v>
      </c>
      <c r="C225" s="18">
        <v>1187193507</v>
      </c>
      <c r="D225" s="18">
        <v>550971</v>
      </c>
      <c r="E225" s="18">
        <f>C225+D225</f>
        <v>1187744478</v>
      </c>
      <c r="F225" s="19">
        <f>ROUND((G225/E225)*1000,5)</f>
        <v>1.41107</v>
      </c>
      <c r="G225" s="18">
        <v>1675992</v>
      </c>
      <c r="H225" s="18">
        <f>G225-(D225*F225)/1000</f>
        <v>1675214.5413510301</v>
      </c>
      <c r="I225" s="20">
        <v>1758.1</v>
      </c>
      <c r="J225" s="18">
        <f>ROUND(E225/I225,0)</f>
        <v>675584</v>
      </c>
      <c r="K225" s="18">
        <f>ROUND(G225/I225,0)</f>
        <v>953</v>
      </c>
      <c r="L225" s="18"/>
      <c r="M225" s="19"/>
      <c r="N225" s="18"/>
      <c r="O225" s="19"/>
      <c r="P225" s="20"/>
    </row>
    <row r="226" spans="1:16" ht="16.5">
      <c r="A226" s="6" t="s">
        <v>264</v>
      </c>
      <c r="B226" s="6" t="s">
        <v>510</v>
      </c>
      <c r="C226" s="18">
        <v>11289113457</v>
      </c>
      <c r="D226" s="18">
        <v>3789198</v>
      </c>
      <c r="E226" s="18">
        <f>C226+D226</f>
        <v>11292902655</v>
      </c>
      <c r="F226" s="19">
        <f>ROUND((G226/E226)*1000,5)</f>
        <v>1.6824699999999999</v>
      </c>
      <c r="G226" s="18">
        <v>19000000</v>
      </c>
      <c r="H226" s="18">
        <f>G226-(D226*F226)/1000</f>
        <v>18993624.78804094</v>
      </c>
      <c r="I226" s="20">
        <v>10187.370000000001</v>
      </c>
      <c r="J226" s="18">
        <f>ROUND(E226/I226,0)</f>
        <v>1108520</v>
      </c>
      <c r="K226" s="18">
        <f>ROUND(G226/I226,0)</f>
        <v>1865</v>
      </c>
      <c r="L226" s="18"/>
      <c r="M226" s="19"/>
      <c r="N226" s="18"/>
      <c r="O226" s="19"/>
      <c r="P226" s="20"/>
    </row>
    <row r="227" spans="1:16" ht="16.5">
      <c r="A227" s="6" t="s">
        <v>258</v>
      </c>
      <c r="B227" s="6" t="s">
        <v>505</v>
      </c>
      <c r="C227" s="18">
        <v>17566300535</v>
      </c>
      <c r="D227" s="18">
        <v>656376</v>
      </c>
      <c r="E227" s="18">
        <f>C227+D227</f>
        <v>17566956911</v>
      </c>
      <c r="F227" s="19">
        <f>ROUND((G227/E227)*1000,5)</f>
        <v>1.8860399999999999</v>
      </c>
      <c r="G227" s="18">
        <v>33132000</v>
      </c>
      <c r="H227" s="18">
        <f>G227-(D227*F227)/1000</f>
        <v>33130762.048608959</v>
      </c>
      <c r="I227" s="20">
        <v>14119.37</v>
      </c>
      <c r="J227" s="18">
        <f>ROUND(E227/I227,0)</f>
        <v>1244174</v>
      </c>
      <c r="K227" s="18">
        <f>ROUND(G227/I227,0)</f>
        <v>2347</v>
      </c>
      <c r="L227" s="18"/>
      <c r="M227" s="19"/>
      <c r="N227" s="18"/>
      <c r="O227" s="19"/>
      <c r="P227" s="20"/>
    </row>
    <row r="228" spans="1:16" ht="16.5">
      <c r="A228" s="6" t="s">
        <v>261</v>
      </c>
      <c r="B228" s="6" t="s">
        <v>507</v>
      </c>
      <c r="C228" s="18">
        <v>1220190334</v>
      </c>
      <c r="D228" s="18">
        <v>2183541</v>
      </c>
      <c r="E228" s="18">
        <f>C228+D228</f>
        <v>1222373875</v>
      </c>
      <c r="F228" s="19">
        <f>ROUND((G228/E228)*1000,5)</f>
        <v>1.3046800000000001</v>
      </c>
      <c r="G228" s="18">
        <v>1594808</v>
      </c>
      <c r="H228" s="18">
        <f>G228-(D228*F228)/1000</f>
        <v>1591959.17772812</v>
      </c>
      <c r="I228" s="20">
        <v>881.66</v>
      </c>
      <c r="J228" s="18">
        <f>ROUND(E228/I228,0)</f>
        <v>1386446</v>
      </c>
      <c r="K228" s="18">
        <f>ROUND(G228/I228,0)</f>
        <v>1809</v>
      </c>
      <c r="L228" s="18"/>
      <c r="M228" s="19"/>
      <c r="N228" s="18"/>
      <c r="O228" s="19"/>
      <c r="P228" s="20"/>
    </row>
    <row r="229" spans="1:16" ht="16.5">
      <c r="A229" s="6" t="s">
        <v>50</v>
      </c>
      <c r="B229" s="6" t="s">
        <v>51</v>
      </c>
      <c r="C229" s="18">
        <v>7640205696</v>
      </c>
      <c r="D229" s="18">
        <v>578542</v>
      </c>
      <c r="E229" s="18">
        <f>C229+D229</f>
        <v>7640784238</v>
      </c>
      <c r="F229" s="19">
        <f>ROUND((G229/E229)*1000,5)</f>
        <v>1.2956799999999999</v>
      </c>
      <c r="G229" s="18">
        <v>9900000</v>
      </c>
      <c r="H229" s="18">
        <f>G229-(D229*F229)/1000</f>
        <v>9899250.3947014399</v>
      </c>
      <c r="I229" s="20">
        <v>5266.84</v>
      </c>
      <c r="J229" s="18">
        <f>ROUND(E229/I229,0)</f>
        <v>1450734</v>
      </c>
      <c r="K229" s="18">
        <f>ROUND(G229/I229,0)</f>
        <v>1880</v>
      </c>
      <c r="L229" s="18"/>
      <c r="M229" s="19"/>
      <c r="N229" s="18"/>
      <c r="O229" s="19"/>
      <c r="P229" s="20"/>
    </row>
    <row r="230" spans="1:16" ht="16.5">
      <c r="A230" s="6" t="s">
        <v>260</v>
      </c>
      <c r="B230" s="6" t="s">
        <v>564</v>
      </c>
      <c r="C230" s="18">
        <v>6379607681</v>
      </c>
      <c r="D230" s="18">
        <v>3312405</v>
      </c>
      <c r="E230" s="18">
        <f>C230+D230</f>
        <v>6382920086</v>
      </c>
      <c r="F230" s="19">
        <f>ROUND((G230/E230)*1000,5)</f>
        <v>2.0738400000000001</v>
      </c>
      <c r="G230" s="18">
        <v>13237159</v>
      </c>
      <c r="H230" s="18">
        <f>G230-(D230*F230)/1000</f>
        <v>13230289.602014801</v>
      </c>
      <c r="I230" s="20">
        <v>3451.45</v>
      </c>
      <c r="J230" s="18">
        <f>ROUND(E230/I230,0)</f>
        <v>1849345</v>
      </c>
      <c r="K230" s="18">
        <f>ROUND(G230/I230,0)</f>
        <v>3835</v>
      </c>
      <c r="L230" s="18"/>
      <c r="M230" s="19"/>
      <c r="N230" s="18"/>
      <c r="O230" s="19"/>
      <c r="P230" s="20"/>
    </row>
    <row r="231" spans="1:16" ht="16.5">
      <c r="A231" s="6" t="s">
        <v>263</v>
      </c>
      <c r="B231" s="6" t="s">
        <v>509</v>
      </c>
      <c r="C231" s="18">
        <v>1091794553</v>
      </c>
      <c r="D231" s="18">
        <v>783858</v>
      </c>
      <c r="E231" s="18">
        <f>C231+D231</f>
        <v>1092578411</v>
      </c>
      <c r="F231" s="19">
        <f>ROUND((G231/E231)*1000,5)</f>
        <v>1.50834</v>
      </c>
      <c r="G231" s="18">
        <v>1647984</v>
      </c>
      <c r="H231" s="18">
        <f>G231-(D231*F231)/1000</f>
        <v>1646801.67562428</v>
      </c>
      <c r="I231" s="20">
        <v>577.62</v>
      </c>
      <c r="J231" s="18">
        <f>ROUND(E231/I231,0)</f>
        <v>1891518</v>
      </c>
      <c r="K231" s="18">
        <f>ROUND(G231/I231,0)</f>
        <v>2853</v>
      </c>
      <c r="L231" s="18"/>
      <c r="M231" s="19"/>
      <c r="N231" s="18"/>
      <c r="O231" s="19"/>
      <c r="P231" s="20"/>
    </row>
    <row r="232" spans="1:16" ht="16.5">
      <c r="A232" s="6" t="s">
        <v>270</v>
      </c>
      <c r="B232" s="6" t="s">
        <v>565</v>
      </c>
      <c r="C232" s="18">
        <v>3831167680</v>
      </c>
      <c r="D232" s="18">
        <v>71667</v>
      </c>
      <c r="E232" s="18">
        <f>C232+D232</f>
        <v>3831239347</v>
      </c>
      <c r="F232" s="19">
        <f>ROUND((G232/E232)*1000,5)</f>
        <v>2.28471</v>
      </c>
      <c r="G232" s="18">
        <v>8753286</v>
      </c>
      <c r="H232" s="18">
        <f>G232-(D232*F232)/1000</f>
        <v>8753122.2616884299</v>
      </c>
      <c r="I232" s="20">
        <v>3387.77</v>
      </c>
      <c r="J232" s="18">
        <f>ROUND(E232/I232,0)</f>
        <v>1130903</v>
      </c>
      <c r="K232" s="18">
        <f>ROUND(G232/I232,0)</f>
        <v>2584</v>
      </c>
      <c r="L232" s="18"/>
      <c r="M232" s="19"/>
      <c r="N232" s="18"/>
      <c r="O232" s="19"/>
      <c r="P232" s="20"/>
    </row>
    <row r="233" spans="1:16" ht="16.5">
      <c r="A233" s="6" t="s">
        <v>259</v>
      </c>
      <c r="B233" s="6" t="s">
        <v>506</v>
      </c>
      <c r="C233" s="18">
        <v>2169169614</v>
      </c>
      <c r="D233" s="18">
        <v>5338308</v>
      </c>
      <c r="E233" s="18">
        <f>C233+D233</f>
        <v>2174507922</v>
      </c>
      <c r="F233" s="19">
        <f>ROUND((G233/E233)*1000,5)</f>
        <v>1.1726799999999999</v>
      </c>
      <c r="G233" s="18">
        <v>2550000</v>
      </c>
      <c r="H233" s="18">
        <f>G233-(D233*F233)/1000</f>
        <v>2543739.8729745601</v>
      </c>
      <c r="I233" s="20">
        <v>2564.64</v>
      </c>
      <c r="J233" s="18">
        <f>ROUND(E233/I233,0)</f>
        <v>847880</v>
      </c>
      <c r="K233" s="18">
        <f>ROUND(G233/I233,0)</f>
        <v>994</v>
      </c>
      <c r="L233" s="18"/>
      <c r="M233" s="19"/>
      <c r="N233" s="18"/>
      <c r="O233" s="19"/>
      <c r="P233" s="20"/>
    </row>
    <row r="234" spans="1:16" ht="16.5">
      <c r="A234" s="6" t="s">
        <v>268</v>
      </c>
      <c r="B234" s="6" t="s">
        <v>514</v>
      </c>
      <c r="C234" s="18">
        <v>2120171865</v>
      </c>
      <c r="D234" s="18">
        <v>6990383</v>
      </c>
      <c r="E234" s="18">
        <f>C234+D234</f>
        <v>2127162248</v>
      </c>
      <c r="F234" s="19">
        <f>ROUND((G234/E234)*1000,5)</f>
        <v>1.24919</v>
      </c>
      <c r="G234" s="18">
        <v>2657220</v>
      </c>
      <c r="H234" s="18">
        <f>G234-(D234*F234)/1000</f>
        <v>2648487.68346023</v>
      </c>
      <c r="I234" s="20">
        <v>1507.33</v>
      </c>
      <c r="J234" s="18">
        <f>ROUND(E234/I234,0)</f>
        <v>1411212</v>
      </c>
      <c r="K234" s="18">
        <f>ROUND(G234/I234,0)</f>
        <v>1763</v>
      </c>
      <c r="L234" s="18"/>
      <c r="M234" s="19"/>
      <c r="N234" s="18"/>
      <c r="O234" s="19"/>
      <c r="P234" s="20"/>
    </row>
    <row r="235" spans="1:16" ht="16.5">
      <c r="A235" s="6" t="s">
        <v>277</v>
      </c>
      <c r="B235" s="6" t="s">
        <v>519</v>
      </c>
      <c r="C235" s="18">
        <v>36345391</v>
      </c>
      <c r="D235" s="18">
        <v>3880759</v>
      </c>
      <c r="E235" s="18">
        <f>C235+D235</f>
        <v>40226150</v>
      </c>
      <c r="F235" s="19">
        <f>ROUND((G235/E235)*1000,5)</f>
        <v>1.98383</v>
      </c>
      <c r="G235" s="18">
        <v>79802</v>
      </c>
      <c r="H235" s="18">
        <f>G235-(D235*F235)/1000</f>
        <v>72103.233873029996</v>
      </c>
      <c r="I235" s="20">
        <v>55.1</v>
      </c>
      <c r="J235" s="18">
        <f>ROUND(E235/I235,0)</f>
        <v>730057</v>
      </c>
      <c r="K235" s="18">
        <f>ROUND(G235/I235,0)</f>
        <v>1448</v>
      </c>
      <c r="L235" s="18"/>
      <c r="M235" s="19"/>
      <c r="N235" s="18"/>
      <c r="O235" s="19"/>
      <c r="P235" s="20"/>
    </row>
    <row r="236" spans="1:16" ht="16.5">
      <c r="A236" s="6" t="s">
        <v>52</v>
      </c>
      <c r="B236" s="6" t="s">
        <v>53</v>
      </c>
      <c r="C236" s="18">
        <v>788244121</v>
      </c>
      <c r="D236" s="18">
        <v>18214989</v>
      </c>
      <c r="E236" s="18">
        <f>C236+D236</f>
        <v>806459110</v>
      </c>
      <c r="F236" s="19">
        <f>ROUND((G236/E236)*1000,5)</f>
        <v>1.2399899999999999</v>
      </c>
      <c r="G236" s="18">
        <v>1000000</v>
      </c>
      <c r="H236" s="18">
        <f>G236-(D236*F236)/1000</f>
        <v>977413.59578989004</v>
      </c>
      <c r="I236" s="20">
        <v>734.74</v>
      </c>
      <c r="J236" s="18">
        <f>ROUND(E236/I236,0)</f>
        <v>1097612</v>
      </c>
      <c r="K236" s="18">
        <f>ROUND(G236/I236,0)</f>
        <v>1361</v>
      </c>
      <c r="L236" s="18"/>
      <c r="M236" s="19"/>
      <c r="N236" s="18"/>
      <c r="O236" s="19"/>
      <c r="P236" s="20"/>
    </row>
    <row r="237" spans="1:16" ht="16.5">
      <c r="A237" s="6" t="s">
        <v>280</v>
      </c>
      <c r="B237" s="6" t="s">
        <v>522</v>
      </c>
      <c r="C237" s="18">
        <v>36181339</v>
      </c>
      <c r="D237" s="18">
        <v>155173</v>
      </c>
      <c r="E237" s="18">
        <f>C237+D237</f>
        <v>36336512</v>
      </c>
      <c r="F237" s="19">
        <f>ROUND((G237/E237)*1000,5)</f>
        <v>2.0640399999999999</v>
      </c>
      <c r="G237" s="18">
        <v>75000</v>
      </c>
      <c r="H237" s="18">
        <f>G237-(D237*F237)/1000</f>
        <v>74679.716721079996</v>
      </c>
      <c r="I237" s="20">
        <v>389.6</v>
      </c>
      <c r="J237" s="18">
        <f>ROUND(E237/I237,0)</f>
        <v>93266</v>
      </c>
      <c r="K237" s="18">
        <f>ROUND(G237/I237,0)</f>
        <v>193</v>
      </c>
      <c r="L237" s="18"/>
      <c r="M237" s="19"/>
      <c r="N237" s="18"/>
      <c r="O237" s="19"/>
      <c r="P237" s="20"/>
    </row>
    <row r="238" spans="1:16" ht="16.5">
      <c r="A238" s="6" t="s">
        <v>279</v>
      </c>
      <c r="B238" s="6" t="s">
        <v>521</v>
      </c>
      <c r="C238" s="18">
        <v>208126567</v>
      </c>
      <c r="D238" s="18">
        <v>7283892</v>
      </c>
      <c r="E238" s="18">
        <f>C238+D238</f>
        <v>215410459</v>
      </c>
      <c r="F238" s="19">
        <f>ROUND((G238/E238)*1000,5)</f>
        <v>0.70562999999999998</v>
      </c>
      <c r="G238" s="18">
        <v>152000</v>
      </c>
      <c r="H238" s="18">
        <f>G238-(D238*F238)/1000</f>
        <v>146860.26728803999</v>
      </c>
      <c r="I238" s="20">
        <v>994.17</v>
      </c>
      <c r="J238" s="18">
        <f>ROUND(E238/I238,0)</f>
        <v>216674</v>
      </c>
      <c r="K238" s="18">
        <f>ROUND(G238/I238,0)</f>
        <v>153</v>
      </c>
      <c r="L238" s="18"/>
      <c r="M238" s="19"/>
      <c r="N238" s="18"/>
      <c r="O238" s="19"/>
      <c r="P238" s="20"/>
    </row>
    <row r="239" spans="1:16" ht="16.5">
      <c r="A239" s="6" t="s">
        <v>272</v>
      </c>
      <c r="B239" s="6" t="s">
        <v>515</v>
      </c>
      <c r="C239" s="18">
        <v>1561534475</v>
      </c>
      <c r="D239" s="18">
        <v>30627012</v>
      </c>
      <c r="E239" s="18">
        <f>C239+D239</f>
        <v>1592161487</v>
      </c>
      <c r="F239" s="19">
        <f>ROUND((G239/E239)*1000,5)</f>
        <v>1.4100299999999999</v>
      </c>
      <c r="G239" s="18">
        <v>2245000</v>
      </c>
      <c r="H239" s="18">
        <f>G239-(D239*F239)/1000</f>
        <v>2201814.9942696402</v>
      </c>
      <c r="I239" s="20">
        <v>1673.37</v>
      </c>
      <c r="J239" s="18">
        <f>ROUND(E239/I239,0)</f>
        <v>951470</v>
      </c>
      <c r="K239" s="18">
        <f>ROUND(G239/I239,0)</f>
        <v>1342</v>
      </c>
      <c r="L239" s="18"/>
      <c r="M239" s="19"/>
      <c r="N239" s="18"/>
      <c r="O239" s="19"/>
      <c r="P239" s="20"/>
    </row>
    <row r="240" spans="1:16" ht="16.5">
      <c r="A240" s="6" t="s">
        <v>274</v>
      </c>
      <c r="B240" s="6" t="s">
        <v>516</v>
      </c>
      <c r="C240" s="18">
        <v>582232188</v>
      </c>
      <c r="D240" s="18">
        <v>4287512</v>
      </c>
      <c r="E240" s="18">
        <f>C240+D240</f>
        <v>586519700</v>
      </c>
      <c r="F240" s="19">
        <f>ROUND((G240/E240)*1000,5)</f>
        <v>0.42624000000000001</v>
      </c>
      <c r="G240" s="18">
        <v>250000</v>
      </c>
      <c r="H240" s="18">
        <f>G240-(D240*F240)/1000</f>
        <v>248172.49088512</v>
      </c>
      <c r="I240" s="20">
        <v>323.47000000000003</v>
      </c>
      <c r="J240" s="18">
        <f>ROUND(E240/I240,0)</f>
        <v>1813212</v>
      </c>
      <c r="K240" s="18">
        <f>ROUND(G240/I240,0)</f>
        <v>773</v>
      </c>
      <c r="L240" s="18"/>
      <c r="M240" s="19"/>
      <c r="N240" s="18"/>
      <c r="O240" s="19"/>
      <c r="P240" s="20"/>
    </row>
    <row r="241" spans="1:16" ht="16.5">
      <c r="A241" s="6" t="s">
        <v>278</v>
      </c>
      <c r="B241" s="6" t="s">
        <v>520</v>
      </c>
      <c r="C241" s="18">
        <v>67492077</v>
      </c>
      <c r="D241" s="18">
        <v>3533205</v>
      </c>
      <c r="E241" s="18">
        <f>C241+D241</f>
        <v>71025282</v>
      </c>
      <c r="F241" s="19">
        <f>ROUND((G241/E241)*1000,5)</f>
        <v>1.38683</v>
      </c>
      <c r="G241" s="18">
        <v>98500</v>
      </c>
      <c r="H241" s="18">
        <f>G241-(D241*F241)/1000</f>
        <v>93600.04530985</v>
      </c>
      <c r="I241" s="20">
        <v>94.96</v>
      </c>
      <c r="J241" s="18">
        <f>ROUND(E241/I241,0)</f>
        <v>747949</v>
      </c>
      <c r="K241" s="18">
        <f>ROUND(G241/I241,0)</f>
        <v>1037</v>
      </c>
      <c r="L241" s="18"/>
      <c r="M241" s="19"/>
      <c r="N241" s="18"/>
      <c r="O241" s="19"/>
      <c r="P241" s="20"/>
    </row>
    <row r="242" spans="1:16" ht="16.5">
      <c r="A242" s="6" t="s">
        <v>273</v>
      </c>
      <c r="B242" s="6" t="s">
        <v>17</v>
      </c>
      <c r="C242" s="18">
        <v>70460848</v>
      </c>
      <c r="D242" s="18">
        <v>2414415</v>
      </c>
      <c r="E242" s="18">
        <f>C242+D242</f>
        <v>72875263</v>
      </c>
      <c r="F242" s="19">
        <f>ROUND((G242/E242)*1000,5)</f>
        <v>0.54888000000000003</v>
      </c>
      <c r="G242" s="18">
        <v>40000</v>
      </c>
      <c r="H242" s="18">
        <f>G242-(D242*F242)/1000</f>
        <v>38674.775894799997</v>
      </c>
      <c r="I242" s="20">
        <v>39.43</v>
      </c>
      <c r="J242" s="18">
        <f>ROUND(E242/I242,0)</f>
        <v>1848219</v>
      </c>
      <c r="K242" s="18">
        <f>ROUND(G242/I242,0)</f>
        <v>1014</v>
      </c>
      <c r="L242" s="18"/>
      <c r="M242" s="19"/>
      <c r="N242" s="18"/>
      <c r="O242" s="19"/>
      <c r="P242" s="20"/>
    </row>
    <row r="243" spans="1:16" ht="16.5">
      <c r="A243" s="6" t="s">
        <v>271</v>
      </c>
      <c r="B243" s="6" t="s">
        <v>94</v>
      </c>
      <c r="C243" s="18">
        <v>135480552</v>
      </c>
      <c r="D243" s="18">
        <v>8689691</v>
      </c>
      <c r="E243" s="18">
        <f>C243+D243</f>
        <v>144170243</v>
      </c>
      <c r="F243" s="19">
        <f>ROUND((G243/E243)*1000,5)</f>
        <v>1.21384</v>
      </c>
      <c r="G243" s="18">
        <v>175000</v>
      </c>
      <c r="H243" s="18">
        <f>G243-(D243*F243)/1000</f>
        <v>164452.10547656001</v>
      </c>
      <c r="I243" s="20">
        <v>129.41999999999999</v>
      </c>
      <c r="J243" s="18">
        <f>ROUND(E243/I243,0)</f>
        <v>1113972</v>
      </c>
      <c r="K243" s="18">
        <f>ROUND(G243/I243,0)</f>
        <v>1352</v>
      </c>
      <c r="L243" s="18"/>
      <c r="M243" s="19"/>
      <c r="N243" s="18"/>
      <c r="O243" s="19"/>
      <c r="P243" s="20"/>
    </row>
    <row r="244" spans="1:16" ht="16.5">
      <c r="A244" s="6" t="s">
        <v>275</v>
      </c>
      <c r="B244" s="6" t="s">
        <v>517</v>
      </c>
      <c r="C244" s="18">
        <v>351403355</v>
      </c>
      <c r="D244" s="18">
        <v>10446098</v>
      </c>
      <c r="E244" s="18">
        <f>C244+D244</f>
        <v>361849453</v>
      </c>
      <c r="F244" s="19">
        <f>ROUND((G244/E244)*1000,5)</f>
        <v>0.99378999999999995</v>
      </c>
      <c r="G244" s="18">
        <v>359601</v>
      </c>
      <c r="H244" s="18">
        <f>G244-(D244*F244)/1000</f>
        <v>349219.77226857998</v>
      </c>
      <c r="I244" s="20">
        <v>477.53</v>
      </c>
      <c r="J244" s="18">
        <f>ROUND(E244/I244,0)</f>
        <v>757752</v>
      </c>
      <c r="K244" s="18">
        <f>ROUND(G244/I244,0)</f>
        <v>753</v>
      </c>
      <c r="L244" s="18"/>
      <c r="M244" s="19"/>
      <c r="N244" s="18"/>
      <c r="O244" s="19"/>
      <c r="P244" s="20"/>
    </row>
    <row r="245" spans="1:16" ht="16.5">
      <c r="A245" s="6" t="s">
        <v>276</v>
      </c>
      <c r="B245" s="6" t="s">
        <v>518</v>
      </c>
      <c r="C245" s="18">
        <v>269263514</v>
      </c>
      <c r="D245" s="18">
        <v>21997381</v>
      </c>
      <c r="E245" s="18">
        <f>C245+D245</f>
        <v>291260895</v>
      </c>
      <c r="F245" s="19">
        <f>ROUND((G245/E245)*1000,5)</f>
        <v>1.2875099999999999</v>
      </c>
      <c r="G245" s="18">
        <v>375000</v>
      </c>
      <c r="H245" s="18">
        <f>G245-(D245*F245)/1000</f>
        <v>346678.15198869002</v>
      </c>
      <c r="I245" s="20">
        <v>264.73</v>
      </c>
      <c r="J245" s="18">
        <f>ROUND(E245/I245,0)</f>
        <v>1100219</v>
      </c>
      <c r="K245" s="18">
        <f>ROUND(G245/I245,0)</f>
        <v>1417</v>
      </c>
      <c r="L245" s="18"/>
      <c r="M245" s="19"/>
      <c r="N245" s="18"/>
      <c r="O245" s="19"/>
      <c r="P245" s="20"/>
    </row>
    <row r="246" spans="1:16" ht="16.5">
      <c r="A246" s="6" t="s">
        <v>54</v>
      </c>
      <c r="B246" s="6" t="s">
        <v>55</v>
      </c>
      <c r="C246" s="18">
        <v>789942187</v>
      </c>
      <c r="D246" s="18">
        <v>13506721</v>
      </c>
      <c r="E246" s="18">
        <f>C246+D246</f>
        <v>803448908</v>
      </c>
      <c r="F246" s="19">
        <f>ROUND((G246/E246)*1000,5)</f>
        <v>1.9246799999999999</v>
      </c>
      <c r="G246" s="18">
        <v>1546384</v>
      </c>
      <c r="H246" s="18">
        <f>G246-(D246*F246)/1000</f>
        <v>1520387.8842257201</v>
      </c>
      <c r="I246" s="20">
        <v>1053.45</v>
      </c>
      <c r="J246" s="18">
        <f>ROUND(E246/I246,0)</f>
        <v>762683</v>
      </c>
      <c r="K246" s="18">
        <f>ROUND(G246/I246,0)</f>
        <v>1468</v>
      </c>
      <c r="L246" s="18"/>
      <c r="M246" s="19"/>
      <c r="N246" s="18"/>
      <c r="O246" s="19"/>
      <c r="P246" s="20"/>
    </row>
    <row r="247" spans="1:16" ht="16.5">
      <c r="A247" s="6" t="s">
        <v>281</v>
      </c>
      <c r="B247" s="6" t="s">
        <v>523</v>
      </c>
      <c r="C247" s="18">
        <v>5884251487</v>
      </c>
      <c r="D247" s="18">
        <v>41065857</v>
      </c>
      <c r="E247" s="18">
        <f>C247+D247</f>
        <v>5925317344</v>
      </c>
      <c r="F247" s="19">
        <f>ROUND((G247/E247)*1000,5)</f>
        <v>2.15178</v>
      </c>
      <c r="G247" s="18">
        <v>12750000</v>
      </c>
      <c r="H247" s="18">
        <f>G247-(D247*F247)/1000</f>
        <v>12661635.310224541</v>
      </c>
      <c r="I247" s="20">
        <v>5559.8</v>
      </c>
      <c r="J247" s="18">
        <f>ROUND(E247/I247,0)</f>
        <v>1065743</v>
      </c>
      <c r="K247" s="18">
        <f>ROUND(G247/I247,0)</f>
        <v>2293</v>
      </c>
      <c r="L247" s="18"/>
      <c r="M247" s="19"/>
      <c r="N247" s="18"/>
      <c r="O247" s="19"/>
      <c r="P247" s="20"/>
    </row>
    <row r="248" spans="1:16" ht="16.5">
      <c r="A248" s="6" t="s">
        <v>282</v>
      </c>
      <c r="B248" s="6" t="s">
        <v>524</v>
      </c>
      <c r="C248" s="18">
        <v>22750064701</v>
      </c>
      <c r="D248" s="18">
        <v>1546526</v>
      </c>
      <c r="E248" s="18">
        <f>C248+D248</f>
        <v>22751611227</v>
      </c>
      <c r="F248" s="19">
        <f>ROUND((G248/E248)*1000,5)</f>
        <v>2.2641100000000001</v>
      </c>
      <c r="G248" s="18">
        <v>51512039.75</v>
      </c>
      <c r="H248" s="18">
        <f>G248-(D248*F248)/1000</f>
        <v>51508538.245018139</v>
      </c>
      <c r="I248" s="20">
        <v>14806.58</v>
      </c>
      <c r="J248" s="18">
        <f>ROUND(E248/I248,0)</f>
        <v>1536588</v>
      </c>
      <c r="K248" s="18">
        <f>ROUND(G248/I248,0)</f>
        <v>3479</v>
      </c>
      <c r="L248" s="18"/>
      <c r="M248" s="19"/>
      <c r="N248" s="18"/>
      <c r="O248" s="19"/>
      <c r="P248" s="20"/>
    </row>
    <row r="249" spans="1:16" ht="16.5">
      <c r="A249" s="6" t="s">
        <v>283</v>
      </c>
      <c r="B249" s="6" t="s">
        <v>525</v>
      </c>
      <c r="C249" s="18">
        <v>9671780165</v>
      </c>
      <c r="D249" s="18">
        <v>17375387</v>
      </c>
      <c r="E249" s="18">
        <f>C249+D249</f>
        <v>9689155552</v>
      </c>
      <c r="F249" s="19">
        <f>ROUND((G249/E249)*1000,5)</f>
        <v>2.1311</v>
      </c>
      <c r="G249" s="18">
        <v>20648542.870000001</v>
      </c>
      <c r="H249" s="18">
        <f>G249-(D249*F249)/1000</f>
        <v>20611514.182764299</v>
      </c>
      <c r="I249" s="20">
        <v>6660.19</v>
      </c>
      <c r="J249" s="18">
        <f>ROUND(E249/I249,0)</f>
        <v>1454787</v>
      </c>
      <c r="K249" s="18">
        <f>ROUND(G249/I249,0)</f>
        <v>3100</v>
      </c>
      <c r="L249" s="18"/>
      <c r="M249" s="19"/>
      <c r="N249" s="18"/>
      <c r="O249" s="19"/>
      <c r="P249" s="20"/>
    </row>
    <row r="250" spans="1:16" ht="16.5">
      <c r="A250" s="6" t="s">
        <v>284</v>
      </c>
      <c r="B250" s="6" t="s">
        <v>526</v>
      </c>
      <c r="C250" s="18">
        <v>14930537286</v>
      </c>
      <c r="D250" s="18">
        <v>12102507</v>
      </c>
      <c r="E250" s="18">
        <f>C250+D250</f>
        <v>14942639793</v>
      </c>
      <c r="F250" s="19">
        <f>ROUND((G250/E250)*1000,5)</f>
        <v>2.4786199999999998</v>
      </c>
      <c r="G250" s="18">
        <v>37037165.549999997</v>
      </c>
      <c r="H250" s="18">
        <f>G250-(D250*F250)/1000</f>
        <v>37007168.034099653</v>
      </c>
      <c r="I250" s="20">
        <v>9233.5499999999993</v>
      </c>
      <c r="J250" s="18">
        <f>ROUND(E250/I250,0)</f>
        <v>1618298</v>
      </c>
      <c r="K250" s="18">
        <f>ROUND(G250/I250,0)</f>
        <v>4011</v>
      </c>
      <c r="L250" s="18"/>
      <c r="M250" s="19"/>
      <c r="N250" s="18"/>
      <c r="O250" s="19"/>
      <c r="P250" s="20"/>
    </row>
    <row r="251" spans="1:16" ht="16.5">
      <c r="A251" s="6" t="s">
        <v>285</v>
      </c>
      <c r="B251" s="6" t="s">
        <v>527</v>
      </c>
      <c r="C251" s="18">
        <v>990807785</v>
      </c>
      <c r="D251" s="18">
        <v>11497892</v>
      </c>
      <c r="E251" s="18">
        <f>C251+D251</f>
        <v>1002305677</v>
      </c>
      <c r="F251" s="19">
        <f>ROUND((G251/E251)*1000,5)</f>
        <v>2.3521899999999998</v>
      </c>
      <c r="G251" s="18">
        <v>2357614</v>
      </c>
      <c r="H251" s="18">
        <f>G251-(D251*F251)/1000</f>
        <v>2330568.7734165201</v>
      </c>
      <c r="I251" s="20">
        <v>893.13</v>
      </c>
      <c r="J251" s="18">
        <f>ROUND(E251/I251,0)</f>
        <v>1122239</v>
      </c>
      <c r="K251" s="18">
        <f>ROUND(G251/I251,0)</f>
        <v>2640</v>
      </c>
      <c r="L251" s="18"/>
      <c r="M251" s="19"/>
      <c r="N251" s="18"/>
      <c r="O251" s="19"/>
      <c r="P251" s="20"/>
    </row>
    <row r="252" spans="1:16" ht="16.5">
      <c r="A252" s="6" t="s">
        <v>286</v>
      </c>
      <c r="B252" s="6" t="s">
        <v>528</v>
      </c>
      <c r="C252" s="18">
        <v>2070999979</v>
      </c>
      <c r="D252" s="18">
        <v>6206114</v>
      </c>
      <c r="E252" s="18">
        <f>C252+D252</f>
        <v>2077206093</v>
      </c>
      <c r="F252" s="19">
        <f>ROUND((G252/E252)*1000,5)</f>
        <v>1.5646</v>
      </c>
      <c r="G252" s="18">
        <v>3250000</v>
      </c>
      <c r="H252" s="18">
        <f>G252-(D252*F252)/1000</f>
        <v>3240289.9140356001</v>
      </c>
      <c r="I252" s="20">
        <v>803.4</v>
      </c>
      <c r="J252" s="18">
        <f>ROUND(E252/I252,0)</f>
        <v>2585519</v>
      </c>
      <c r="K252" s="18">
        <f>ROUND(G252/I252,0)</f>
        <v>4045</v>
      </c>
      <c r="L252" s="18"/>
      <c r="M252" s="19"/>
      <c r="N252" s="18"/>
      <c r="O252" s="19"/>
      <c r="P252" s="20"/>
    </row>
    <row r="253" spans="1:16" ht="16.5">
      <c r="A253" s="6" t="s">
        <v>287</v>
      </c>
      <c r="B253" s="6" t="s">
        <v>529</v>
      </c>
      <c r="C253" s="18">
        <v>2110311137</v>
      </c>
      <c r="D253" s="18">
        <v>26343565</v>
      </c>
      <c r="E253" s="18">
        <f>C253+D253</f>
        <v>2136654702</v>
      </c>
      <c r="F253" s="19">
        <f>ROUND((G253/E253)*1000,5)</f>
        <v>2.3409200000000001</v>
      </c>
      <c r="G253" s="18">
        <v>5001740.04</v>
      </c>
      <c r="H253" s="18">
        <f>G253-(D253*F253)/1000</f>
        <v>4940071.8618202005</v>
      </c>
      <c r="I253" s="20">
        <v>2109.59</v>
      </c>
      <c r="J253" s="18">
        <f>ROUND(E253/I253,0)</f>
        <v>1012829</v>
      </c>
      <c r="K253" s="18">
        <f>ROUND(G253/I253,0)</f>
        <v>2371</v>
      </c>
      <c r="L253" s="18"/>
      <c r="M253" s="19"/>
      <c r="N253" s="18"/>
      <c r="O253" s="19"/>
      <c r="P253" s="20"/>
    </row>
    <row r="254" spans="1:16" ht="16.5">
      <c r="A254" s="6" t="s">
        <v>288</v>
      </c>
      <c r="B254" s="6" t="s">
        <v>530</v>
      </c>
      <c r="C254" s="18">
        <v>1888460049</v>
      </c>
      <c r="D254" s="18">
        <v>22939936</v>
      </c>
      <c r="E254" s="18">
        <f>C254+D254</f>
        <v>1911399985</v>
      </c>
      <c r="F254" s="19">
        <f>ROUND((G254/E254)*1000,5)</f>
        <v>2.29488</v>
      </c>
      <c r="G254" s="18">
        <v>4386439.12</v>
      </c>
      <c r="H254" s="18">
        <f>G254-(D254*F254)/1000</f>
        <v>4333794.7196723204</v>
      </c>
      <c r="I254" s="20">
        <v>1256.43</v>
      </c>
      <c r="J254" s="18">
        <f>ROUND(E254/I254,0)</f>
        <v>1521294</v>
      </c>
      <c r="K254" s="18">
        <f>ROUND(G254/I254,0)</f>
        <v>3491</v>
      </c>
      <c r="L254" s="18"/>
      <c r="M254" s="19"/>
      <c r="N254" s="18"/>
      <c r="O254" s="19"/>
      <c r="P254" s="20"/>
    </row>
    <row r="255" spans="1:16" ht="16.5">
      <c r="A255" s="6" t="s">
        <v>290</v>
      </c>
      <c r="B255" s="6" t="s">
        <v>289</v>
      </c>
      <c r="C255" s="18">
        <v>701788479</v>
      </c>
      <c r="D255" s="18">
        <v>130337430</v>
      </c>
      <c r="E255" s="18">
        <f>C255+D255</f>
        <v>832125909</v>
      </c>
      <c r="F255" s="19">
        <f>ROUND((G255/E255)*1000,5)</f>
        <v>1.19814</v>
      </c>
      <c r="G255" s="18">
        <v>997000</v>
      </c>
      <c r="H255" s="18">
        <f>G255-(D255*F255)/1000</f>
        <v>840837.5116198</v>
      </c>
      <c r="I255" s="20">
        <v>430.5</v>
      </c>
      <c r="J255" s="18">
        <f>ROUND(E255/I255,0)</f>
        <v>1932929</v>
      </c>
      <c r="K255" s="18">
        <f>ROUND(G255/I255,0)</f>
        <v>2316</v>
      </c>
      <c r="L255" s="18"/>
      <c r="M255" s="19"/>
      <c r="N255" s="18"/>
      <c r="O255" s="19"/>
      <c r="P255" s="20"/>
    </row>
    <row r="256" spans="1:16" ht="16.5">
      <c r="A256" s="6" t="s">
        <v>293</v>
      </c>
      <c r="B256" s="6" t="s">
        <v>531</v>
      </c>
      <c r="C256" s="18">
        <v>127013277</v>
      </c>
      <c r="D256" s="18">
        <v>112815</v>
      </c>
      <c r="E256" s="18">
        <f>C256+D256</f>
        <v>127126092</v>
      </c>
      <c r="F256" s="19">
        <f>ROUND((G256/E256)*1000,5)</f>
        <v>1.10127</v>
      </c>
      <c r="G256" s="18">
        <v>140000</v>
      </c>
      <c r="H256" s="18">
        <f>G256-(D256*F256)/1000</f>
        <v>139875.76022495001</v>
      </c>
      <c r="I256" s="20">
        <v>30.09</v>
      </c>
      <c r="J256" s="18">
        <f>ROUND(E256/I256,0)</f>
        <v>4224862</v>
      </c>
      <c r="K256" s="18">
        <f>ROUND(G256/I256,0)</f>
        <v>4653</v>
      </c>
      <c r="L256" s="18"/>
      <c r="M256" s="19"/>
      <c r="N256" s="18"/>
      <c r="O256" s="19"/>
      <c r="P256" s="20"/>
    </row>
    <row r="257" spans="1:16" ht="16.5">
      <c r="A257" s="6" t="s">
        <v>292</v>
      </c>
      <c r="B257" s="6" t="s">
        <v>291</v>
      </c>
      <c r="C257" s="18">
        <v>5742751282</v>
      </c>
      <c r="D257" s="18">
        <v>110040</v>
      </c>
      <c r="E257" s="18">
        <f>C257+D257</f>
        <v>5742861322</v>
      </c>
      <c r="F257" s="19">
        <f>ROUND((G257/E257)*1000,5)</f>
        <v>2.0646499999999999</v>
      </c>
      <c r="G257" s="18">
        <v>11856999</v>
      </c>
      <c r="H257" s="18">
        <f>G257-(D257*F257)/1000</f>
        <v>11856771.805914</v>
      </c>
      <c r="I257" s="20">
        <v>5437.22</v>
      </c>
      <c r="J257" s="18">
        <f>ROUND(E257/I257,0)</f>
        <v>1056213</v>
      </c>
      <c r="K257" s="18">
        <f>ROUND(G257/I257,0)</f>
        <v>2181</v>
      </c>
      <c r="L257" s="18"/>
      <c r="M257" s="19"/>
      <c r="N257" s="18"/>
      <c r="O257" s="19"/>
      <c r="P257" s="20"/>
    </row>
    <row r="258" spans="1:16" ht="16.5">
      <c r="A258" s="6" t="s">
        <v>294</v>
      </c>
      <c r="B258" s="6" t="s">
        <v>532</v>
      </c>
      <c r="C258" s="18">
        <v>1884364973</v>
      </c>
      <c r="D258" s="18">
        <v>0</v>
      </c>
      <c r="E258" s="18">
        <f>C258+D258</f>
        <v>1884364973</v>
      </c>
      <c r="F258" s="19">
        <f>ROUND((G258/E258)*1000,5)</f>
        <v>2.3880699999999999</v>
      </c>
      <c r="G258" s="18">
        <v>4500000</v>
      </c>
      <c r="H258" s="18">
        <f>G258-(D258*F258)/1000</f>
        <v>4500000</v>
      </c>
      <c r="I258" s="20">
        <v>1522.92</v>
      </c>
      <c r="J258" s="18">
        <f>ROUND(E258/I258,0)</f>
        <v>1237337</v>
      </c>
      <c r="K258" s="18">
        <f>ROUND(G258/I258,0)</f>
        <v>2955</v>
      </c>
      <c r="L258" s="18"/>
      <c r="M258" s="19"/>
      <c r="N258" s="18"/>
      <c r="O258" s="19"/>
      <c r="P258" s="20"/>
    </row>
    <row r="259" spans="1:16" ht="16.5">
      <c r="A259" s="6" t="s">
        <v>298</v>
      </c>
      <c r="B259" s="6" t="s">
        <v>535</v>
      </c>
      <c r="C259" s="18">
        <v>317846843</v>
      </c>
      <c r="D259" s="18">
        <v>0</v>
      </c>
      <c r="E259" s="18">
        <f>C259+D259</f>
        <v>317846843</v>
      </c>
      <c r="F259" s="19">
        <f>ROUND((G259/E259)*1000,5)</f>
        <v>2.3123300000000002</v>
      </c>
      <c r="G259" s="18">
        <v>734966</v>
      </c>
      <c r="H259" s="18">
        <f>G259-(D259*F259)/1000</f>
        <v>734966</v>
      </c>
      <c r="I259" s="20">
        <v>213.92</v>
      </c>
      <c r="J259" s="18">
        <f>ROUND(E259/I259,0)</f>
        <v>1485821</v>
      </c>
      <c r="K259" s="18">
        <f>ROUND(G259/I259,0)</f>
        <v>3436</v>
      </c>
      <c r="L259" s="18"/>
      <c r="M259" s="19"/>
      <c r="N259" s="18"/>
      <c r="O259" s="19"/>
      <c r="P259" s="20"/>
    </row>
    <row r="260" spans="1:16" ht="16.5">
      <c r="A260" s="6" t="s">
        <v>295</v>
      </c>
      <c r="B260" s="6" t="s">
        <v>94</v>
      </c>
      <c r="C260" s="18">
        <v>1234129581</v>
      </c>
      <c r="D260" s="18">
        <v>0</v>
      </c>
      <c r="E260" s="18">
        <f>C260+D260</f>
        <v>1234129581</v>
      </c>
      <c r="F260" s="19">
        <f>ROUND((G260/E260)*1000,5)</f>
        <v>2.7846899999999999</v>
      </c>
      <c r="G260" s="18">
        <v>3436669</v>
      </c>
      <c r="H260" s="18">
        <f>G260-(D260*F260)/1000</f>
        <v>3436669</v>
      </c>
      <c r="I260" s="20">
        <v>755.38</v>
      </c>
      <c r="J260" s="18">
        <f>ROUND(E260/I260,0)</f>
        <v>1633786</v>
      </c>
      <c r="K260" s="18">
        <f>ROUND(G260/I260,0)</f>
        <v>4550</v>
      </c>
      <c r="L260" s="18"/>
      <c r="M260" s="19"/>
      <c r="N260" s="18"/>
      <c r="O260" s="19"/>
      <c r="P260" s="20"/>
    </row>
    <row r="261" spans="1:16" ht="16.5">
      <c r="A261" s="6" t="s">
        <v>296</v>
      </c>
      <c r="B261" s="6" t="s">
        <v>533</v>
      </c>
      <c r="C261" s="18">
        <v>243136406</v>
      </c>
      <c r="D261" s="18">
        <v>99005</v>
      </c>
      <c r="E261" s="18">
        <f>C261+D261</f>
        <v>243235411</v>
      </c>
      <c r="F261" s="19">
        <f>ROUND((G261/E261)*1000,5)</f>
        <v>3.1295500000000001</v>
      </c>
      <c r="G261" s="18">
        <v>761218</v>
      </c>
      <c r="H261" s="18">
        <f>G261-(D261*F261)/1000</f>
        <v>760908.15890225</v>
      </c>
      <c r="I261" s="20">
        <v>268.87</v>
      </c>
      <c r="J261" s="18">
        <f>ROUND(E261/I261,0)</f>
        <v>904658</v>
      </c>
      <c r="K261" s="18">
        <f>ROUND(G261/I261,0)</f>
        <v>2831</v>
      </c>
      <c r="L261" s="18"/>
      <c r="M261" s="19"/>
      <c r="N261" s="18"/>
      <c r="O261" s="19"/>
      <c r="P261" s="20"/>
    </row>
    <row r="262" spans="1:16" ht="16.5">
      <c r="A262" s="6" t="s">
        <v>297</v>
      </c>
      <c r="B262" s="6" t="s">
        <v>534</v>
      </c>
      <c r="C262" s="18">
        <v>468439309</v>
      </c>
      <c r="D262" s="18">
        <v>0</v>
      </c>
      <c r="E262" s="18">
        <f>C262+D262</f>
        <v>468439309</v>
      </c>
      <c r="F262" s="19">
        <f>ROUND((G262/E262)*1000,5)</f>
        <v>1.4622999999999999</v>
      </c>
      <c r="G262" s="18">
        <v>685000</v>
      </c>
      <c r="H262" s="18">
        <f>G262-(D262*F262)/1000</f>
        <v>685000</v>
      </c>
      <c r="I262" s="20">
        <v>243.63</v>
      </c>
      <c r="J262" s="18">
        <f>ROUND(E262/I262,0)</f>
        <v>1922749</v>
      </c>
      <c r="K262" s="18">
        <f>ROUND(G262/I262,0)</f>
        <v>2812</v>
      </c>
      <c r="L262" s="18"/>
      <c r="M262" s="19"/>
      <c r="N262" s="18"/>
      <c r="O262" s="19"/>
      <c r="P262" s="20"/>
    </row>
    <row r="263" spans="1:16" ht="16.5">
      <c r="A263" s="6" t="s">
        <v>299</v>
      </c>
      <c r="B263" s="6" t="s">
        <v>536</v>
      </c>
      <c r="C263" s="18">
        <v>29551413297</v>
      </c>
      <c r="D263" s="18">
        <v>4371611</v>
      </c>
      <c r="E263" s="18">
        <f>C263+D263</f>
        <v>29555784908</v>
      </c>
      <c r="F263" s="19">
        <f>ROUND((G263/E263)*1000,5)</f>
        <v>1.1841999999999999</v>
      </c>
      <c r="G263" s="18">
        <v>35000000</v>
      </c>
      <c r="H263" s="18">
        <f>G263-(D263*F263)/1000</f>
        <v>34994823.138253801</v>
      </c>
      <c r="I263" s="20">
        <v>11315.77</v>
      </c>
      <c r="J263" s="18">
        <f>ROUND(E263/I263,0)</f>
        <v>2611911</v>
      </c>
      <c r="K263" s="18">
        <f>ROUND(G263/I263,0)</f>
        <v>3093</v>
      </c>
      <c r="L263" s="18"/>
      <c r="M263" s="19"/>
      <c r="N263" s="18"/>
      <c r="O263" s="19"/>
      <c r="P263" s="20"/>
    </row>
    <row r="264" spans="1:16" ht="16.5">
      <c r="A264" s="6" t="s">
        <v>300</v>
      </c>
      <c r="B264" s="6" t="s">
        <v>537</v>
      </c>
      <c r="C264" s="18">
        <v>9375561281</v>
      </c>
      <c r="D264" s="18">
        <v>752431</v>
      </c>
      <c r="E264" s="18">
        <f>C264+D264</f>
        <v>9376313712</v>
      </c>
      <c r="F264" s="19">
        <f>ROUND((G264/E264)*1000,5)</f>
        <v>1.27982</v>
      </c>
      <c r="G264" s="18">
        <v>12000000</v>
      </c>
      <c r="H264" s="18">
        <f>G264-(D264*F264)/1000</f>
        <v>11999037.023757581</v>
      </c>
      <c r="I264" s="20">
        <v>4574.7299999999996</v>
      </c>
      <c r="J264" s="18">
        <f>ROUND(E264/I264,0)</f>
        <v>2049588</v>
      </c>
      <c r="K264" s="18">
        <f>ROUND(G264/I264,0)</f>
        <v>2623</v>
      </c>
      <c r="L264" s="18"/>
      <c r="M264" s="19"/>
      <c r="N264" s="18"/>
      <c r="O264" s="19"/>
      <c r="P264" s="20"/>
    </row>
    <row r="265" spans="1:16" ht="16.5">
      <c r="A265" s="6" t="s">
        <v>301</v>
      </c>
      <c r="B265" s="6" t="s">
        <v>538</v>
      </c>
      <c r="C265" s="18">
        <v>7545828091</v>
      </c>
      <c r="D265" s="18">
        <v>307357</v>
      </c>
      <c r="E265" s="18">
        <f>C265+D265</f>
        <v>7546135448</v>
      </c>
      <c r="F265" s="19">
        <f>ROUND((G265/E265)*1000,5)</f>
        <v>0.85638999999999998</v>
      </c>
      <c r="G265" s="18">
        <v>6462431.75</v>
      </c>
      <c r="H265" s="18">
        <f>G265-(D265*F265)/1000</f>
        <v>6462168.5325387698</v>
      </c>
      <c r="I265" s="20">
        <v>2031.38</v>
      </c>
      <c r="J265" s="18">
        <f>ROUND(E265/I265,0)</f>
        <v>3714783</v>
      </c>
      <c r="K265" s="18">
        <f>ROUND(G265/I265,0)</f>
        <v>3181</v>
      </c>
      <c r="L265" s="18"/>
      <c r="M265" s="19"/>
      <c r="N265" s="18"/>
      <c r="O265" s="19"/>
      <c r="P265" s="20"/>
    </row>
    <row r="266" spans="1:16" ht="16.5">
      <c r="A266" s="6" t="s">
        <v>302</v>
      </c>
      <c r="B266" s="6" t="s">
        <v>539</v>
      </c>
      <c r="C266" s="18">
        <v>5259941885</v>
      </c>
      <c r="D266" s="18">
        <v>231628</v>
      </c>
      <c r="E266" s="18">
        <f>C266+D266</f>
        <v>5260173513</v>
      </c>
      <c r="F266" s="19">
        <f>ROUND((G266/E266)*1000,5)</f>
        <v>1.53613</v>
      </c>
      <c r="G266" s="18">
        <v>8080329.7999999998</v>
      </c>
      <c r="H266" s="18">
        <f>G266-(D266*F266)/1000</f>
        <v>8079973.9892803598</v>
      </c>
      <c r="I266" s="20">
        <v>3440.29</v>
      </c>
      <c r="J266" s="18">
        <f>ROUND(E266/I266,0)</f>
        <v>1528991</v>
      </c>
      <c r="K266" s="18">
        <f>ROUND(G266/I266,0)</f>
        <v>2349</v>
      </c>
      <c r="L266" s="18"/>
      <c r="M266" s="19"/>
      <c r="N266" s="18"/>
      <c r="O266" s="19"/>
      <c r="P266" s="20"/>
    </row>
    <row r="267" spans="1:16" ht="16.5">
      <c r="A267" s="6" t="s">
        <v>303</v>
      </c>
      <c r="B267" s="6" t="s">
        <v>540</v>
      </c>
      <c r="C267" s="18">
        <v>2648457381</v>
      </c>
      <c r="D267" s="18">
        <v>125691</v>
      </c>
      <c r="E267" s="18">
        <f>C267+D267</f>
        <v>2648583072</v>
      </c>
      <c r="F267" s="19">
        <f>ROUND((G267/E267)*1000,5)</f>
        <v>1.8211599999999999</v>
      </c>
      <c r="G267" s="18">
        <v>4823486.22</v>
      </c>
      <c r="H267" s="18">
        <f>G267-(D267*F267)/1000</f>
        <v>4823257.3165784394</v>
      </c>
      <c r="I267" s="20">
        <v>1774.22</v>
      </c>
      <c r="J267" s="18">
        <f>ROUND(E267/I267,0)</f>
        <v>1492815</v>
      </c>
      <c r="K267" s="18">
        <f>ROUND(G267/I267,0)</f>
        <v>2719</v>
      </c>
      <c r="L267" s="18"/>
      <c r="M267" s="19"/>
      <c r="N267" s="18"/>
      <c r="O267" s="19"/>
      <c r="P267" s="20"/>
    </row>
    <row r="268" spans="1:16" ht="16.5">
      <c r="A268" s="6" t="s">
        <v>304</v>
      </c>
      <c r="B268" s="6" t="s">
        <v>541</v>
      </c>
      <c r="C268" s="18">
        <v>2022248446</v>
      </c>
      <c r="D268" s="18">
        <v>4213441</v>
      </c>
      <c r="E268" s="18">
        <f>C268+D268</f>
        <v>2026461887</v>
      </c>
      <c r="F268" s="19">
        <f>ROUND((G268/E268)*1000,5)</f>
        <v>1.52976</v>
      </c>
      <c r="G268" s="18">
        <v>3100000</v>
      </c>
      <c r="H268" s="18">
        <f>G268-(D268*F268)/1000</f>
        <v>3093554.4464958399</v>
      </c>
      <c r="I268" s="20">
        <v>1867.51</v>
      </c>
      <c r="J268" s="18">
        <f>ROUND(E268/I268,0)</f>
        <v>1085114</v>
      </c>
      <c r="K268" s="18">
        <f>ROUND(G268/I268,0)</f>
        <v>1660</v>
      </c>
      <c r="L268" s="18"/>
      <c r="M268" s="19"/>
      <c r="N268" s="18"/>
      <c r="O268" s="19"/>
      <c r="P268" s="20"/>
    </row>
    <row r="269" spans="1:16" ht="16.5">
      <c r="A269" s="6" t="s">
        <v>305</v>
      </c>
      <c r="B269" s="6" t="s">
        <v>542</v>
      </c>
      <c r="C269" s="18">
        <v>3842098290</v>
      </c>
      <c r="D269" s="18">
        <v>53987824</v>
      </c>
      <c r="E269" s="18">
        <f>C269+D269</f>
        <v>3896086114</v>
      </c>
      <c r="F269" s="19">
        <f>ROUND((G269/E269)*1000,5)</f>
        <v>1.3890400000000001</v>
      </c>
      <c r="G269" s="18">
        <v>5411829.6500000004</v>
      </c>
      <c r="H269" s="18">
        <f>G269-(D269*F269)/1000</f>
        <v>5336838.4029510403</v>
      </c>
      <c r="I269" s="20">
        <v>1618.62</v>
      </c>
      <c r="J269" s="18">
        <f>ROUND(E269/I269,0)</f>
        <v>2407042</v>
      </c>
      <c r="K269" s="18">
        <f>ROUND(G269/I269,0)</f>
        <v>3343</v>
      </c>
      <c r="L269" s="18"/>
      <c r="M269" s="19"/>
      <c r="N269" s="18"/>
      <c r="O269" s="19"/>
      <c r="P269" s="20"/>
    </row>
    <row r="270" spans="1:16" ht="16.5">
      <c r="A270" s="6" t="s">
        <v>307</v>
      </c>
      <c r="B270" s="6" t="s">
        <v>575</v>
      </c>
      <c r="C270" s="18">
        <v>253532862</v>
      </c>
      <c r="D270" s="18">
        <v>0</v>
      </c>
      <c r="E270" s="18">
        <f>C270+D270</f>
        <v>253532862</v>
      </c>
      <c r="F270" s="19">
        <f>ROUND((G270/E270)*1000,5)</f>
        <v>1.1832800000000001</v>
      </c>
      <c r="G270" s="18">
        <v>300000</v>
      </c>
      <c r="H270" s="18">
        <f>G270-(D270*F270)/1000</f>
        <v>300000</v>
      </c>
      <c r="I270" s="20">
        <v>88.79</v>
      </c>
      <c r="J270" s="18">
        <f>ROUND(E270/I270,0)</f>
        <v>2855421</v>
      </c>
      <c r="K270" s="18">
        <f>ROUND(G270/I270,0)</f>
        <v>3379</v>
      </c>
      <c r="L270" s="18"/>
      <c r="M270" s="19"/>
      <c r="N270" s="18"/>
      <c r="O270" s="19"/>
      <c r="P270" s="20"/>
    </row>
    <row r="271" spans="1:16" ht="16.5">
      <c r="A271" s="6" t="s">
        <v>316</v>
      </c>
      <c r="B271" s="6" t="s">
        <v>550</v>
      </c>
      <c r="C271" s="18">
        <v>51189479</v>
      </c>
      <c r="D271" s="18">
        <v>0</v>
      </c>
      <c r="E271" s="18">
        <f>C271+D271</f>
        <v>51189479</v>
      </c>
      <c r="F271" s="19">
        <f>ROUND((G271/E271)*1000,5)</f>
        <v>2.5786500000000001</v>
      </c>
      <c r="G271" s="18">
        <v>132000</v>
      </c>
      <c r="H271" s="18">
        <f>G271-(D271*F271)/1000</f>
        <v>132000</v>
      </c>
      <c r="I271" s="20">
        <v>27.81</v>
      </c>
      <c r="J271" s="18">
        <f>ROUND(E271/I271,0)</f>
        <v>1840686</v>
      </c>
      <c r="K271" s="18">
        <f>ROUND(G271/I271,0)</f>
        <v>4746</v>
      </c>
      <c r="L271" s="18"/>
      <c r="M271" s="19"/>
      <c r="N271" s="18"/>
      <c r="O271" s="19"/>
      <c r="P271" s="20"/>
    </row>
    <row r="272" spans="1:16" ht="16.5">
      <c r="A272" s="6" t="s">
        <v>308</v>
      </c>
      <c r="B272" s="6" t="s">
        <v>544</v>
      </c>
      <c r="C272" s="18">
        <v>84883890</v>
      </c>
      <c r="D272" s="18">
        <v>193587</v>
      </c>
      <c r="E272" s="18">
        <f>C272+D272</f>
        <v>85077477</v>
      </c>
      <c r="F272" s="19">
        <f>ROUND((G272/E272)*1000,5)</f>
        <v>2.78356</v>
      </c>
      <c r="G272" s="18">
        <v>236818</v>
      </c>
      <c r="H272" s="18">
        <f>G272-(D272*F272)/1000</f>
        <v>236279.13897028001</v>
      </c>
      <c r="I272" s="20">
        <v>198.4</v>
      </c>
      <c r="J272" s="18">
        <f>ROUND(E272/I272,0)</f>
        <v>428818</v>
      </c>
      <c r="K272" s="18">
        <f>ROUND(G272/I272,0)</f>
        <v>1194</v>
      </c>
      <c r="L272" s="18"/>
      <c r="M272" s="19"/>
      <c r="N272" s="18"/>
      <c r="O272" s="19"/>
      <c r="P272" s="20"/>
    </row>
    <row r="273" spans="1:16" ht="16.5">
      <c r="A273" s="6" t="s">
        <v>306</v>
      </c>
      <c r="B273" s="6" t="s">
        <v>543</v>
      </c>
      <c r="C273" s="18">
        <v>2967856039</v>
      </c>
      <c r="D273" s="18">
        <v>0</v>
      </c>
      <c r="E273" s="18">
        <f>C273+D273</f>
        <v>2967856039</v>
      </c>
      <c r="F273" s="19">
        <f>ROUND((G273/E273)*1000,5)</f>
        <v>1.7858000000000001</v>
      </c>
      <c r="G273" s="18">
        <v>5300000</v>
      </c>
      <c r="H273" s="18">
        <f>G273-(D273*F273)/1000</f>
        <v>5300000</v>
      </c>
      <c r="I273" s="20">
        <v>2687.4</v>
      </c>
      <c r="J273" s="18">
        <f>ROUND(E273/I273,0)</f>
        <v>1104360</v>
      </c>
      <c r="K273" s="18">
        <f>ROUND(G273/I273,0)</f>
        <v>1972</v>
      </c>
      <c r="L273" s="18"/>
      <c r="M273" s="19"/>
      <c r="N273" s="18"/>
      <c r="O273" s="19"/>
      <c r="P273" s="20"/>
    </row>
    <row r="274" spans="1:16" ht="16.5">
      <c r="A274" s="6" t="s">
        <v>309</v>
      </c>
      <c r="B274" s="6" t="s">
        <v>545</v>
      </c>
      <c r="C274" s="18">
        <v>489550384</v>
      </c>
      <c r="D274" s="18">
        <v>0</v>
      </c>
      <c r="E274" s="18">
        <f>C274+D274</f>
        <v>489550384</v>
      </c>
      <c r="F274" s="19">
        <f>ROUND((G274/E274)*1000,5)</f>
        <v>2.0222600000000002</v>
      </c>
      <c r="G274" s="18">
        <v>990000</v>
      </c>
      <c r="H274" s="18">
        <f>G274-(D274*F274)/1000</f>
        <v>990000</v>
      </c>
      <c r="I274" s="20">
        <v>554.01</v>
      </c>
      <c r="J274" s="18">
        <f>ROUND(E274/I274,0)</f>
        <v>883649</v>
      </c>
      <c r="K274" s="18">
        <f>ROUND(G274/I274,0)</f>
        <v>1787</v>
      </c>
      <c r="L274" s="18"/>
      <c r="M274" s="19"/>
      <c r="N274" s="18"/>
      <c r="O274" s="19"/>
      <c r="P274" s="20"/>
    </row>
    <row r="275" spans="1:16" ht="16.5">
      <c r="A275" s="6" t="s">
        <v>310</v>
      </c>
      <c r="B275" s="6" t="s">
        <v>546</v>
      </c>
      <c r="C275" s="18">
        <v>160660880</v>
      </c>
      <c r="D275" s="18">
        <v>0</v>
      </c>
      <c r="E275" s="18">
        <f>C275+D275</f>
        <v>160660880</v>
      </c>
      <c r="F275" s="19">
        <f>ROUND((G275/E275)*1000,5)</f>
        <v>2.5545499999999999</v>
      </c>
      <c r="G275" s="18">
        <v>410416</v>
      </c>
      <c r="H275" s="18">
        <f>G275-(D275*F275)/1000</f>
        <v>410416</v>
      </c>
      <c r="I275" s="20">
        <v>157.18</v>
      </c>
      <c r="J275" s="18">
        <f>ROUND(E275/I275,0)</f>
        <v>1022146</v>
      </c>
      <c r="K275" s="18">
        <f>ROUND(G275/I275,0)</f>
        <v>2611</v>
      </c>
      <c r="L275" s="18"/>
      <c r="M275" s="19"/>
      <c r="N275" s="18"/>
      <c r="O275" s="19"/>
      <c r="P275" s="20"/>
    </row>
    <row r="276" spans="1:16" ht="16.5">
      <c r="A276" s="6" t="s">
        <v>311</v>
      </c>
      <c r="B276" s="6" t="s">
        <v>115</v>
      </c>
      <c r="C276" s="18">
        <v>94530481</v>
      </c>
      <c r="D276" s="18">
        <v>0</v>
      </c>
      <c r="E276" s="18">
        <f>C276+D276</f>
        <v>94530481</v>
      </c>
      <c r="F276" s="19">
        <f>ROUND((G276/E276)*1000,5)</f>
        <v>1.86226</v>
      </c>
      <c r="G276" s="18">
        <v>176040</v>
      </c>
      <c r="H276" s="18">
        <f>G276-(D276*F276)/1000</f>
        <v>176040</v>
      </c>
      <c r="I276" s="20">
        <v>116.21</v>
      </c>
      <c r="J276" s="18">
        <f>ROUND(E276/I276,0)</f>
        <v>813445</v>
      </c>
      <c r="K276" s="18">
        <f>ROUND(G276/I276,0)</f>
        <v>1515</v>
      </c>
      <c r="L276" s="18"/>
      <c r="M276" s="19"/>
      <c r="N276" s="18"/>
      <c r="O276" s="19"/>
      <c r="P276" s="20"/>
    </row>
    <row r="277" spans="1:16" ht="16.5">
      <c r="A277" s="6" t="s">
        <v>312</v>
      </c>
      <c r="B277" s="6" t="s">
        <v>547</v>
      </c>
      <c r="C277" s="18">
        <v>47174342</v>
      </c>
      <c r="D277" s="18">
        <v>0</v>
      </c>
      <c r="E277" s="18">
        <f>C277+D277</f>
        <v>47174342</v>
      </c>
      <c r="F277" s="19">
        <f>ROUND((G277/E277)*1000,5)</f>
        <v>2.3317800000000002</v>
      </c>
      <c r="G277" s="18">
        <v>110000</v>
      </c>
      <c r="H277" s="18">
        <f>G277-(D277*F277)/1000</f>
        <v>110000</v>
      </c>
      <c r="I277" s="20">
        <v>35.799999999999997</v>
      </c>
      <c r="J277" s="18">
        <f>ROUND(E277/I277,0)</f>
        <v>1317719</v>
      </c>
      <c r="K277" s="18">
        <f>ROUND(G277/I277,0)</f>
        <v>3073</v>
      </c>
      <c r="L277" s="18"/>
      <c r="M277" s="19"/>
      <c r="N277" s="18"/>
      <c r="O277" s="19"/>
      <c r="P277" s="20"/>
    </row>
    <row r="278" spans="1:16" ht="16.5">
      <c r="A278" s="6" t="s">
        <v>317</v>
      </c>
      <c r="B278" s="6" t="s">
        <v>551</v>
      </c>
      <c r="C278" s="18">
        <v>172721178</v>
      </c>
      <c r="D278" s="18">
        <v>0</v>
      </c>
      <c r="E278" s="18">
        <f>C278+D278</f>
        <v>172721178</v>
      </c>
      <c r="F278" s="19">
        <f>ROUND((G278/E278)*1000,5)</f>
        <v>2.3097699999999999</v>
      </c>
      <c r="G278" s="18">
        <v>398947</v>
      </c>
      <c r="H278" s="18">
        <f>G278-(D278*F278)/1000</f>
        <v>398947</v>
      </c>
      <c r="I278" s="20">
        <v>140.96</v>
      </c>
      <c r="J278" s="18">
        <f>ROUND(E278/I278,0)</f>
        <v>1225321</v>
      </c>
      <c r="K278" s="18">
        <f>ROUND(G278/I278,0)</f>
        <v>2830</v>
      </c>
      <c r="L278" s="18"/>
      <c r="M278" s="19"/>
      <c r="N278" s="18"/>
      <c r="O278" s="19"/>
      <c r="P278" s="20"/>
    </row>
    <row r="279" spans="1:16" ht="16.5">
      <c r="A279" s="6" t="s">
        <v>313</v>
      </c>
      <c r="B279" s="6" t="s">
        <v>548</v>
      </c>
      <c r="C279" s="18">
        <v>144642489</v>
      </c>
      <c r="D279" s="18">
        <v>0</v>
      </c>
      <c r="E279" s="18">
        <f>C279+D279</f>
        <v>144642489</v>
      </c>
      <c r="F279" s="19">
        <f>ROUND((G279/E279)*1000,5)</f>
        <v>1.6833400000000001</v>
      </c>
      <c r="G279" s="18">
        <v>243482</v>
      </c>
      <c r="H279" s="18">
        <f>G279-(D279*F279)/1000</f>
        <v>243482</v>
      </c>
      <c r="I279" s="20">
        <v>69.64</v>
      </c>
      <c r="J279" s="18">
        <f>ROUND(E279/I279,0)</f>
        <v>2077003</v>
      </c>
      <c r="K279" s="18">
        <f>ROUND(G279/I279,0)</f>
        <v>3496</v>
      </c>
      <c r="L279" s="18"/>
      <c r="M279" s="19"/>
      <c r="N279" s="18"/>
      <c r="O279" s="19"/>
      <c r="P279" s="20"/>
    </row>
    <row r="280" spans="1:16" ht="16.5">
      <c r="A280" s="6" t="s">
        <v>314</v>
      </c>
      <c r="B280" s="6" t="s">
        <v>549</v>
      </c>
      <c r="C280" s="18">
        <v>177974109</v>
      </c>
      <c r="D280" s="18">
        <v>52073</v>
      </c>
      <c r="E280" s="18">
        <f>C280+D280</f>
        <v>178026182</v>
      </c>
      <c r="F280" s="19">
        <f>ROUND((G280/E280)*1000,5)</f>
        <v>2.5642299999999998</v>
      </c>
      <c r="G280" s="18">
        <v>456500</v>
      </c>
      <c r="H280" s="18">
        <f>G280-(D280*F280)/1000</f>
        <v>456366.47285120998</v>
      </c>
      <c r="I280" s="20">
        <v>148.28</v>
      </c>
      <c r="J280" s="18">
        <f>ROUND(E280/I280,0)</f>
        <v>1200608</v>
      </c>
      <c r="K280" s="18">
        <f>ROUND(G280/I280,0)</f>
        <v>3079</v>
      </c>
      <c r="L280" s="18"/>
      <c r="M280" s="19"/>
      <c r="N280" s="18"/>
      <c r="O280" s="19"/>
      <c r="P280" s="20"/>
    </row>
    <row r="281" spans="1:16" ht="16.5">
      <c r="A281" s="6" t="s">
        <v>315</v>
      </c>
      <c r="B281" s="6" t="s">
        <v>576</v>
      </c>
      <c r="C281" s="18">
        <v>249892124</v>
      </c>
      <c r="D281" s="18">
        <v>0</v>
      </c>
      <c r="E281" s="18">
        <f>C281+D281</f>
        <v>249892124</v>
      </c>
      <c r="F281" s="19">
        <f>ROUND((G281/E281)*1000,5)</f>
        <v>1.66682</v>
      </c>
      <c r="G281" s="18">
        <v>416524</v>
      </c>
      <c r="H281" s="18">
        <f>G281-(D281*F281)/1000</f>
        <v>416524</v>
      </c>
      <c r="I281" s="20">
        <v>141.62</v>
      </c>
      <c r="J281" s="18">
        <f>ROUND(E281/I281,0)</f>
        <v>1764526</v>
      </c>
      <c r="K281" s="18">
        <f>ROUND(G281/I281,0)</f>
        <v>2941</v>
      </c>
      <c r="L281" s="18"/>
      <c r="M281" s="19"/>
      <c r="N281" s="18"/>
      <c r="O281" s="19"/>
      <c r="P281" s="20"/>
    </row>
    <row r="282" spans="1:16" ht="16.5">
      <c r="A282" s="6" t="s">
        <v>318</v>
      </c>
      <c r="B282" s="6" t="s">
        <v>552</v>
      </c>
      <c r="C282" s="18">
        <v>176637253</v>
      </c>
      <c r="D282" s="18">
        <v>0</v>
      </c>
      <c r="E282" s="18">
        <f>C282+D282</f>
        <v>176637253</v>
      </c>
      <c r="F282" s="19">
        <f>ROUND((G282/E282)*1000,5)</f>
        <v>2.9552100000000001</v>
      </c>
      <c r="G282" s="18">
        <v>522000</v>
      </c>
      <c r="H282" s="18">
        <f>G282-(D282*F282)/1000</f>
        <v>522000</v>
      </c>
      <c r="I282" s="20">
        <v>144.02000000000001</v>
      </c>
      <c r="J282" s="18">
        <f>ROUND(E282/I282,0)</f>
        <v>1226477</v>
      </c>
      <c r="K282" s="18">
        <f>ROUND(G282/I282,0)</f>
        <v>3624</v>
      </c>
      <c r="L282" s="18"/>
      <c r="M282" s="19"/>
      <c r="N282" s="18"/>
      <c r="O282" s="19"/>
      <c r="P282" s="20"/>
    </row>
    <row r="283" spans="1:16" ht="16.5">
      <c r="A283" s="6" t="s">
        <v>323</v>
      </c>
      <c r="B283" s="6" t="s">
        <v>556</v>
      </c>
      <c r="C283" s="18">
        <v>727298356</v>
      </c>
      <c r="D283" s="18">
        <v>0</v>
      </c>
      <c r="E283" s="18">
        <f>C283+D283</f>
        <v>727298356</v>
      </c>
      <c r="F283" s="19">
        <f>ROUND((G283/E283)*1000,5)</f>
        <v>1.2683899999999999</v>
      </c>
      <c r="G283" s="18">
        <v>922500</v>
      </c>
      <c r="H283" s="18">
        <f>G283-(D283*F283)/1000</f>
        <v>922500</v>
      </c>
      <c r="I283" s="20">
        <v>759</v>
      </c>
      <c r="J283" s="18">
        <f>ROUND(E283/I283,0)</f>
        <v>958232</v>
      </c>
      <c r="K283" s="18">
        <f>ROUND(G283/I283,0)</f>
        <v>1215</v>
      </c>
      <c r="L283" s="18"/>
      <c r="M283" s="19"/>
      <c r="N283" s="18"/>
      <c r="O283" s="19"/>
      <c r="P283" s="20"/>
    </row>
    <row r="284" spans="1:16" ht="16.5">
      <c r="A284" s="6" t="s">
        <v>319</v>
      </c>
      <c r="B284" s="6" t="s">
        <v>553</v>
      </c>
      <c r="C284" s="18">
        <v>1550867733</v>
      </c>
      <c r="D284" s="18">
        <v>677381</v>
      </c>
      <c r="E284" s="18">
        <f>C284+D284</f>
        <v>1551545114</v>
      </c>
      <c r="F284" s="19">
        <f>ROUND((G284/E284)*1000,5)</f>
        <v>2.19136</v>
      </c>
      <c r="G284" s="18">
        <v>3400000</v>
      </c>
      <c r="H284" s="18">
        <f>G284-(D284*F284)/1000</f>
        <v>3398515.6143718399</v>
      </c>
      <c r="I284" s="20">
        <v>1287.32</v>
      </c>
      <c r="J284" s="18">
        <f>ROUND(E284/I284,0)</f>
        <v>1205252</v>
      </c>
      <c r="K284" s="18">
        <f>ROUND(G284/I284,0)</f>
        <v>2641</v>
      </c>
      <c r="L284" s="18"/>
      <c r="M284" s="19"/>
      <c r="N284" s="18"/>
      <c r="O284" s="19"/>
      <c r="P284" s="20"/>
    </row>
    <row r="285" spans="1:16" ht="16.5">
      <c r="A285" s="6" t="s">
        <v>320</v>
      </c>
      <c r="B285" s="6" t="s">
        <v>63</v>
      </c>
      <c r="C285" s="18">
        <v>8873231126</v>
      </c>
      <c r="D285" s="18">
        <v>0</v>
      </c>
      <c r="E285" s="18">
        <f>C285+D285</f>
        <v>8873231126</v>
      </c>
      <c r="F285" s="19">
        <f>ROUND((G285/E285)*1000,5)</f>
        <v>1.86286</v>
      </c>
      <c r="G285" s="18">
        <v>16529549</v>
      </c>
      <c r="H285" s="18">
        <f>G285-(D285*F285)/1000</f>
        <v>16529549</v>
      </c>
      <c r="I285" s="20">
        <v>15113.39</v>
      </c>
      <c r="J285" s="18">
        <f>ROUND(E285/I285,0)</f>
        <v>587111</v>
      </c>
      <c r="K285" s="18">
        <f>ROUND(G285/I285,0)</f>
        <v>1094</v>
      </c>
      <c r="L285" s="18"/>
      <c r="M285" s="19"/>
      <c r="N285" s="18"/>
      <c r="O285" s="19"/>
      <c r="P285" s="20"/>
    </row>
    <row r="286" spans="1:16" ht="16.5">
      <c r="A286" s="6" t="s">
        <v>324</v>
      </c>
      <c r="B286" s="6" t="s">
        <v>564</v>
      </c>
      <c r="C286" s="18">
        <v>2956868782</v>
      </c>
      <c r="D286" s="18">
        <v>0</v>
      </c>
      <c r="E286" s="18">
        <f>C286+D286</f>
        <v>2956868782</v>
      </c>
      <c r="F286" s="19">
        <f>ROUND((G286/E286)*1000,5)</f>
        <v>1.6074999999999999</v>
      </c>
      <c r="G286" s="18">
        <v>4753174</v>
      </c>
      <c r="H286" s="18">
        <f>G286-(D286*F286)/1000</f>
        <v>4753174</v>
      </c>
      <c r="I286" s="20">
        <v>3357.46</v>
      </c>
      <c r="J286" s="18">
        <f>ROUND(E286/I286,0)</f>
        <v>880686</v>
      </c>
      <c r="K286" s="18">
        <f>ROUND(G286/I286,0)</f>
        <v>1416</v>
      </c>
      <c r="L286" s="18"/>
      <c r="M286" s="19"/>
      <c r="N286" s="18"/>
      <c r="O286" s="19"/>
      <c r="P286" s="20"/>
    </row>
    <row r="287" spans="1:16" ht="16.5">
      <c r="A287" s="6" t="s">
        <v>331</v>
      </c>
      <c r="B287" s="6" t="s">
        <v>562</v>
      </c>
      <c r="C287" s="18">
        <v>3129861419</v>
      </c>
      <c r="D287" s="18">
        <v>10421</v>
      </c>
      <c r="E287" s="18">
        <f>C287+D287</f>
        <v>3129871840</v>
      </c>
      <c r="F287" s="19">
        <f>ROUND((G287/E287)*1000,5)</f>
        <v>1.55461</v>
      </c>
      <c r="G287" s="18">
        <v>4865720</v>
      </c>
      <c r="H287" s="18">
        <f>G287-(D287*F287)/1000</f>
        <v>4865703.7994091902</v>
      </c>
      <c r="I287" s="20">
        <v>3689.57</v>
      </c>
      <c r="J287" s="18">
        <f>ROUND(E287/I287,0)</f>
        <v>848303</v>
      </c>
      <c r="K287" s="18">
        <f>ROUND(G287/I287,0)</f>
        <v>1319</v>
      </c>
      <c r="L287" s="18"/>
      <c r="M287" s="19"/>
      <c r="N287" s="18"/>
      <c r="O287" s="19"/>
      <c r="P287" s="20"/>
    </row>
    <row r="288" spans="1:16" ht="16.5">
      <c r="A288" s="6" t="s">
        <v>321</v>
      </c>
      <c r="B288" s="6" t="s">
        <v>554</v>
      </c>
      <c r="C288" s="18">
        <v>319348562</v>
      </c>
      <c r="D288" s="18">
        <v>0</v>
      </c>
      <c r="E288" s="18">
        <f>C288+D288</f>
        <v>319348562</v>
      </c>
      <c r="F288" s="19">
        <f>ROUND((G288/E288)*1000,5)</f>
        <v>1.34649</v>
      </c>
      <c r="G288" s="18">
        <v>430000</v>
      </c>
      <c r="H288" s="18">
        <f>G288-(D288*F288)/1000</f>
        <v>430000</v>
      </c>
      <c r="I288" s="20">
        <v>769.32</v>
      </c>
      <c r="J288" s="18">
        <f>ROUND(E288/I288,0)</f>
        <v>415105</v>
      </c>
      <c r="K288" s="18">
        <f>ROUND(G288/I288,0)</f>
        <v>559</v>
      </c>
      <c r="L288" s="18"/>
      <c r="M288" s="19"/>
      <c r="N288" s="18"/>
      <c r="O288" s="19"/>
      <c r="P288" s="20"/>
    </row>
    <row r="289" spans="1:17" ht="16.5">
      <c r="A289" s="6" t="s">
        <v>325</v>
      </c>
      <c r="B289" s="6" t="s">
        <v>557</v>
      </c>
      <c r="C289" s="18">
        <v>1624139480</v>
      </c>
      <c r="D289" s="18">
        <v>0</v>
      </c>
      <c r="E289" s="18">
        <f>C289+D289</f>
        <v>1624139480</v>
      </c>
      <c r="F289" s="19">
        <f>ROUND((G289/E289)*1000,5)</f>
        <v>1.32378</v>
      </c>
      <c r="G289" s="18">
        <v>2150000</v>
      </c>
      <c r="H289" s="18">
        <f>G289-(D289*F289)/1000</f>
        <v>2150000</v>
      </c>
      <c r="I289" s="20">
        <v>3477.87</v>
      </c>
      <c r="J289" s="18">
        <f>ROUND(E289/I289,0)</f>
        <v>466993</v>
      </c>
      <c r="K289" s="18">
        <f>ROUND(G289/I289,0)</f>
        <v>618</v>
      </c>
      <c r="L289" s="18"/>
      <c r="M289" s="19"/>
      <c r="N289" s="18"/>
      <c r="O289" s="19"/>
      <c r="P289" s="20"/>
    </row>
    <row r="290" spans="1:17" ht="16.5">
      <c r="A290" s="6" t="s">
        <v>322</v>
      </c>
      <c r="B290" s="6" t="s">
        <v>555</v>
      </c>
      <c r="C290" s="18">
        <v>2492059710</v>
      </c>
      <c r="D290" s="18">
        <v>0</v>
      </c>
      <c r="E290" s="18">
        <f>C290+D290</f>
        <v>2492059710</v>
      </c>
      <c r="F290" s="19">
        <f>ROUND((G290/E290)*1000,5)</f>
        <v>1.48472</v>
      </c>
      <c r="G290" s="18">
        <v>3700000</v>
      </c>
      <c r="H290" s="18">
        <f>G290-(D290*F290)/1000</f>
        <v>3700000</v>
      </c>
      <c r="I290" s="20">
        <v>6268.21</v>
      </c>
      <c r="J290" s="18">
        <f>ROUND(E290/I290,0)</f>
        <v>397571</v>
      </c>
      <c r="K290" s="18">
        <f>ROUND(G290/I290,0)</f>
        <v>590</v>
      </c>
      <c r="L290" s="18"/>
      <c r="M290" s="19"/>
      <c r="N290" s="18"/>
      <c r="O290" s="19"/>
      <c r="P290" s="20"/>
    </row>
    <row r="291" spans="1:17" ht="16.5">
      <c r="A291" s="6" t="s">
        <v>56</v>
      </c>
      <c r="B291" s="6" t="s">
        <v>57</v>
      </c>
      <c r="C291" s="18">
        <v>1123453949</v>
      </c>
      <c r="D291" s="18">
        <v>0</v>
      </c>
      <c r="E291" s="18">
        <f>C291+D291</f>
        <v>1123453949</v>
      </c>
      <c r="F291" s="19">
        <f>ROUND((G291/E291)*1000,5)</f>
        <v>1.33517</v>
      </c>
      <c r="G291" s="18">
        <v>1500000</v>
      </c>
      <c r="H291" s="18">
        <f>G291-(D291*F291)/1000</f>
        <v>1500000</v>
      </c>
      <c r="I291" s="20">
        <v>4308.1099999999997</v>
      </c>
      <c r="J291" s="18">
        <f>ROUND(E291/I291,0)</f>
        <v>260777</v>
      </c>
      <c r="K291" s="18">
        <f>ROUND(G291/I291,0)</f>
        <v>348</v>
      </c>
      <c r="L291" s="18"/>
      <c r="M291" s="19"/>
      <c r="N291" s="18"/>
      <c r="O291" s="19"/>
      <c r="P291" s="20"/>
    </row>
    <row r="292" spans="1:17" ht="16.5">
      <c r="A292" s="6" t="s">
        <v>332</v>
      </c>
      <c r="B292" s="6" t="s">
        <v>563</v>
      </c>
      <c r="C292" s="18">
        <v>891255493</v>
      </c>
      <c r="D292" s="18">
        <v>154151</v>
      </c>
      <c r="E292" s="18">
        <f>C292+D292</f>
        <v>891409644</v>
      </c>
      <c r="F292" s="19">
        <f>ROUND((G292/E292)*1000,5)</f>
        <v>1.64849</v>
      </c>
      <c r="G292" s="18">
        <v>1469480</v>
      </c>
      <c r="H292" s="18">
        <f>G292-(D292*F292)/1000</f>
        <v>1469225.88361801</v>
      </c>
      <c r="I292" s="20">
        <v>1063.3399999999999</v>
      </c>
      <c r="J292" s="18">
        <f>ROUND(E292/I292,0)</f>
        <v>838311</v>
      </c>
      <c r="K292" s="18">
        <f>ROUND(G292/I292,0)</f>
        <v>1382</v>
      </c>
      <c r="L292" s="18"/>
      <c r="M292" s="19"/>
      <c r="N292" s="18"/>
      <c r="O292" s="19"/>
      <c r="P292" s="20"/>
    </row>
    <row r="293" spans="1:17" ht="16.5">
      <c r="A293" s="6" t="s">
        <v>326</v>
      </c>
      <c r="B293" s="6" t="s">
        <v>558</v>
      </c>
      <c r="C293" s="18">
        <v>580383784</v>
      </c>
      <c r="D293" s="18">
        <v>0</v>
      </c>
      <c r="E293" s="18">
        <f>C293+D293</f>
        <v>580383784</v>
      </c>
      <c r="F293" s="19">
        <f>ROUND((G293/E293)*1000,5)</f>
        <v>1.3956299999999999</v>
      </c>
      <c r="G293" s="18">
        <v>810000</v>
      </c>
      <c r="H293" s="18">
        <f>G293-(D293*F293)/1000</f>
        <v>810000</v>
      </c>
      <c r="I293" s="20">
        <v>1396.09</v>
      </c>
      <c r="J293" s="18">
        <f>ROUND(E293/I293,0)</f>
        <v>415721</v>
      </c>
      <c r="K293" s="18">
        <f>ROUND(G293/I293,0)</f>
        <v>580</v>
      </c>
      <c r="L293" s="18"/>
      <c r="M293" s="19"/>
      <c r="N293" s="18"/>
      <c r="O293" s="19"/>
      <c r="P293" s="20"/>
    </row>
    <row r="294" spans="1:17" ht="16.5">
      <c r="A294" s="6" t="s">
        <v>327</v>
      </c>
      <c r="B294" s="6" t="s">
        <v>559</v>
      </c>
      <c r="C294" s="18">
        <v>794325850</v>
      </c>
      <c r="D294" s="18">
        <v>0</v>
      </c>
      <c r="E294" s="18">
        <f>C294+D294</f>
        <v>794325850</v>
      </c>
      <c r="F294" s="19">
        <f>ROUND((G294/E294)*1000,5)</f>
        <v>1.6995499999999999</v>
      </c>
      <c r="G294" s="18">
        <v>1350000</v>
      </c>
      <c r="H294" s="18">
        <f>G294-(D294*F294)/1000</f>
        <v>1350000</v>
      </c>
      <c r="I294" s="20">
        <v>1293.1099999999999</v>
      </c>
      <c r="J294" s="18">
        <f>ROUND(E294/I294,0)</f>
        <v>614276</v>
      </c>
      <c r="K294" s="18">
        <f>ROUND(G294/I294,0)</f>
        <v>1044</v>
      </c>
      <c r="L294" s="18"/>
      <c r="M294" s="19"/>
      <c r="N294" s="18"/>
      <c r="O294" s="19"/>
      <c r="P294" s="20"/>
    </row>
    <row r="295" spans="1:17" ht="16.5">
      <c r="A295" s="6" t="s">
        <v>328</v>
      </c>
      <c r="B295" s="6" t="s">
        <v>560</v>
      </c>
      <c r="C295" s="18">
        <v>1144888420</v>
      </c>
      <c r="D295" s="18">
        <v>0</v>
      </c>
      <c r="E295" s="18">
        <f>C295+D295</f>
        <v>1144888420</v>
      </c>
      <c r="F295" s="19">
        <f>ROUND((G295/E295)*1000,5)</f>
        <v>1.3320099999999999</v>
      </c>
      <c r="G295" s="18">
        <v>1525000</v>
      </c>
      <c r="H295" s="18">
        <f>G295-(D295*F295)/1000</f>
        <v>1525000</v>
      </c>
      <c r="I295" s="20">
        <v>3150.15</v>
      </c>
      <c r="J295" s="18">
        <f>ROUND(E295/I295,0)</f>
        <v>363439</v>
      </c>
      <c r="K295" s="18">
        <f>ROUND(G295/I295,0)</f>
        <v>484</v>
      </c>
      <c r="L295" s="18"/>
      <c r="M295" s="19"/>
      <c r="N295" s="18"/>
      <c r="O295" s="19"/>
      <c r="P295" s="20"/>
    </row>
    <row r="296" spans="1:17" ht="16.5">
      <c r="A296" s="6" t="s">
        <v>329</v>
      </c>
      <c r="B296" s="6" t="s">
        <v>565</v>
      </c>
      <c r="C296" s="18">
        <v>5470044391</v>
      </c>
      <c r="D296" s="18">
        <v>384306</v>
      </c>
      <c r="E296" s="18">
        <f>C296+D296</f>
        <v>5470428697</v>
      </c>
      <c r="F296" s="19">
        <f>ROUND((G296/E296)*1000,5)</f>
        <v>1.2615499999999999</v>
      </c>
      <c r="G296" s="18">
        <v>6901236</v>
      </c>
      <c r="H296" s="18">
        <f>G296-(D296*F296)/1000</f>
        <v>6900751.1787657002</v>
      </c>
      <c r="I296" s="20">
        <v>5362.2</v>
      </c>
      <c r="J296" s="18">
        <f>ROUND(E296/I296,0)</f>
        <v>1020184</v>
      </c>
      <c r="K296" s="18">
        <f>ROUND(G296/I296,0)</f>
        <v>1287</v>
      </c>
      <c r="L296" s="18"/>
      <c r="M296" s="19"/>
      <c r="N296" s="18"/>
      <c r="O296" s="19"/>
      <c r="P296" s="20"/>
    </row>
    <row r="297" spans="1:17" ht="16.5">
      <c r="A297" s="6" t="s">
        <v>330</v>
      </c>
      <c r="B297" s="6" t="s">
        <v>561</v>
      </c>
      <c r="C297" s="18">
        <v>253824194</v>
      </c>
      <c r="D297" s="18">
        <v>1200529</v>
      </c>
      <c r="E297" s="18">
        <f>C297+D297</f>
        <v>255024723</v>
      </c>
      <c r="F297" s="19">
        <f>ROUND((G297/E297)*1000,5)</f>
        <v>1.32843</v>
      </c>
      <c r="G297" s="18">
        <v>338783</v>
      </c>
      <c r="H297" s="18">
        <f>G297-(D297*F297)/1000</f>
        <v>337188.18126053002</v>
      </c>
      <c r="I297" s="20">
        <v>884.81</v>
      </c>
      <c r="J297" s="18">
        <f>ROUND(E297/I297,0)</f>
        <v>288225</v>
      </c>
      <c r="K297" s="18">
        <f>ROUND(G297/I297,0)</f>
        <v>383</v>
      </c>
      <c r="L297" s="18"/>
      <c r="M297" s="19"/>
      <c r="N297" s="18"/>
      <c r="O297" s="19"/>
      <c r="P297" s="20"/>
    </row>
    <row r="298" spans="1:17" ht="16.5">
      <c r="A298" s="13" t="s">
        <v>577</v>
      </c>
      <c r="B298" s="17" t="s">
        <v>64</v>
      </c>
      <c r="C298" s="21">
        <f>SUBTOTAL(109,C3:C297)</f>
        <v>1966860349377</v>
      </c>
      <c r="D298" s="22">
        <f>SUBTOTAL(109,D3:D297)</f>
        <v>4122963212</v>
      </c>
      <c r="E298" s="22">
        <f>SUBTOTAL(109,E3:E297)</f>
        <v>1970983312589</v>
      </c>
      <c r="F298" s="23">
        <f>ROUND(G298/(E298/1000),4)</f>
        <v>1.3733</v>
      </c>
      <c r="G298" s="15">
        <f>SUM(G3:G297)</f>
        <v>2706785001.1100001</v>
      </c>
      <c r="H298" s="15">
        <f>G298-(D298*F298)/1000</f>
        <v>2701122935.7309604</v>
      </c>
      <c r="I298" s="22">
        <f>SUBTOTAL(109,I3:I297)</f>
        <v>1059694.0599999994</v>
      </c>
      <c r="J298" s="15">
        <f>ROUND(E298/I298,0)</f>
        <v>1859955</v>
      </c>
      <c r="K298" s="15">
        <f>ROUND(G298/I298,0)</f>
        <v>2554</v>
      </c>
      <c r="L298" s="14"/>
      <c r="M298" s="6"/>
      <c r="N298" s="6"/>
      <c r="O298" s="6"/>
      <c r="P298" s="19"/>
      <c r="Q298" s="19"/>
    </row>
    <row r="299" spans="1:17" ht="16.5">
      <c r="A299" s="13" t="s">
        <v>597</v>
      </c>
      <c r="B299" s="24" t="s">
        <v>598</v>
      </c>
      <c r="C299" s="15">
        <f>SUMIF($G$3:$G$297,"&gt;0",C3:C297)</f>
        <v>1958506404046</v>
      </c>
      <c r="D299" s="15">
        <f>SUMIF($G$3:$G$297,"&gt;0",D3:D297)</f>
        <v>3960435106</v>
      </c>
      <c r="E299" s="15">
        <f>SUMIF($G$3:$G$297,"&gt;0",E3:E297)</f>
        <v>1962466839152</v>
      </c>
      <c r="F299" s="23">
        <f>ROUND(G299/(E299/1000),4)</f>
        <v>1.3793</v>
      </c>
      <c r="G299" s="15">
        <f>G298</f>
        <v>2706785001.1100001</v>
      </c>
      <c r="H299" s="15">
        <f>G299-(D299*F299)/1000</f>
        <v>2701322372.9682941</v>
      </c>
      <c r="I299" s="15">
        <f>SUMIF($G$3:$G$297,"&gt;0",I3:I297)</f>
        <v>1053172.0999999994</v>
      </c>
      <c r="J299" s="15">
        <f>ROUND(E299/I299,0)</f>
        <v>1863387</v>
      </c>
      <c r="K299" s="15">
        <f>ROUND(G299/I299,0)</f>
        <v>2570</v>
      </c>
    </row>
    <row r="300" spans="1:17" s="6" customFormat="1" ht="16.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15"/>
    </row>
    <row r="301" spans="1:17" s="6" customFormat="1" ht="16.5">
      <c r="E301" s="10"/>
      <c r="K301" s="8"/>
      <c r="L301" s="8"/>
      <c r="M301" s="28"/>
    </row>
    <row r="302" spans="1:17" ht="16.5">
      <c r="A302" s="9"/>
      <c r="B302" s="6"/>
      <c r="C302" s="6"/>
      <c r="D302" s="6"/>
      <c r="E302" s="10"/>
      <c r="F302" s="6"/>
      <c r="G302" s="6"/>
      <c r="H302" s="6"/>
      <c r="I302" s="6"/>
      <c r="J302" s="6"/>
      <c r="K302" s="8"/>
    </row>
    <row r="303" spans="1:17" ht="16.5">
      <c r="B303" s="6"/>
      <c r="C303" s="25"/>
      <c r="D303" s="25"/>
      <c r="E303" s="25"/>
      <c r="F303" s="20"/>
      <c r="G303" s="6"/>
      <c r="H303" s="6"/>
      <c r="I303" s="25"/>
      <c r="J303" s="18"/>
      <c r="K303" s="18"/>
      <c r="L303" s="16"/>
    </row>
    <row r="304" spans="1:17" ht="16.5">
      <c r="C304" s="6"/>
      <c r="D304" s="6"/>
      <c r="E304" s="6"/>
      <c r="F304" s="20"/>
      <c r="G304" s="6"/>
      <c r="H304" s="6"/>
      <c r="I304" s="6"/>
      <c r="J304" s="18"/>
      <c r="K304" s="18"/>
      <c r="L304" s="7"/>
    </row>
    <row r="305" spans="3:12" ht="16.5">
      <c r="C305" s="6"/>
      <c r="D305" s="11"/>
      <c r="E305" s="11"/>
      <c r="F305" s="11"/>
      <c r="G305" s="11"/>
      <c r="H305" s="11"/>
      <c r="I305" s="11"/>
      <c r="J305" s="7"/>
      <c r="K305" s="7"/>
      <c r="L305" s="7"/>
    </row>
    <row r="306" spans="3:12" ht="16.5">
      <c r="C306" s="6"/>
      <c r="D306" s="6"/>
      <c r="E306" s="6"/>
      <c r="F306" s="6"/>
      <c r="G306" s="6"/>
      <c r="H306" s="6"/>
      <c r="I306" s="6"/>
      <c r="J306" s="7"/>
      <c r="K306" s="7"/>
    </row>
  </sheetData>
  <pageMargins left="0.9" right="0.9" top="0.68" bottom="0.81" header="0.5" footer="0.5"/>
  <pageSetup scale="67" fitToHeight="8" orientation="landscape" horizontalDpi="1200" verticalDpi="1200" r:id="rId1"/>
  <headerFooter differentFirst="1">
    <oddFooter>&amp;Rp.&amp;P│</oddFooter>
  </headerFooter>
  <rowBreaks count="1" manualBreakCount="1">
    <brk id="261" max="9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7994-3B17-483B-B09C-73AB123352A8}">
  <dimension ref="A1:L302"/>
  <sheetViews>
    <sheetView workbookViewId="0">
      <selection activeCell="D16" sqref="D16"/>
    </sheetView>
  </sheetViews>
  <sheetFormatPr defaultRowHeight="11.25"/>
  <cols>
    <col min="1" max="1" width="13.83203125" customWidth="1"/>
    <col min="2" max="2" width="13.33203125" bestFit="1" customWidth="1"/>
    <col min="3" max="3" width="35.83203125" bestFit="1" customWidth="1"/>
    <col min="4" max="4" width="13.83203125" bestFit="1" customWidth="1"/>
    <col min="5" max="5" width="7" bestFit="1" customWidth="1"/>
    <col min="7" max="7" width="13.33203125" bestFit="1" customWidth="1"/>
    <col min="8" max="8" width="35.83203125" bestFit="1" customWidth="1"/>
    <col min="9" max="9" width="13.83203125" bestFit="1" customWidth="1"/>
    <col min="10" max="10" width="7" bestFit="1" customWidth="1"/>
    <col min="12" max="12" width="17.33203125" customWidth="1"/>
  </cols>
  <sheetData>
    <row r="1" spans="1:12">
      <c r="B1" t="s">
        <v>1012</v>
      </c>
      <c r="D1" t="s">
        <v>1014</v>
      </c>
      <c r="G1" t="s">
        <v>1012</v>
      </c>
    </row>
    <row r="2" spans="1:12">
      <c r="B2" t="s">
        <v>1011</v>
      </c>
      <c r="C2" t="s">
        <v>1010</v>
      </c>
      <c r="D2" t="s">
        <v>1009</v>
      </c>
      <c r="E2" t="s">
        <v>1008</v>
      </c>
      <c r="G2" t="s">
        <v>1011</v>
      </c>
      <c r="H2" t="s">
        <v>1010</v>
      </c>
      <c r="I2" t="s">
        <v>1009</v>
      </c>
      <c r="J2" t="s">
        <v>1013</v>
      </c>
      <c r="L2" t="s">
        <v>1015</v>
      </c>
    </row>
    <row r="5" spans="1:12">
      <c r="B5" t="s">
        <v>58</v>
      </c>
      <c r="C5" t="s">
        <v>1007</v>
      </c>
      <c r="D5" t="s">
        <v>1006</v>
      </c>
      <c r="G5" t="s">
        <v>58</v>
      </c>
      <c r="H5" t="s">
        <v>1007</v>
      </c>
      <c r="I5" t="s">
        <v>1006</v>
      </c>
    </row>
    <row r="6" spans="1:12">
      <c r="A6" s="68"/>
      <c r="B6" t="s">
        <v>67</v>
      </c>
      <c r="C6" t="s">
        <v>1005</v>
      </c>
      <c r="D6" s="75">
        <v>56582.51</v>
      </c>
      <c r="G6" t="s">
        <v>67</v>
      </c>
      <c r="H6" t="s">
        <v>1005</v>
      </c>
      <c r="I6" s="75">
        <v>154819.42000000001</v>
      </c>
      <c r="L6" s="76">
        <f>I6-D6</f>
        <v>98236.91</v>
      </c>
    </row>
    <row r="7" spans="1:12">
      <c r="A7" s="68"/>
      <c r="B7" t="s">
        <v>68</v>
      </c>
      <c r="C7" t="s">
        <v>1004</v>
      </c>
      <c r="D7" s="75">
        <v>10626.02</v>
      </c>
      <c r="G7" t="s">
        <v>68</v>
      </c>
      <c r="H7" t="s">
        <v>1004</v>
      </c>
      <c r="I7" s="75">
        <v>33231.74</v>
      </c>
      <c r="L7" s="76">
        <f t="shared" ref="L7:L70" si="0">I7-D7</f>
        <v>22605.719999999998</v>
      </c>
    </row>
    <row r="8" spans="1:12">
      <c r="A8" s="68"/>
      <c r="B8" t="s">
        <v>66</v>
      </c>
      <c r="C8" t="s">
        <v>1003</v>
      </c>
      <c r="D8" s="75">
        <v>1081467.26</v>
      </c>
      <c r="G8" t="s">
        <v>66</v>
      </c>
      <c r="H8" t="s">
        <v>1003</v>
      </c>
      <c r="I8" s="75">
        <v>2761425.38</v>
      </c>
      <c r="L8" s="76">
        <f t="shared" si="0"/>
        <v>1679958.1199999999</v>
      </c>
    </row>
    <row r="9" spans="1:12">
      <c r="A9" s="68"/>
      <c r="B9" t="s">
        <v>69</v>
      </c>
      <c r="C9" t="s">
        <v>1002</v>
      </c>
      <c r="D9" s="75">
        <v>178152.86</v>
      </c>
      <c r="G9" t="s">
        <v>69</v>
      </c>
      <c r="H9" t="s">
        <v>1002</v>
      </c>
      <c r="I9" s="75">
        <v>567236.57999999996</v>
      </c>
      <c r="L9" s="76">
        <f t="shared" si="0"/>
        <v>389083.72</v>
      </c>
    </row>
    <row r="10" spans="1:12">
      <c r="A10" s="68"/>
      <c r="B10" t="s">
        <v>70</v>
      </c>
      <c r="C10" t="s">
        <v>1001</v>
      </c>
      <c r="D10" s="75">
        <v>326569.5</v>
      </c>
      <c r="G10" t="s">
        <v>70</v>
      </c>
      <c r="H10" t="s">
        <v>1001</v>
      </c>
      <c r="I10" s="75">
        <v>917400.38</v>
      </c>
      <c r="L10" s="76">
        <f t="shared" si="0"/>
        <v>590830.88</v>
      </c>
    </row>
    <row r="11" spans="1:12">
      <c r="A11" s="68"/>
      <c r="B11" t="s">
        <v>71</v>
      </c>
      <c r="C11" t="s">
        <v>1000</v>
      </c>
      <c r="D11" s="75">
        <v>1691182.7</v>
      </c>
      <c r="G11" t="s">
        <v>71</v>
      </c>
      <c r="H11" t="s">
        <v>1000</v>
      </c>
      <c r="I11" s="75">
        <v>4205542.99</v>
      </c>
      <c r="L11" s="76">
        <f t="shared" si="0"/>
        <v>2514360.29</v>
      </c>
    </row>
    <row r="12" spans="1:12">
      <c r="A12" s="68"/>
      <c r="B12" t="s">
        <v>72</v>
      </c>
      <c r="C12" t="s">
        <v>999</v>
      </c>
      <c r="D12" s="75">
        <v>413504.01</v>
      </c>
      <c r="G12" t="s">
        <v>72</v>
      </c>
      <c r="H12" t="s">
        <v>999</v>
      </c>
      <c r="I12" s="75">
        <v>1053449.3600000001</v>
      </c>
      <c r="L12" s="76">
        <f t="shared" si="0"/>
        <v>639945.35000000009</v>
      </c>
    </row>
    <row r="13" spans="1:12">
      <c r="A13" s="68"/>
      <c r="B13" t="s">
        <v>73</v>
      </c>
      <c r="C13" t="s">
        <v>998</v>
      </c>
      <c r="D13" s="75">
        <v>25944.48</v>
      </c>
      <c r="G13" t="s">
        <v>73</v>
      </c>
      <c r="H13" t="s">
        <v>998</v>
      </c>
      <c r="I13" s="75">
        <v>13086873.439999999</v>
      </c>
      <c r="L13" s="76">
        <f t="shared" si="0"/>
        <v>13060928.959999999</v>
      </c>
    </row>
    <row r="14" spans="1:12">
      <c r="A14" s="68"/>
      <c r="B14" t="s">
        <v>8</v>
      </c>
      <c r="C14" t="s">
        <v>997</v>
      </c>
      <c r="D14" s="75">
        <v>156724.76</v>
      </c>
      <c r="G14" t="s">
        <v>8</v>
      </c>
      <c r="H14" t="s">
        <v>997</v>
      </c>
      <c r="I14" s="75">
        <v>365303.21</v>
      </c>
      <c r="L14" s="76">
        <f t="shared" si="0"/>
        <v>208578.45</v>
      </c>
    </row>
    <row r="15" spans="1:12">
      <c r="A15" s="68"/>
      <c r="B15" t="s">
        <v>74</v>
      </c>
      <c r="C15" t="s">
        <v>996</v>
      </c>
      <c r="D15" s="75">
        <v>642308.98</v>
      </c>
      <c r="G15" t="s">
        <v>74</v>
      </c>
      <c r="H15" t="s">
        <v>996</v>
      </c>
      <c r="I15" s="75">
        <v>1650151.01</v>
      </c>
      <c r="L15" s="76">
        <f t="shared" si="0"/>
        <v>1007842.03</v>
      </c>
    </row>
    <row r="16" spans="1:12">
      <c r="A16" s="68"/>
      <c r="B16" t="s">
        <v>75</v>
      </c>
      <c r="C16" t="s">
        <v>995</v>
      </c>
      <c r="D16" s="75">
        <v>3634.66</v>
      </c>
      <c r="G16" t="s">
        <v>75</v>
      </c>
      <c r="H16" t="s">
        <v>995</v>
      </c>
      <c r="I16" s="75">
        <v>875066.18</v>
      </c>
      <c r="L16" s="76">
        <f t="shared" si="0"/>
        <v>871431.52</v>
      </c>
    </row>
    <row r="17" spans="1:12">
      <c r="A17" s="68"/>
      <c r="B17" t="s">
        <v>76</v>
      </c>
      <c r="C17" t="s">
        <v>994</v>
      </c>
      <c r="D17" s="75">
        <v>1421367.27</v>
      </c>
      <c r="G17" t="s">
        <v>76</v>
      </c>
      <c r="H17" t="s">
        <v>994</v>
      </c>
      <c r="I17" s="75">
        <v>3511599.21</v>
      </c>
      <c r="L17" s="76">
        <f t="shared" si="0"/>
        <v>2090231.94</v>
      </c>
    </row>
    <row r="18" spans="1:12">
      <c r="A18" s="68"/>
      <c r="B18" t="s">
        <v>77</v>
      </c>
      <c r="C18" t="s">
        <v>993</v>
      </c>
      <c r="D18" s="75">
        <v>11988834.74</v>
      </c>
      <c r="G18" t="s">
        <v>77</v>
      </c>
      <c r="H18" t="s">
        <v>993</v>
      </c>
      <c r="I18" s="75">
        <v>29099481.91</v>
      </c>
      <c r="L18" s="76">
        <f t="shared" si="0"/>
        <v>17110647.170000002</v>
      </c>
    </row>
    <row r="19" spans="1:12">
      <c r="A19" s="68"/>
      <c r="B19" t="s">
        <v>10</v>
      </c>
      <c r="C19" t="s">
        <v>992</v>
      </c>
      <c r="D19" s="75">
        <v>725837.44</v>
      </c>
      <c r="G19" t="s">
        <v>10</v>
      </c>
      <c r="H19" t="s">
        <v>992</v>
      </c>
      <c r="I19" s="75">
        <v>1774901.26</v>
      </c>
      <c r="L19" s="76">
        <f t="shared" si="0"/>
        <v>1049063.82</v>
      </c>
    </row>
    <row r="20" spans="1:12">
      <c r="A20" s="68"/>
      <c r="B20" t="s">
        <v>578</v>
      </c>
      <c r="C20" t="s">
        <v>991</v>
      </c>
      <c r="D20">
        <v>0</v>
      </c>
      <c r="G20" t="s">
        <v>578</v>
      </c>
      <c r="H20" t="s">
        <v>991</v>
      </c>
      <c r="I20">
        <v>0</v>
      </c>
      <c r="L20" s="76">
        <f t="shared" si="0"/>
        <v>0</v>
      </c>
    </row>
    <row r="21" spans="1:12">
      <c r="A21" s="68"/>
      <c r="B21" t="s">
        <v>81</v>
      </c>
      <c r="C21" t="s">
        <v>990</v>
      </c>
      <c r="D21" s="75">
        <v>205344.27</v>
      </c>
      <c r="G21" t="s">
        <v>81</v>
      </c>
      <c r="H21" t="s">
        <v>990</v>
      </c>
      <c r="I21" s="75">
        <v>505929.77</v>
      </c>
      <c r="L21" s="76">
        <f t="shared" si="0"/>
        <v>300585.5</v>
      </c>
    </row>
    <row r="22" spans="1:12">
      <c r="A22" s="68"/>
      <c r="B22" t="s">
        <v>78</v>
      </c>
      <c r="C22" t="s">
        <v>989</v>
      </c>
      <c r="D22" s="75">
        <v>1603266.59</v>
      </c>
      <c r="G22" t="s">
        <v>78</v>
      </c>
      <c r="H22" t="s">
        <v>989</v>
      </c>
      <c r="I22" s="75">
        <v>3726713.53</v>
      </c>
      <c r="L22" s="76">
        <f t="shared" si="0"/>
        <v>2123446.9399999995</v>
      </c>
    </row>
    <row r="23" spans="1:12">
      <c r="A23" s="68"/>
      <c r="B23" t="s">
        <v>82</v>
      </c>
      <c r="C23" t="s">
        <v>988</v>
      </c>
      <c r="D23" s="75">
        <v>1089170.6599999999</v>
      </c>
      <c r="G23" t="s">
        <v>82</v>
      </c>
      <c r="H23" t="s">
        <v>988</v>
      </c>
      <c r="I23" s="75">
        <v>2577236.61</v>
      </c>
      <c r="L23" s="76">
        <f t="shared" si="0"/>
        <v>1488065.95</v>
      </c>
    </row>
    <row r="24" spans="1:12">
      <c r="A24" s="68"/>
      <c r="B24" t="s">
        <v>79</v>
      </c>
      <c r="C24" t="s">
        <v>987</v>
      </c>
      <c r="D24" s="75">
        <v>1564627.58</v>
      </c>
      <c r="G24" t="s">
        <v>79</v>
      </c>
      <c r="H24" t="s">
        <v>987</v>
      </c>
      <c r="I24" s="75">
        <v>3789620.41</v>
      </c>
      <c r="L24" s="76">
        <f t="shared" si="0"/>
        <v>2224992.83</v>
      </c>
    </row>
    <row r="25" spans="1:12">
      <c r="A25" s="68"/>
      <c r="B25" t="s">
        <v>80</v>
      </c>
      <c r="C25" t="s">
        <v>986</v>
      </c>
      <c r="D25" s="75">
        <v>5401888.25</v>
      </c>
      <c r="G25" t="s">
        <v>80</v>
      </c>
      <c r="H25" t="s">
        <v>986</v>
      </c>
      <c r="I25" s="75">
        <v>12600012.810000001</v>
      </c>
      <c r="L25" s="76">
        <f t="shared" si="0"/>
        <v>7198124.5600000005</v>
      </c>
    </row>
    <row r="26" spans="1:12">
      <c r="A26" s="68"/>
      <c r="B26" t="s">
        <v>84</v>
      </c>
      <c r="C26" t="s">
        <v>985</v>
      </c>
      <c r="D26" s="75">
        <v>2342118.58</v>
      </c>
      <c r="G26" t="s">
        <v>84</v>
      </c>
      <c r="H26" t="s">
        <v>985</v>
      </c>
      <c r="I26" s="75">
        <v>5634147.8899999997</v>
      </c>
      <c r="L26" s="76">
        <f t="shared" si="0"/>
        <v>3292029.3099999996</v>
      </c>
    </row>
    <row r="27" spans="1:12">
      <c r="A27" s="68"/>
      <c r="B27" t="s">
        <v>83</v>
      </c>
      <c r="C27" t="s">
        <v>984</v>
      </c>
      <c r="D27" s="75">
        <v>192366.27</v>
      </c>
      <c r="G27" t="s">
        <v>83</v>
      </c>
      <c r="H27" t="s">
        <v>984</v>
      </c>
      <c r="I27" s="75">
        <v>510910.61</v>
      </c>
      <c r="L27" s="76">
        <f t="shared" si="0"/>
        <v>318544.33999999997</v>
      </c>
    </row>
    <row r="28" spans="1:12">
      <c r="A28" s="68"/>
      <c r="B28" t="s">
        <v>85</v>
      </c>
      <c r="C28" t="s">
        <v>983</v>
      </c>
      <c r="D28" s="75">
        <v>2861597.48</v>
      </c>
      <c r="G28" t="s">
        <v>85</v>
      </c>
      <c r="H28" t="s">
        <v>983</v>
      </c>
      <c r="I28" s="75">
        <v>7430437.8200000003</v>
      </c>
      <c r="L28" s="76">
        <f t="shared" si="0"/>
        <v>4568840.34</v>
      </c>
    </row>
    <row r="29" spans="1:12">
      <c r="A29" s="68"/>
      <c r="B29" t="s">
        <v>87</v>
      </c>
      <c r="C29" t="s">
        <v>982</v>
      </c>
      <c r="D29" s="75">
        <v>80178.87</v>
      </c>
      <c r="G29" t="s">
        <v>87</v>
      </c>
      <c r="H29" t="s">
        <v>982</v>
      </c>
      <c r="I29" s="75">
        <v>266116.40999999997</v>
      </c>
      <c r="L29" s="76">
        <f t="shared" si="0"/>
        <v>185937.53999999998</v>
      </c>
    </row>
    <row r="30" spans="1:12">
      <c r="A30" s="68"/>
      <c r="B30" t="s">
        <v>86</v>
      </c>
      <c r="C30" t="s">
        <v>981</v>
      </c>
      <c r="D30" s="75">
        <v>216843.99</v>
      </c>
      <c r="G30" t="s">
        <v>86</v>
      </c>
      <c r="H30" t="s">
        <v>981</v>
      </c>
      <c r="I30" s="75">
        <v>619710.81000000006</v>
      </c>
      <c r="L30" s="76">
        <f t="shared" si="0"/>
        <v>402866.82000000007</v>
      </c>
    </row>
    <row r="31" spans="1:12">
      <c r="A31" s="68"/>
      <c r="B31" t="s">
        <v>12</v>
      </c>
      <c r="C31" t="s">
        <v>980</v>
      </c>
      <c r="D31" s="75">
        <v>22107905.850000001</v>
      </c>
      <c r="G31" t="s">
        <v>12</v>
      </c>
      <c r="H31" t="s">
        <v>980</v>
      </c>
      <c r="I31" s="75">
        <v>56467591.869999997</v>
      </c>
      <c r="L31" s="76">
        <f t="shared" si="0"/>
        <v>34359686.019999996</v>
      </c>
    </row>
    <row r="32" spans="1:12">
      <c r="A32" s="68"/>
      <c r="B32" t="s">
        <v>14</v>
      </c>
      <c r="C32" t="s">
        <v>979</v>
      </c>
      <c r="D32" s="75">
        <v>1756390.22</v>
      </c>
      <c r="G32" t="s">
        <v>14</v>
      </c>
      <c r="H32" t="s">
        <v>979</v>
      </c>
      <c r="I32" s="75">
        <v>4140358.35</v>
      </c>
      <c r="L32" s="76">
        <f t="shared" si="0"/>
        <v>2383968.13</v>
      </c>
    </row>
    <row r="33" spans="1:12">
      <c r="A33" s="68"/>
      <c r="B33" t="s">
        <v>91</v>
      </c>
      <c r="C33" t="s">
        <v>978</v>
      </c>
      <c r="D33" s="75">
        <v>1122705.33</v>
      </c>
      <c r="G33" t="s">
        <v>91</v>
      </c>
      <c r="H33" t="s">
        <v>978</v>
      </c>
      <c r="I33" s="75">
        <v>2721083.07</v>
      </c>
      <c r="L33" s="76">
        <f t="shared" si="0"/>
        <v>1598377.7399999998</v>
      </c>
    </row>
    <row r="34" spans="1:12">
      <c r="A34" s="68"/>
      <c r="B34" t="s">
        <v>93</v>
      </c>
      <c r="C34" t="s">
        <v>977</v>
      </c>
      <c r="D34" s="75">
        <v>163248.07999999999</v>
      </c>
      <c r="G34" t="s">
        <v>93</v>
      </c>
      <c r="H34" t="s">
        <v>977</v>
      </c>
      <c r="I34" s="75">
        <v>409607.62</v>
      </c>
      <c r="L34" s="76">
        <f t="shared" si="0"/>
        <v>246359.54</v>
      </c>
    </row>
    <row r="35" spans="1:12">
      <c r="A35" s="68"/>
      <c r="B35" t="s">
        <v>88</v>
      </c>
      <c r="C35" t="s">
        <v>976</v>
      </c>
      <c r="D35" s="75">
        <v>3619918.85</v>
      </c>
      <c r="G35" t="s">
        <v>88</v>
      </c>
      <c r="H35" t="s">
        <v>976</v>
      </c>
      <c r="I35" s="75">
        <v>8565653.4100000001</v>
      </c>
      <c r="L35" s="76">
        <f t="shared" si="0"/>
        <v>4945734.5600000005</v>
      </c>
    </row>
    <row r="36" spans="1:12">
      <c r="A36" s="68"/>
      <c r="B36" t="s">
        <v>16</v>
      </c>
      <c r="C36" t="s">
        <v>975</v>
      </c>
      <c r="D36" s="75">
        <v>18452878.039999999</v>
      </c>
      <c r="G36" t="s">
        <v>16</v>
      </c>
      <c r="H36" t="s">
        <v>975</v>
      </c>
      <c r="I36" s="75">
        <v>43745202.350000001</v>
      </c>
      <c r="L36" s="76">
        <f t="shared" si="0"/>
        <v>25292324.310000002</v>
      </c>
    </row>
    <row r="37" spans="1:12">
      <c r="A37" s="68"/>
      <c r="B37" t="s">
        <v>89</v>
      </c>
      <c r="C37" t="s">
        <v>974</v>
      </c>
      <c r="D37" s="75">
        <v>7574397.0899999999</v>
      </c>
      <c r="G37" t="s">
        <v>89</v>
      </c>
      <c r="H37" t="s">
        <v>974</v>
      </c>
      <c r="I37" s="75">
        <v>17903212.41</v>
      </c>
      <c r="L37" s="76">
        <f t="shared" si="0"/>
        <v>10328815.32</v>
      </c>
    </row>
    <row r="38" spans="1:12">
      <c r="A38" s="68"/>
      <c r="B38" t="s">
        <v>90</v>
      </c>
      <c r="C38" t="s">
        <v>973</v>
      </c>
      <c r="D38" s="75">
        <v>12089196.869999999</v>
      </c>
      <c r="G38" t="s">
        <v>90</v>
      </c>
      <c r="H38" t="s">
        <v>973</v>
      </c>
      <c r="I38" s="75">
        <v>28969857.870000001</v>
      </c>
      <c r="L38" s="76">
        <f t="shared" si="0"/>
        <v>16880661</v>
      </c>
    </row>
    <row r="39" spans="1:12">
      <c r="A39" s="68"/>
      <c r="B39" t="s">
        <v>92</v>
      </c>
      <c r="C39" t="s">
        <v>972</v>
      </c>
      <c r="D39" s="75">
        <v>3847929.44</v>
      </c>
      <c r="G39" t="s">
        <v>92</v>
      </c>
      <c r="H39" t="s">
        <v>972</v>
      </c>
      <c r="I39" s="75">
        <v>9741757.1899999995</v>
      </c>
      <c r="L39" s="76">
        <f t="shared" si="0"/>
        <v>5893827.75</v>
      </c>
    </row>
    <row r="40" spans="1:12">
      <c r="A40" s="68"/>
      <c r="B40" t="s">
        <v>95</v>
      </c>
      <c r="C40" t="s">
        <v>971</v>
      </c>
      <c r="D40" s="75">
        <v>458067.91</v>
      </c>
      <c r="G40" t="s">
        <v>95</v>
      </c>
      <c r="H40" t="s">
        <v>971</v>
      </c>
      <c r="I40" s="75">
        <v>1106250.45</v>
      </c>
      <c r="L40" s="76">
        <f t="shared" si="0"/>
        <v>648182.54</v>
      </c>
    </row>
    <row r="41" spans="1:12">
      <c r="A41" s="68"/>
      <c r="B41" t="s">
        <v>580</v>
      </c>
      <c r="C41" t="s">
        <v>970</v>
      </c>
      <c r="D41">
        <v>0</v>
      </c>
      <c r="G41" t="s">
        <v>580</v>
      </c>
      <c r="H41" t="s">
        <v>970</v>
      </c>
      <c r="I41">
        <v>0</v>
      </c>
      <c r="L41" s="76">
        <f t="shared" si="0"/>
        <v>0</v>
      </c>
    </row>
    <row r="42" spans="1:12">
      <c r="A42" s="68"/>
      <c r="B42" t="s">
        <v>98</v>
      </c>
      <c r="C42" t="s">
        <v>969</v>
      </c>
      <c r="D42" s="75">
        <v>6372096.4800000004</v>
      </c>
      <c r="G42" t="s">
        <v>98</v>
      </c>
      <c r="H42" t="s">
        <v>969</v>
      </c>
      <c r="I42" s="75">
        <v>15407258.75</v>
      </c>
      <c r="L42" s="76">
        <f t="shared" si="0"/>
        <v>9035162.2699999996</v>
      </c>
    </row>
    <row r="43" spans="1:12">
      <c r="A43" s="68"/>
      <c r="B43" t="s">
        <v>96</v>
      </c>
      <c r="C43" t="s">
        <v>968</v>
      </c>
      <c r="D43" s="75">
        <v>545004.46</v>
      </c>
      <c r="G43" t="s">
        <v>96</v>
      </c>
      <c r="H43" t="s">
        <v>968</v>
      </c>
      <c r="I43" s="75">
        <v>1419919.87</v>
      </c>
      <c r="L43" s="76">
        <f t="shared" si="0"/>
        <v>874915.41000000015</v>
      </c>
    </row>
    <row r="44" spans="1:12">
      <c r="A44" s="68"/>
      <c r="B44" t="s">
        <v>99</v>
      </c>
      <c r="C44" t="s">
        <v>967</v>
      </c>
      <c r="D44" s="75">
        <v>1070814.67</v>
      </c>
      <c r="G44" t="s">
        <v>99</v>
      </c>
      <c r="H44" t="s">
        <v>967</v>
      </c>
      <c r="I44" s="75">
        <v>2733585.65</v>
      </c>
      <c r="L44" s="76">
        <f t="shared" si="0"/>
        <v>1662770.98</v>
      </c>
    </row>
    <row r="45" spans="1:12">
      <c r="A45" s="68"/>
      <c r="B45" t="s">
        <v>100</v>
      </c>
      <c r="C45" t="s">
        <v>966</v>
      </c>
      <c r="D45" s="75">
        <v>1111139.6000000001</v>
      </c>
      <c r="G45" t="s">
        <v>100</v>
      </c>
      <c r="H45" t="s">
        <v>966</v>
      </c>
      <c r="I45" s="75">
        <v>3015247.98</v>
      </c>
      <c r="L45" s="76">
        <f t="shared" si="0"/>
        <v>1904108.38</v>
      </c>
    </row>
    <row r="46" spans="1:12">
      <c r="A46" s="68"/>
      <c r="B46" t="s">
        <v>97</v>
      </c>
      <c r="C46" t="s">
        <v>965</v>
      </c>
      <c r="D46" s="75">
        <v>2501906.8199999998</v>
      </c>
      <c r="G46" t="s">
        <v>97</v>
      </c>
      <c r="H46" t="s">
        <v>965</v>
      </c>
      <c r="I46" s="75">
        <v>2588341.88</v>
      </c>
      <c r="L46" s="76">
        <f t="shared" si="0"/>
        <v>86435.060000000056</v>
      </c>
    </row>
    <row r="47" spans="1:12">
      <c r="A47" s="68"/>
      <c r="B47" t="s">
        <v>101</v>
      </c>
      <c r="C47" t="s">
        <v>964</v>
      </c>
      <c r="D47" s="75">
        <v>2864913.36</v>
      </c>
      <c r="G47" t="s">
        <v>101</v>
      </c>
      <c r="H47" t="s">
        <v>964</v>
      </c>
      <c r="I47" s="75">
        <v>7038823.5599999996</v>
      </c>
      <c r="L47" s="76">
        <f t="shared" si="0"/>
        <v>4173910.1999999997</v>
      </c>
    </row>
    <row r="48" spans="1:12">
      <c r="A48" s="68"/>
      <c r="B48" t="s">
        <v>105</v>
      </c>
      <c r="C48" t="s">
        <v>963</v>
      </c>
      <c r="D48" s="75">
        <v>297259.67</v>
      </c>
      <c r="G48" t="s">
        <v>105</v>
      </c>
      <c r="H48" t="s">
        <v>963</v>
      </c>
      <c r="I48" s="75">
        <v>633953.22</v>
      </c>
      <c r="L48" s="76">
        <f t="shared" si="0"/>
        <v>336693.55</v>
      </c>
    </row>
    <row r="49" spans="1:12">
      <c r="A49" s="68"/>
      <c r="B49" t="s">
        <v>102</v>
      </c>
      <c r="C49" t="s">
        <v>962</v>
      </c>
      <c r="D49" s="75">
        <v>103517.44</v>
      </c>
      <c r="G49" t="s">
        <v>102</v>
      </c>
      <c r="H49" t="s">
        <v>962</v>
      </c>
      <c r="I49" s="75">
        <v>313145.28999999998</v>
      </c>
      <c r="L49" s="76">
        <f t="shared" si="0"/>
        <v>209627.84999999998</v>
      </c>
    </row>
    <row r="50" spans="1:12">
      <c r="A50" s="68"/>
      <c r="B50" t="s">
        <v>106</v>
      </c>
      <c r="C50" t="s">
        <v>961</v>
      </c>
      <c r="D50" s="75">
        <v>53670.080000000002</v>
      </c>
      <c r="G50" t="s">
        <v>106</v>
      </c>
      <c r="H50" t="s">
        <v>961</v>
      </c>
      <c r="I50" s="75">
        <v>119799.36</v>
      </c>
      <c r="L50" s="76">
        <f t="shared" si="0"/>
        <v>66129.279999999999</v>
      </c>
    </row>
    <row r="51" spans="1:12">
      <c r="A51" s="68"/>
      <c r="B51" t="s">
        <v>104</v>
      </c>
      <c r="C51" t="s">
        <v>960</v>
      </c>
      <c r="D51" s="75">
        <v>4811707.91</v>
      </c>
      <c r="G51" t="s">
        <v>104</v>
      </c>
      <c r="H51" t="s">
        <v>960</v>
      </c>
      <c r="I51" s="75">
        <v>11960610.07</v>
      </c>
      <c r="L51" s="76">
        <f t="shared" si="0"/>
        <v>7148902.1600000001</v>
      </c>
    </row>
    <row r="52" spans="1:12">
      <c r="A52" s="68"/>
      <c r="B52" t="s">
        <v>103</v>
      </c>
      <c r="C52" t="s">
        <v>959</v>
      </c>
      <c r="D52" s="75">
        <v>67806.11</v>
      </c>
      <c r="G52" t="s">
        <v>103</v>
      </c>
      <c r="H52" t="s">
        <v>959</v>
      </c>
      <c r="I52" s="75">
        <v>187777.65</v>
      </c>
      <c r="L52" s="76">
        <f t="shared" si="0"/>
        <v>119971.54</v>
      </c>
    </row>
    <row r="53" spans="1:12">
      <c r="A53" s="68"/>
      <c r="B53" t="s">
        <v>18</v>
      </c>
      <c r="C53" t="s">
        <v>958</v>
      </c>
      <c r="D53" s="75">
        <v>236228.17</v>
      </c>
      <c r="G53" t="s">
        <v>18</v>
      </c>
      <c r="H53" t="s">
        <v>958</v>
      </c>
      <c r="I53" s="75">
        <v>657311.73</v>
      </c>
      <c r="L53" s="76">
        <f t="shared" si="0"/>
        <v>421083.55999999994</v>
      </c>
    </row>
    <row r="54" spans="1:12">
      <c r="A54" s="68"/>
      <c r="B54" t="s">
        <v>107</v>
      </c>
      <c r="C54" t="s">
        <v>957</v>
      </c>
      <c r="D54" s="75">
        <v>5081.47</v>
      </c>
      <c r="G54" t="s">
        <v>107</v>
      </c>
      <c r="H54" t="s">
        <v>957</v>
      </c>
      <c r="I54" s="75">
        <v>17963.939999999999</v>
      </c>
      <c r="L54" s="76">
        <f t="shared" si="0"/>
        <v>12882.469999999998</v>
      </c>
    </row>
    <row r="55" spans="1:12">
      <c r="A55" s="68"/>
      <c r="B55" t="s">
        <v>108</v>
      </c>
      <c r="C55" t="s">
        <v>956</v>
      </c>
      <c r="D55" s="75">
        <v>56070.67</v>
      </c>
      <c r="G55" t="s">
        <v>108</v>
      </c>
      <c r="H55" t="s">
        <v>956</v>
      </c>
      <c r="I55" s="75">
        <v>201205.44</v>
      </c>
      <c r="L55" s="76">
        <f t="shared" si="0"/>
        <v>145134.77000000002</v>
      </c>
    </row>
    <row r="56" spans="1:12">
      <c r="A56" s="68"/>
      <c r="B56" t="s">
        <v>110</v>
      </c>
      <c r="C56" t="s">
        <v>955</v>
      </c>
      <c r="D56">
        <v>33.82</v>
      </c>
      <c r="G56" t="s">
        <v>110</v>
      </c>
      <c r="H56" t="s">
        <v>955</v>
      </c>
      <c r="I56">
        <v>-42.15</v>
      </c>
      <c r="L56" s="76">
        <f t="shared" si="0"/>
        <v>-75.97</v>
      </c>
    </row>
    <row r="57" spans="1:12">
      <c r="A57" s="68"/>
      <c r="B57" t="s">
        <v>111</v>
      </c>
      <c r="C57" t="s">
        <v>954</v>
      </c>
      <c r="D57" s="75">
        <v>35952.28</v>
      </c>
      <c r="G57" t="s">
        <v>111</v>
      </c>
      <c r="H57" t="s">
        <v>954</v>
      </c>
      <c r="I57" s="75">
        <v>131246.69</v>
      </c>
      <c r="L57" s="76">
        <f t="shared" si="0"/>
        <v>95294.41</v>
      </c>
    </row>
    <row r="58" spans="1:12">
      <c r="A58" s="68"/>
      <c r="B58" t="s">
        <v>109</v>
      </c>
      <c r="C58" t="s">
        <v>953</v>
      </c>
      <c r="D58" s="75">
        <v>138601.5</v>
      </c>
      <c r="G58" t="s">
        <v>109</v>
      </c>
      <c r="H58" t="s">
        <v>953</v>
      </c>
      <c r="I58" s="75">
        <v>490096.54</v>
      </c>
      <c r="L58" s="76">
        <f t="shared" si="0"/>
        <v>351495.04</v>
      </c>
    </row>
    <row r="59" spans="1:12">
      <c r="A59" s="68"/>
      <c r="B59" t="s">
        <v>112</v>
      </c>
      <c r="C59" t="s">
        <v>952</v>
      </c>
      <c r="D59" s="75">
        <v>8910238.9399999995</v>
      </c>
      <c r="G59" t="s">
        <v>112</v>
      </c>
      <c r="H59" t="s">
        <v>952</v>
      </c>
      <c r="I59" s="75">
        <v>23484726.43</v>
      </c>
      <c r="L59" s="76">
        <f t="shared" si="0"/>
        <v>14574487.49</v>
      </c>
    </row>
    <row r="60" spans="1:12">
      <c r="A60" s="68"/>
      <c r="B60" t="s">
        <v>113</v>
      </c>
      <c r="C60" t="s">
        <v>951</v>
      </c>
      <c r="D60" s="75">
        <v>755956.47</v>
      </c>
      <c r="G60" t="s">
        <v>113</v>
      </c>
      <c r="H60" t="s">
        <v>951</v>
      </c>
      <c r="I60" s="75">
        <v>2007639.25</v>
      </c>
      <c r="L60" s="76">
        <f t="shared" si="0"/>
        <v>1251682.78</v>
      </c>
    </row>
    <row r="61" spans="1:12">
      <c r="A61" s="68"/>
      <c r="B61" t="s">
        <v>582</v>
      </c>
      <c r="C61" t="s">
        <v>950</v>
      </c>
      <c r="D61">
        <v>0</v>
      </c>
      <c r="G61" t="s">
        <v>582</v>
      </c>
      <c r="H61" t="s">
        <v>950</v>
      </c>
      <c r="I61">
        <v>0</v>
      </c>
      <c r="L61" s="76">
        <f t="shared" si="0"/>
        <v>0</v>
      </c>
    </row>
    <row r="62" spans="1:12">
      <c r="A62" s="68"/>
      <c r="B62" t="s">
        <v>114</v>
      </c>
      <c r="C62" t="s">
        <v>949</v>
      </c>
      <c r="D62" s="75">
        <v>28087.57</v>
      </c>
      <c r="G62" t="s">
        <v>114</v>
      </c>
      <c r="H62" t="s">
        <v>949</v>
      </c>
      <c r="I62" s="75">
        <v>93480.03</v>
      </c>
      <c r="L62" s="76">
        <f t="shared" si="0"/>
        <v>65392.46</v>
      </c>
    </row>
    <row r="63" spans="1:12">
      <c r="A63" s="68"/>
      <c r="B63" t="s">
        <v>116</v>
      </c>
      <c r="C63" t="s">
        <v>948</v>
      </c>
      <c r="D63" s="75">
        <v>437105.4</v>
      </c>
      <c r="G63" t="s">
        <v>116</v>
      </c>
      <c r="H63" t="s">
        <v>948</v>
      </c>
      <c r="I63" s="75">
        <v>1067391.5</v>
      </c>
      <c r="L63" s="76">
        <f t="shared" si="0"/>
        <v>630286.1</v>
      </c>
    </row>
    <row r="64" spans="1:12">
      <c r="A64" s="68"/>
      <c r="B64" t="s">
        <v>118</v>
      </c>
      <c r="C64" t="s">
        <v>947</v>
      </c>
      <c r="D64" s="75">
        <v>848537.49</v>
      </c>
      <c r="G64" t="s">
        <v>118</v>
      </c>
      <c r="H64" t="s">
        <v>947</v>
      </c>
      <c r="I64" s="75">
        <v>2210307.63</v>
      </c>
      <c r="L64" s="76">
        <f t="shared" si="0"/>
        <v>1361770.14</v>
      </c>
    </row>
    <row r="65" spans="1:12">
      <c r="A65" s="68"/>
      <c r="B65" t="s">
        <v>123</v>
      </c>
      <c r="C65" t="s">
        <v>946</v>
      </c>
      <c r="D65" s="75">
        <v>3807866.59</v>
      </c>
      <c r="G65" t="s">
        <v>123</v>
      </c>
      <c r="H65" t="s">
        <v>946</v>
      </c>
      <c r="I65" s="75">
        <v>8302987.9500000002</v>
      </c>
      <c r="L65" s="76">
        <f t="shared" si="0"/>
        <v>4495121.3600000003</v>
      </c>
    </row>
    <row r="66" spans="1:12">
      <c r="A66" s="68"/>
      <c r="B66" t="s">
        <v>20</v>
      </c>
      <c r="C66" t="s">
        <v>945</v>
      </c>
      <c r="D66" s="75">
        <v>530531.93000000005</v>
      </c>
      <c r="G66" t="s">
        <v>20</v>
      </c>
      <c r="H66" t="s">
        <v>945</v>
      </c>
      <c r="I66" s="75">
        <v>1252087.3799999999</v>
      </c>
      <c r="L66" s="76">
        <f t="shared" si="0"/>
        <v>721555.44999999984</v>
      </c>
    </row>
    <row r="67" spans="1:12">
      <c r="A67" s="68"/>
      <c r="B67" t="s">
        <v>119</v>
      </c>
      <c r="C67" t="s">
        <v>944</v>
      </c>
      <c r="D67" s="75">
        <v>118179.71</v>
      </c>
      <c r="G67" t="s">
        <v>119</v>
      </c>
      <c r="H67" t="s">
        <v>944</v>
      </c>
      <c r="I67" s="75">
        <v>343918.29</v>
      </c>
      <c r="L67" s="76">
        <f t="shared" si="0"/>
        <v>225738.57999999996</v>
      </c>
    </row>
    <row r="68" spans="1:12">
      <c r="A68" s="68"/>
      <c r="B68" t="s">
        <v>117</v>
      </c>
      <c r="C68" t="s">
        <v>943</v>
      </c>
      <c r="D68" s="75">
        <v>232387.56</v>
      </c>
      <c r="G68" t="s">
        <v>117</v>
      </c>
      <c r="H68" t="s">
        <v>943</v>
      </c>
      <c r="I68" s="75">
        <v>639903.76</v>
      </c>
      <c r="L68" s="76">
        <f t="shared" si="0"/>
        <v>407516.2</v>
      </c>
    </row>
    <row r="69" spans="1:12">
      <c r="A69" s="68"/>
      <c r="B69" t="s">
        <v>120</v>
      </c>
      <c r="C69" t="s">
        <v>942</v>
      </c>
      <c r="D69" s="75">
        <v>570139.5</v>
      </c>
      <c r="G69" t="s">
        <v>120</v>
      </c>
      <c r="H69" t="s">
        <v>942</v>
      </c>
      <c r="I69" s="75">
        <v>1354338.44</v>
      </c>
      <c r="L69" s="76">
        <f t="shared" si="0"/>
        <v>784198.94</v>
      </c>
    </row>
    <row r="70" spans="1:12">
      <c r="A70" s="68"/>
      <c r="B70" t="s">
        <v>121</v>
      </c>
      <c r="C70" t="s">
        <v>941</v>
      </c>
      <c r="D70" s="75">
        <v>3329690.25</v>
      </c>
      <c r="G70" t="s">
        <v>121</v>
      </c>
      <c r="H70" t="s">
        <v>941</v>
      </c>
      <c r="I70" s="75">
        <v>7745711.8899999997</v>
      </c>
      <c r="L70" s="76">
        <f t="shared" si="0"/>
        <v>4416021.6399999997</v>
      </c>
    </row>
    <row r="71" spans="1:12">
      <c r="A71" s="68"/>
      <c r="B71" t="s">
        <v>124</v>
      </c>
      <c r="C71" t="s">
        <v>940</v>
      </c>
      <c r="D71" s="75">
        <v>781405.96</v>
      </c>
      <c r="G71" t="s">
        <v>124</v>
      </c>
      <c r="H71" t="s">
        <v>940</v>
      </c>
      <c r="I71" s="75">
        <v>2019198.92</v>
      </c>
      <c r="L71" s="76">
        <f t="shared" ref="L71:L134" si="1">I71-D71</f>
        <v>1237792.96</v>
      </c>
    </row>
    <row r="72" spans="1:12">
      <c r="A72" s="68"/>
      <c r="B72" t="s">
        <v>122</v>
      </c>
      <c r="C72" t="s">
        <v>939</v>
      </c>
      <c r="D72" s="75">
        <v>103763.48</v>
      </c>
      <c r="G72" t="s">
        <v>122</v>
      </c>
      <c r="H72" t="s">
        <v>939</v>
      </c>
      <c r="I72" s="75">
        <v>271803.99</v>
      </c>
      <c r="L72" s="76">
        <f t="shared" si="1"/>
        <v>168040.51</v>
      </c>
    </row>
    <row r="73" spans="1:12">
      <c r="A73" s="68"/>
      <c r="B73" t="s">
        <v>125</v>
      </c>
      <c r="C73" t="s">
        <v>938</v>
      </c>
      <c r="D73" s="75">
        <v>248109.11</v>
      </c>
      <c r="G73" t="s">
        <v>125</v>
      </c>
      <c r="H73" t="s">
        <v>938</v>
      </c>
      <c r="I73" s="75">
        <v>751430.26</v>
      </c>
      <c r="L73" s="76">
        <f t="shared" si="1"/>
        <v>503321.15</v>
      </c>
    </row>
    <row r="74" spans="1:12">
      <c r="A74" s="68"/>
      <c r="B74" t="s">
        <v>128</v>
      </c>
      <c r="C74" t="s">
        <v>937</v>
      </c>
      <c r="D74" s="75">
        <v>2064299.53</v>
      </c>
      <c r="G74" t="s">
        <v>128</v>
      </c>
      <c r="H74" t="s">
        <v>937</v>
      </c>
      <c r="I74" s="75">
        <v>5106524.95</v>
      </c>
      <c r="L74" s="76">
        <f t="shared" si="1"/>
        <v>3042225.42</v>
      </c>
    </row>
    <row r="75" spans="1:12">
      <c r="A75" s="68"/>
      <c r="B75" t="s">
        <v>129</v>
      </c>
      <c r="C75" t="s">
        <v>936</v>
      </c>
      <c r="D75" s="75">
        <v>975466.7</v>
      </c>
      <c r="G75" t="s">
        <v>129</v>
      </c>
      <c r="H75" t="s">
        <v>936</v>
      </c>
      <c r="I75" s="75">
        <v>2510439.87</v>
      </c>
      <c r="L75" s="76">
        <f t="shared" si="1"/>
        <v>1534973.1700000002</v>
      </c>
    </row>
    <row r="76" spans="1:12">
      <c r="A76" s="68"/>
      <c r="B76" t="s">
        <v>130</v>
      </c>
      <c r="C76" t="s">
        <v>935</v>
      </c>
      <c r="D76" s="75">
        <v>804579.76</v>
      </c>
      <c r="G76" t="s">
        <v>130</v>
      </c>
      <c r="H76" t="s">
        <v>935</v>
      </c>
      <c r="I76" s="75">
        <v>2043459.84</v>
      </c>
      <c r="L76" s="76">
        <f t="shared" si="1"/>
        <v>1238880.08</v>
      </c>
    </row>
    <row r="77" spans="1:12">
      <c r="A77" s="68"/>
      <c r="B77" t="s">
        <v>131</v>
      </c>
      <c r="C77" t="s">
        <v>934</v>
      </c>
      <c r="D77" s="75">
        <v>375107.75</v>
      </c>
      <c r="G77" t="s">
        <v>131</v>
      </c>
      <c r="H77" t="s">
        <v>934</v>
      </c>
      <c r="I77" s="75">
        <v>850184.88</v>
      </c>
      <c r="L77" s="76">
        <f t="shared" si="1"/>
        <v>475077.13</v>
      </c>
    </row>
    <row r="78" spans="1:12">
      <c r="A78" s="68"/>
      <c r="B78" t="s">
        <v>126</v>
      </c>
      <c r="C78" t="s">
        <v>933</v>
      </c>
      <c r="D78" s="75">
        <v>931496.03</v>
      </c>
      <c r="G78" t="s">
        <v>126</v>
      </c>
      <c r="H78" t="s">
        <v>933</v>
      </c>
      <c r="I78" s="75">
        <v>2441520.44</v>
      </c>
      <c r="L78" s="76">
        <f t="shared" si="1"/>
        <v>1510024.41</v>
      </c>
    </row>
    <row r="79" spans="1:12">
      <c r="A79" s="68"/>
      <c r="B79" t="s">
        <v>132</v>
      </c>
      <c r="C79" t="s">
        <v>932</v>
      </c>
      <c r="D79" s="75">
        <v>1218154.52</v>
      </c>
      <c r="G79" t="s">
        <v>132</v>
      </c>
      <c r="H79" t="s">
        <v>932</v>
      </c>
      <c r="I79" s="75">
        <v>3109913.82</v>
      </c>
      <c r="L79" s="76">
        <f t="shared" si="1"/>
        <v>1891759.2999999998</v>
      </c>
    </row>
    <row r="80" spans="1:12">
      <c r="A80" s="68"/>
      <c r="B80" t="s">
        <v>133</v>
      </c>
      <c r="C80" t="s">
        <v>931</v>
      </c>
      <c r="D80" s="75">
        <v>7730.81</v>
      </c>
      <c r="G80" t="s">
        <v>133</v>
      </c>
      <c r="H80" t="s">
        <v>931</v>
      </c>
      <c r="I80" s="75">
        <v>26970.44</v>
      </c>
      <c r="L80" s="76">
        <f t="shared" si="1"/>
        <v>19239.629999999997</v>
      </c>
    </row>
    <row r="81" spans="1:12">
      <c r="A81" s="68"/>
      <c r="B81" t="s">
        <v>134</v>
      </c>
      <c r="C81" t="s">
        <v>930</v>
      </c>
      <c r="D81" s="75">
        <v>69101.820000000007</v>
      </c>
      <c r="G81" t="s">
        <v>134</v>
      </c>
      <c r="H81" t="s">
        <v>930</v>
      </c>
      <c r="I81" s="75">
        <v>223080.63</v>
      </c>
      <c r="L81" s="76">
        <f t="shared" si="1"/>
        <v>153978.81</v>
      </c>
    </row>
    <row r="82" spans="1:12">
      <c r="A82" s="68"/>
      <c r="B82" t="s">
        <v>135</v>
      </c>
      <c r="C82" t="s">
        <v>929</v>
      </c>
      <c r="D82" s="75">
        <v>195398.76</v>
      </c>
      <c r="G82" t="s">
        <v>135</v>
      </c>
      <c r="H82" t="s">
        <v>929</v>
      </c>
      <c r="I82" s="75">
        <v>561258.77</v>
      </c>
      <c r="L82" s="76">
        <f t="shared" si="1"/>
        <v>365860.01</v>
      </c>
    </row>
    <row r="83" spans="1:12">
      <c r="A83" s="68"/>
      <c r="B83" t="s">
        <v>136</v>
      </c>
      <c r="C83" t="s">
        <v>928</v>
      </c>
      <c r="D83" s="75">
        <v>31121.71</v>
      </c>
      <c r="G83" t="s">
        <v>136</v>
      </c>
      <c r="H83" t="s">
        <v>928</v>
      </c>
      <c r="I83" s="75">
        <v>78599.87</v>
      </c>
      <c r="L83" s="76">
        <f t="shared" si="1"/>
        <v>47478.159999999996</v>
      </c>
    </row>
    <row r="84" spans="1:12">
      <c r="A84" s="68"/>
      <c r="B84" t="s">
        <v>137</v>
      </c>
      <c r="C84" t="s">
        <v>927</v>
      </c>
      <c r="D84" s="75">
        <v>123632.62</v>
      </c>
      <c r="G84" t="s">
        <v>137</v>
      </c>
      <c r="H84" t="s">
        <v>927</v>
      </c>
      <c r="I84" s="75">
        <v>327244.99</v>
      </c>
      <c r="L84" s="76">
        <f t="shared" si="1"/>
        <v>203612.37</v>
      </c>
    </row>
    <row r="85" spans="1:12">
      <c r="A85" s="68"/>
      <c r="B85" t="s">
        <v>127</v>
      </c>
      <c r="C85" t="s">
        <v>926</v>
      </c>
      <c r="D85" s="75">
        <v>584481.38</v>
      </c>
      <c r="G85" t="s">
        <v>127</v>
      </c>
      <c r="H85" t="s">
        <v>926</v>
      </c>
      <c r="I85" s="75">
        <v>1688182.96</v>
      </c>
      <c r="L85" s="76">
        <f t="shared" si="1"/>
        <v>1103701.58</v>
      </c>
    </row>
    <row r="86" spans="1:12">
      <c r="A86" s="68"/>
      <c r="B86" t="s">
        <v>138</v>
      </c>
      <c r="C86" t="s">
        <v>925</v>
      </c>
      <c r="D86" s="75">
        <v>145371.82999999999</v>
      </c>
      <c r="G86" t="s">
        <v>138</v>
      </c>
      <c r="H86" t="s">
        <v>925</v>
      </c>
      <c r="I86" s="75">
        <v>368590.08000000002</v>
      </c>
      <c r="L86" s="76">
        <f t="shared" si="1"/>
        <v>223218.25000000003</v>
      </c>
    </row>
    <row r="87" spans="1:12">
      <c r="A87" s="68"/>
      <c r="B87" t="s">
        <v>139</v>
      </c>
      <c r="C87" t="s">
        <v>924</v>
      </c>
      <c r="D87" s="75">
        <v>5157074.57</v>
      </c>
      <c r="G87" t="s">
        <v>139</v>
      </c>
      <c r="H87" t="s">
        <v>924</v>
      </c>
      <c r="I87" s="75">
        <v>12079860.4</v>
      </c>
      <c r="L87" s="76">
        <f t="shared" si="1"/>
        <v>6922785.8300000001</v>
      </c>
    </row>
    <row r="88" spans="1:12">
      <c r="A88" s="68"/>
      <c r="B88" t="s">
        <v>140</v>
      </c>
      <c r="C88" t="s">
        <v>923</v>
      </c>
      <c r="D88" s="75">
        <v>1030868.2</v>
      </c>
      <c r="G88" t="s">
        <v>140</v>
      </c>
      <c r="H88" t="s">
        <v>923</v>
      </c>
      <c r="I88" s="75">
        <v>2596690.25</v>
      </c>
      <c r="L88" s="76">
        <f t="shared" si="1"/>
        <v>1565822.05</v>
      </c>
    </row>
    <row r="89" spans="1:12">
      <c r="A89" s="68"/>
      <c r="B89" t="s">
        <v>22</v>
      </c>
      <c r="C89" t="s">
        <v>922</v>
      </c>
      <c r="D89" s="75">
        <v>1386987.96</v>
      </c>
      <c r="G89" t="s">
        <v>22</v>
      </c>
      <c r="H89" t="s">
        <v>922</v>
      </c>
      <c r="I89" s="75">
        <v>3424237.02</v>
      </c>
      <c r="L89" s="76">
        <f t="shared" si="1"/>
        <v>2037249.06</v>
      </c>
    </row>
    <row r="90" spans="1:12">
      <c r="A90" s="68"/>
      <c r="B90" t="s">
        <v>143</v>
      </c>
      <c r="C90" t="s">
        <v>921</v>
      </c>
      <c r="D90" s="75">
        <v>3587.25</v>
      </c>
      <c r="G90" t="s">
        <v>143</v>
      </c>
      <c r="H90" t="s">
        <v>921</v>
      </c>
      <c r="I90" s="75">
        <v>12859.57</v>
      </c>
      <c r="L90" s="76">
        <f t="shared" si="1"/>
        <v>9272.32</v>
      </c>
    </row>
    <row r="91" spans="1:12">
      <c r="A91" s="68"/>
      <c r="B91" t="s">
        <v>144</v>
      </c>
      <c r="C91" t="s">
        <v>920</v>
      </c>
      <c r="D91" s="75">
        <v>114077.05</v>
      </c>
      <c r="G91" t="s">
        <v>144</v>
      </c>
      <c r="H91" t="s">
        <v>920</v>
      </c>
      <c r="I91" s="75">
        <v>297314.18</v>
      </c>
      <c r="L91" s="76">
        <f t="shared" si="1"/>
        <v>183237.13</v>
      </c>
    </row>
    <row r="92" spans="1:12">
      <c r="A92" s="68"/>
      <c r="B92" t="s">
        <v>141</v>
      </c>
      <c r="C92" t="s">
        <v>919</v>
      </c>
      <c r="D92" s="75">
        <v>223656.14</v>
      </c>
      <c r="G92" t="s">
        <v>141</v>
      </c>
      <c r="H92" t="s">
        <v>919</v>
      </c>
      <c r="I92" s="75">
        <v>596552.02</v>
      </c>
      <c r="L92" s="76">
        <f t="shared" si="1"/>
        <v>372895.88</v>
      </c>
    </row>
    <row r="93" spans="1:12">
      <c r="A93" s="68"/>
      <c r="B93" t="s">
        <v>142</v>
      </c>
      <c r="C93" t="s">
        <v>918</v>
      </c>
      <c r="D93" s="75">
        <v>894461.66</v>
      </c>
      <c r="G93" t="s">
        <v>142</v>
      </c>
      <c r="H93" t="s">
        <v>918</v>
      </c>
      <c r="I93" s="75">
        <v>2161785.17</v>
      </c>
      <c r="L93" s="76">
        <f t="shared" si="1"/>
        <v>1267323.5099999998</v>
      </c>
    </row>
    <row r="94" spans="1:12">
      <c r="A94" s="68"/>
      <c r="B94" t="s">
        <v>24</v>
      </c>
      <c r="C94" t="s">
        <v>917</v>
      </c>
      <c r="D94" s="75">
        <v>1387873.95</v>
      </c>
      <c r="G94" t="s">
        <v>24</v>
      </c>
      <c r="H94" t="s">
        <v>917</v>
      </c>
      <c r="I94" s="75">
        <v>3474924.04</v>
      </c>
      <c r="L94" s="76">
        <f t="shared" si="1"/>
        <v>2087050.09</v>
      </c>
    </row>
    <row r="95" spans="1:12">
      <c r="A95" s="68"/>
      <c r="B95" t="s">
        <v>26</v>
      </c>
      <c r="C95" t="s">
        <v>916</v>
      </c>
      <c r="D95" s="75">
        <v>87743903.530000001</v>
      </c>
      <c r="G95" t="s">
        <v>26</v>
      </c>
      <c r="H95" t="s">
        <v>916</v>
      </c>
      <c r="I95" s="75">
        <v>189277143.86000001</v>
      </c>
      <c r="L95" s="76">
        <f t="shared" si="1"/>
        <v>101533240.33000001</v>
      </c>
    </row>
    <row r="96" spans="1:12">
      <c r="A96" s="68"/>
      <c r="B96" t="s">
        <v>147</v>
      </c>
      <c r="C96" t="s">
        <v>915</v>
      </c>
      <c r="D96" s="75">
        <v>17616902.25</v>
      </c>
      <c r="G96" t="s">
        <v>147</v>
      </c>
      <c r="H96" t="s">
        <v>915</v>
      </c>
      <c r="I96" s="75">
        <v>40072240.469999999</v>
      </c>
      <c r="L96" s="76">
        <f t="shared" si="1"/>
        <v>22455338.219999999</v>
      </c>
    </row>
    <row r="97" spans="1:12">
      <c r="A97" s="68"/>
      <c r="B97" t="s">
        <v>148</v>
      </c>
      <c r="C97" t="s">
        <v>914</v>
      </c>
      <c r="D97" s="75">
        <v>5162394.53</v>
      </c>
      <c r="G97" t="s">
        <v>148</v>
      </c>
      <c r="H97" t="s">
        <v>914</v>
      </c>
      <c r="I97" s="75">
        <v>11999948.48</v>
      </c>
      <c r="L97" s="76">
        <f t="shared" si="1"/>
        <v>6837553.9500000002</v>
      </c>
    </row>
    <row r="98" spans="1:12">
      <c r="A98" s="68"/>
      <c r="B98" t="s">
        <v>149</v>
      </c>
      <c r="C98" t="s">
        <v>913</v>
      </c>
      <c r="D98" s="75">
        <v>5260619.6900000004</v>
      </c>
      <c r="G98" t="s">
        <v>149</v>
      </c>
      <c r="H98" t="s">
        <v>913</v>
      </c>
      <c r="I98" s="75">
        <v>11853447.710000001</v>
      </c>
      <c r="L98" s="76">
        <f t="shared" si="1"/>
        <v>6592828.0200000005</v>
      </c>
    </row>
    <row r="99" spans="1:12">
      <c r="A99" s="68"/>
      <c r="B99" t="s">
        <v>150</v>
      </c>
      <c r="C99" t="s">
        <v>912</v>
      </c>
      <c r="D99" s="75">
        <v>25485600.260000002</v>
      </c>
      <c r="G99" t="s">
        <v>150</v>
      </c>
      <c r="H99" t="s">
        <v>912</v>
      </c>
      <c r="I99" s="75">
        <v>54939714.600000001</v>
      </c>
      <c r="L99" s="76">
        <f t="shared" si="1"/>
        <v>29454114.34</v>
      </c>
    </row>
    <row r="100" spans="1:12">
      <c r="A100" s="68"/>
      <c r="B100" t="s">
        <v>151</v>
      </c>
      <c r="C100" t="s">
        <v>911</v>
      </c>
      <c r="D100" s="75">
        <v>1935982.91</v>
      </c>
      <c r="G100" t="s">
        <v>151</v>
      </c>
      <c r="H100" t="s">
        <v>911</v>
      </c>
      <c r="I100" s="75">
        <v>4527981.38</v>
      </c>
      <c r="L100" s="76">
        <f t="shared" si="1"/>
        <v>2591998.4699999997</v>
      </c>
    </row>
    <row r="101" spans="1:12">
      <c r="A101" s="68"/>
      <c r="B101" t="s">
        <v>160</v>
      </c>
      <c r="C101" t="s">
        <v>910</v>
      </c>
      <c r="D101" s="75">
        <v>19064075.25</v>
      </c>
      <c r="G101" t="s">
        <v>160</v>
      </c>
      <c r="H101" t="s">
        <v>910</v>
      </c>
      <c r="I101" s="75">
        <v>41308486.719999999</v>
      </c>
      <c r="L101" s="76">
        <f t="shared" si="1"/>
        <v>22244411.469999999</v>
      </c>
    </row>
    <row r="102" spans="1:12">
      <c r="A102" s="68"/>
      <c r="B102" t="s">
        <v>28</v>
      </c>
      <c r="C102" t="s">
        <v>909</v>
      </c>
      <c r="D102" s="75">
        <v>54258.54</v>
      </c>
      <c r="G102" t="s">
        <v>28</v>
      </c>
      <c r="H102" t="s">
        <v>909</v>
      </c>
      <c r="I102" s="75">
        <v>124776.09</v>
      </c>
      <c r="L102" s="76">
        <f t="shared" si="1"/>
        <v>70517.549999999988</v>
      </c>
    </row>
    <row r="103" spans="1:12">
      <c r="A103" s="68"/>
      <c r="B103" t="s">
        <v>152</v>
      </c>
      <c r="C103" t="s">
        <v>908</v>
      </c>
      <c r="D103" s="75">
        <v>27544430.359999999</v>
      </c>
      <c r="G103" t="s">
        <v>152</v>
      </c>
      <c r="H103" t="s">
        <v>908</v>
      </c>
      <c r="I103" s="75">
        <v>59304861.560000002</v>
      </c>
      <c r="L103" s="76">
        <f t="shared" si="1"/>
        <v>31760431.200000003</v>
      </c>
    </row>
    <row r="104" spans="1:12">
      <c r="A104" s="68"/>
      <c r="B104" t="s">
        <v>145</v>
      </c>
      <c r="C104" t="s">
        <v>907</v>
      </c>
      <c r="D104" s="75">
        <v>3750072.59</v>
      </c>
      <c r="G104" t="s">
        <v>145</v>
      </c>
      <c r="H104" t="s">
        <v>907</v>
      </c>
      <c r="I104" s="75">
        <v>8068724.4199999999</v>
      </c>
      <c r="L104" s="76">
        <f t="shared" si="1"/>
        <v>4318651.83</v>
      </c>
    </row>
    <row r="105" spans="1:12">
      <c r="A105" s="68"/>
      <c r="B105" t="s">
        <v>153</v>
      </c>
      <c r="C105" t="s">
        <v>906</v>
      </c>
      <c r="D105" s="75">
        <v>4024337.69</v>
      </c>
      <c r="G105" t="s">
        <v>153</v>
      </c>
      <c r="H105" t="s">
        <v>906</v>
      </c>
      <c r="I105" s="75">
        <v>8848211.7200000007</v>
      </c>
      <c r="L105" s="76">
        <f t="shared" si="1"/>
        <v>4823874.0300000012</v>
      </c>
    </row>
    <row r="106" spans="1:12">
      <c r="A106" s="68"/>
      <c r="B106" t="s">
        <v>146</v>
      </c>
      <c r="C106" t="s">
        <v>905</v>
      </c>
      <c r="D106" s="75">
        <v>22256100.66</v>
      </c>
      <c r="G106" t="s">
        <v>146</v>
      </c>
      <c r="H106" t="s">
        <v>905</v>
      </c>
      <c r="I106" s="75">
        <v>50244412.07</v>
      </c>
      <c r="L106" s="76">
        <f t="shared" si="1"/>
        <v>27988311.41</v>
      </c>
    </row>
    <row r="107" spans="1:12">
      <c r="A107" s="68"/>
      <c r="B107" t="s">
        <v>154</v>
      </c>
      <c r="C107" t="s">
        <v>904</v>
      </c>
      <c r="D107" s="75">
        <v>9093088.8900000006</v>
      </c>
      <c r="G107" t="s">
        <v>154</v>
      </c>
      <c r="H107" t="s">
        <v>904</v>
      </c>
      <c r="I107" s="75">
        <v>20241167.219999999</v>
      </c>
      <c r="L107" s="76">
        <f t="shared" si="1"/>
        <v>11148078.329999998</v>
      </c>
    </row>
    <row r="108" spans="1:12">
      <c r="A108" s="68"/>
      <c r="B108" t="s">
        <v>155</v>
      </c>
      <c r="C108" t="s">
        <v>903</v>
      </c>
      <c r="D108" s="75">
        <v>9555259.7599999998</v>
      </c>
      <c r="G108" t="s">
        <v>155</v>
      </c>
      <c r="H108" t="s">
        <v>903</v>
      </c>
      <c r="I108" s="75">
        <v>20938833.210000001</v>
      </c>
      <c r="L108" s="76">
        <f t="shared" si="1"/>
        <v>11383573.450000001</v>
      </c>
    </row>
    <row r="109" spans="1:12">
      <c r="A109" s="68"/>
      <c r="B109" t="s">
        <v>156</v>
      </c>
      <c r="C109" t="s">
        <v>902</v>
      </c>
      <c r="D109" s="75">
        <v>27936858.84</v>
      </c>
      <c r="G109" t="s">
        <v>156</v>
      </c>
      <c r="H109" t="s">
        <v>902</v>
      </c>
      <c r="I109" s="75">
        <v>60519078.990000002</v>
      </c>
      <c r="L109" s="76">
        <f t="shared" si="1"/>
        <v>32582220.150000002</v>
      </c>
    </row>
    <row r="110" spans="1:12">
      <c r="A110" s="68"/>
      <c r="B110" t="s">
        <v>157</v>
      </c>
      <c r="C110" t="s">
        <v>901</v>
      </c>
      <c r="D110" s="75">
        <v>11899081.74</v>
      </c>
      <c r="G110" t="s">
        <v>157</v>
      </c>
      <c r="H110" t="s">
        <v>901</v>
      </c>
      <c r="I110" s="75">
        <v>26034326.530000001</v>
      </c>
      <c r="L110" s="76">
        <f t="shared" si="1"/>
        <v>14135244.790000001</v>
      </c>
    </row>
    <row r="111" spans="1:12">
      <c r="A111" s="68"/>
      <c r="B111" t="s">
        <v>2</v>
      </c>
      <c r="C111" t="s">
        <v>900</v>
      </c>
      <c r="D111" s="75">
        <v>38674317.57</v>
      </c>
      <c r="G111" t="s">
        <v>2</v>
      </c>
      <c r="H111" t="s">
        <v>900</v>
      </c>
      <c r="I111" s="75">
        <v>87312165.069999993</v>
      </c>
      <c r="L111" s="76">
        <f t="shared" si="1"/>
        <v>48637847.499999993</v>
      </c>
    </row>
    <row r="112" spans="1:12">
      <c r="A112" s="68"/>
      <c r="B112" t="s">
        <v>158</v>
      </c>
      <c r="C112" t="s">
        <v>899</v>
      </c>
      <c r="D112" s="75">
        <v>35203476.740000002</v>
      </c>
      <c r="G112" t="s">
        <v>158</v>
      </c>
      <c r="H112" t="s">
        <v>899</v>
      </c>
      <c r="I112" s="75">
        <v>75800206.329999998</v>
      </c>
      <c r="L112" s="76">
        <f t="shared" si="1"/>
        <v>40596729.589999996</v>
      </c>
    </row>
    <row r="113" spans="1:12">
      <c r="A113" s="68"/>
      <c r="B113" t="s">
        <v>159</v>
      </c>
      <c r="C113" t="s">
        <v>898</v>
      </c>
      <c r="D113" s="75">
        <v>28888831.039999999</v>
      </c>
      <c r="G113" t="s">
        <v>159</v>
      </c>
      <c r="H113" t="s">
        <v>898</v>
      </c>
      <c r="I113" s="75">
        <v>63468152.299999997</v>
      </c>
      <c r="L113" s="76">
        <f t="shared" si="1"/>
        <v>34579321.259999998</v>
      </c>
    </row>
    <row r="114" spans="1:12">
      <c r="A114" s="68"/>
      <c r="B114" t="s">
        <v>4</v>
      </c>
      <c r="C114" t="s">
        <v>897</v>
      </c>
      <c r="D114" s="75">
        <v>6226172.1399999997</v>
      </c>
      <c r="G114" t="s">
        <v>4</v>
      </c>
      <c r="H114" t="s">
        <v>897</v>
      </c>
      <c r="I114" s="75">
        <v>13919142.470000001</v>
      </c>
      <c r="L114" s="76">
        <f t="shared" si="1"/>
        <v>7692970.330000001</v>
      </c>
    </row>
    <row r="115" spans="1:12">
      <c r="A115" s="68"/>
      <c r="B115" t="s">
        <v>30</v>
      </c>
      <c r="C115" t="s">
        <v>896</v>
      </c>
      <c r="D115" s="75">
        <v>4570760.7</v>
      </c>
      <c r="G115" t="s">
        <v>30</v>
      </c>
      <c r="H115" t="s">
        <v>896</v>
      </c>
      <c r="I115" s="75">
        <v>10334059.91</v>
      </c>
      <c r="L115" s="76">
        <f t="shared" si="1"/>
        <v>5763299.21</v>
      </c>
    </row>
    <row r="116" spans="1:12">
      <c r="A116" s="68"/>
      <c r="B116" t="s">
        <v>162</v>
      </c>
      <c r="C116" t="s">
        <v>895</v>
      </c>
      <c r="D116" s="75">
        <v>7468284.3399999999</v>
      </c>
      <c r="G116" t="s">
        <v>162</v>
      </c>
      <c r="H116" t="s">
        <v>895</v>
      </c>
      <c r="I116" s="75">
        <v>16660945.75</v>
      </c>
      <c r="L116" s="76">
        <f t="shared" si="1"/>
        <v>9192661.4100000001</v>
      </c>
    </row>
    <row r="117" spans="1:12">
      <c r="A117" s="68"/>
      <c r="B117" t="s">
        <v>163</v>
      </c>
      <c r="C117" t="s">
        <v>894</v>
      </c>
      <c r="D117" s="75">
        <v>8865322.5899999999</v>
      </c>
      <c r="G117" t="s">
        <v>163</v>
      </c>
      <c r="H117" t="s">
        <v>894</v>
      </c>
      <c r="I117" s="75">
        <v>19725907.399999999</v>
      </c>
      <c r="L117" s="76">
        <f t="shared" si="1"/>
        <v>10860584.809999999</v>
      </c>
    </row>
    <row r="118" spans="1:12">
      <c r="A118" s="68"/>
      <c r="B118" t="s">
        <v>161</v>
      </c>
      <c r="C118" t="s">
        <v>893</v>
      </c>
      <c r="D118" s="75">
        <v>13266203</v>
      </c>
      <c r="G118" t="s">
        <v>161</v>
      </c>
      <c r="H118" t="s">
        <v>893</v>
      </c>
      <c r="I118" s="75">
        <v>28706258.609999999</v>
      </c>
      <c r="L118" s="76">
        <f t="shared" si="1"/>
        <v>15440055.609999999</v>
      </c>
    </row>
    <row r="119" spans="1:12">
      <c r="A119" s="68"/>
      <c r="B119" t="s">
        <v>164</v>
      </c>
      <c r="C119" t="s">
        <v>892</v>
      </c>
      <c r="D119" s="75">
        <v>47984.29</v>
      </c>
      <c r="G119" t="s">
        <v>164</v>
      </c>
      <c r="H119" t="s">
        <v>892</v>
      </c>
      <c r="I119" s="75">
        <v>130469.35</v>
      </c>
      <c r="L119" s="76">
        <f t="shared" si="1"/>
        <v>82485.06</v>
      </c>
    </row>
    <row r="120" spans="1:12">
      <c r="A120" s="68"/>
      <c r="B120" t="s">
        <v>32</v>
      </c>
      <c r="C120" t="s">
        <v>891</v>
      </c>
      <c r="D120" s="75">
        <v>107421.17</v>
      </c>
      <c r="G120" t="s">
        <v>32</v>
      </c>
      <c r="H120" t="s">
        <v>891</v>
      </c>
      <c r="I120" s="75">
        <v>273297.31</v>
      </c>
      <c r="L120" s="76">
        <f t="shared" si="1"/>
        <v>165876.14000000001</v>
      </c>
    </row>
    <row r="121" spans="1:12">
      <c r="A121" s="68"/>
      <c r="B121" t="s">
        <v>6</v>
      </c>
      <c r="C121" t="s">
        <v>890</v>
      </c>
      <c r="D121" s="75">
        <v>227725.56</v>
      </c>
      <c r="G121" t="s">
        <v>6</v>
      </c>
      <c r="H121" t="s">
        <v>890</v>
      </c>
      <c r="I121" s="75">
        <v>752753.76</v>
      </c>
      <c r="L121" s="76">
        <f t="shared" si="1"/>
        <v>525028.19999999995</v>
      </c>
    </row>
    <row r="122" spans="1:12">
      <c r="A122" s="68"/>
      <c r="B122" t="s">
        <v>165</v>
      </c>
      <c r="C122" t="s">
        <v>889</v>
      </c>
      <c r="D122" s="75">
        <v>3952597.01</v>
      </c>
      <c r="G122" t="s">
        <v>165</v>
      </c>
      <c r="H122" t="s">
        <v>889</v>
      </c>
      <c r="I122" s="75">
        <v>9706116.5099999998</v>
      </c>
      <c r="L122" s="76">
        <f t="shared" si="1"/>
        <v>5753519.5</v>
      </c>
    </row>
    <row r="123" spans="1:12">
      <c r="A123" s="68"/>
      <c r="B123" t="s">
        <v>166</v>
      </c>
      <c r="C123" t="s">
        <v>888</v>
      </c>
      <c r="D123" s="75">
        <v>762922.47</v>
      </c>
      <c r="G123" t="s">
        <v>166</v>
      </c>
      <c r="H123" t="s">
        <v>888</v>
      </c>
      <c r="I123" s="75">
        <v>1799011.45</v>
      </c>
      <c r="L123" s="76">
        <f t="shared" si="1"/>
        <v>1036088.98</v>
      </c>
    </row>
    <row r="124" spans="1:12">
      <c r="A124" s="68"/>
      <c r="B124" t="s">
        <v>34</v>
      </c>
      <c r="C124" t="s">
        <v>887</v>
      </c>
      <c r="D124" s="75">
        <v>1053698.2</v>
      </c>
      <c r="G124" t="s">
        <v>34</v>
      </c>
      <c r="H124" t="s">
        <v>887</v>
      </c>
      <c r="I124" s="75">
        <v>2698592.53</v>
      </c>
      <c r="L124" s="76">
        <f t="shared" si="1"/>
        <v>1644894.3299999998</v>
      </c>
    </row>
    <row r="125" spans="1:12">
      <c r="A125" s="68"/>
      <c r="B125" t="s">
        <v>169</v>
      </c>
      <c r="C125" t="s">
        <v>886</v>
      </c>
      <c r="D125" s="75">
        <v>29275.07</v>
      </c>
      <c r="G125" t="s">
        <v>169</v>
      </c>
      <c r="H125" t="s">
        <v>886</v>
      </c>
      <c r="I125" s="75">
        <v>74772.800000000003</v>
      </c>
      <c r="L125" s="76">
        <f t="shared" si="1"/>
        <v>45497.73</v>
      </c>
    </row>
    <row r="126" spans="1:12">
      <c r="A126" s="68"/>
      <c r="B126" t="s">
        <v>170</v>
      </c>
      <c r="C126" t="s">
        <v>885</v>
      </c>
      <c r="D126" s="75">
        <v>81312.56</v>
      </c>
      <c r="G126" t="s">
        <v>170</v>
      </c>
      <c r="H126" t="s">
        <v>885</v>
      </c>
      <c r="I126" s="75">
        <v>276565.21999999997</v>
      </c>
      <c r="L126" s="76">
        <f t="shared" si="1"/>
        <v>195252.65999999997</v>
      </c>
    </row>
    <row r="127" spans="1:12">
      <c r="A127" s="68"/>
      <c r="B127" t="s">
        <v>171</v>
      </c>
      <c r="C127" t="s">
        <v>884</v>
      </c>
      <c r="D127" s="75">
        <v>110124.11</v>
      </c>
      <c r="G127" t="s">
        <v>171</v>
      </c>
      <c r="H127" t="s">
        <v>884</v>
      </c>
      <c r="I127" s="75">
        <v>296395.74</v>
      </c>
      <c r="L127" s="76">
        <f t="shared" si="1"/>
        <v>186271.63</v>
      </c>
    </row>
    <row r="128" spans="1:12">
      <c r="A128" s="68"/>
      <c r="B128" t="s">
        <v>175</v>
      </c>
      <c r="C128" t="s">
        <v>883</v>
      </c>
      <c r="D128" s="75">
        <v>183003.34</v>
      </c>
      <c r="G128" t="s">
        <v>175</v>
      </c>
      <c r="H128" t="s">
        <v>883</v>
      </c>
      <c r="I128" s="75">
        <v>545686.01</v>
      </c>
      <c r="L128" s="76">
        <f t="shared" si="1"/>
        <v>362682.67000000004</v>
      </c>
    </row>
    <row r="129" spans="1:12">
      <c r="A129" s="68"/>
      <c r="B129" t="s">
        <v>172</v>
      </c>
      <c r="C129" t="s">
        <v>882</v>
      </c>
      <c r="D129" s="75">
        <v>19889.46</v>
      </c>
      <c r="G129" t="s">
        <v>172</v>
      </c>
      <c r="H129" t="s">
        <v>882</v>
      </c>
      <c r="I129" s="75">
        <v>77734.02</v>
      </c>
      <c r="L129" s="76">
        <f t="shared" si="1"/>
        <v>57844.560000000005</v>
      </c>
    </row>
    <row r="130" spans="1:12">
      <c r="A130" s="68"/>
      <c r="B130" t="s">
        <v>176</v>
      </c>
      <c r="C130" t="s">
        <v>881</v>
      </c>
      <c r="D130" s="75">
        <v>28568.14</v>
      </c>
      <c r="G130" t="s">
        <v>176</v>
      </c>
      <c r="H130" t="s">
        <v>881</v>
      </c>
      <c r="I130" s="75">
        <v>106895.48</v>
      </c>
      <c r="L130" s="76">
        <f t="shared" si="1"/>
        <v>78327.34</v>
      </c>
    </row>
    <row r="131" spans="1:12">
      <c r="A131" s="68"/>
      <c r="B131" t="s">
        <v>173</v>
      </c>
      <c r="C131" t="s">
        <v>880</v>
      </c>
      <c r="D131" s="75">
        <v>21264.26</v>
      </c>
      <c r="G131" t="s">
        <v>173</v>
      </c>
      <c r="H131" t="s">
        <v>880</v>
      </c>
      <c r="I131" s="75">
        <v>66796.41</v>
      </c>
      <c r="L131" s="76">
        <f t="shared" si="1"/>
        <v>45532.150000000009</v>
      </c>
    </row>
    <row r="132" spans="1:12">
      <c r="A132" s="68"/>
      <c r="B132" t="s">
        <v>174</v>
      </c>
      <c r="C132" t="s">
        <v>879</v>
      </c>
      <c r="D132" s="75">
        <v>963745.06</v>
      </c>
      <c r="G132" t="s">
        <v>174</v>
      </c>
      <c r="H132" t="s">
        <v>879</v>
      </c>
      <c r="I132" s="75">
        <v>2598716.33</v>
      </c>
      <c r="L132" s="76">
        <f t="shared" si="1"/>
        <v>1634971.27</v>
      </c>
    </row>
    <row r="133" spans="1:12">
      <c r="A133" s="68"/>
      <c r="B133" t="s">
        <v>168</v>
      </c>
      <c r="C133" t="s">
        <v>878</v>
      </c>
      <c r="D133" s="75">
        <v>1288195.42</v>
      </c>
      <c r="G133" t="s">
        <v>168</v>
      </c>
      <c r="H133" t="s">
        <v>878</v>
      </c>
      <c r="I133" s="75">
        <v>3415836.43</v>
      </c>
      <c r="L133" s="76">
        <f t="shared" si="1"/>
        <v>2127641.0100000002</v>
      </c>
    </row>
    <row r="134" spans="1:12">
      <c r="A134" s="68"/>
      <c r="B134" t="s">
        <v>177</v>
      </c>
      <c r="C134" t="s">
        <v>877</v>
      </c>
      <c r="D134" s="75">
        <v>224077.04</v>
      </c>
      <c r="G134" t="s">
        <v>177</v>
      </c>
      <c r="H134" t="s">
        <v>877</v>
      </c>
      <c r="I134" s="75">
        <v>639869.67000000004</v>
      </c>
      <c r="L134" s="76">
        <f t="shared" si="1"/>
        <v>415792.63</v>
      </c>
    </row>
    <row r="135" spans="1:12">
      <c r="A135" s="68"/>
      <c r="B135" t="s">
        <v>185</v>
      </c>
      <c r="C135" t="s">
        <v>876</v>
      </c>
      <c r="D135" s="75">
        <v>431251.91</v>
      </c>
      <c r="G135" t="s">
        <v>185</v>
      </c>
      <c r="H135" t="s">
        <v>876</v>
      </c>
      <c r="I135" s="75">
        <v>1106931.9099999999</v>
      </c>
      <c r="L135" s="76">
        <f t="shared" ref="L135:L198" si="2">I135-D135</f>
        <v>675680</v>
      </c>
    </row>
    <row r="136" spans="1:12">
      <c r="A136" s="68"/>
      <c r="B136" t="s">
        <v>186</v>
      </c>
      <c r="C136" t="s">
        <v>875</v>
      </c>
      <c r="D136" s="75">
        <v>80860</v>
      </c>
      <c r="G136" t="s">
        <v>186</v>
      </c>
      <c r="H136" t="s">
        <v>875</v>
      </c>
      <c r="I136" s="75">
        <v>133116.22</v>
      </c>
      <c r="L136" s="76">
        <f t="shared" si="2"/>
        <v>52256.22</v>
      </c>
    </row>
    <row r="137" spans="1:12">
      <c r="A137" s="68"/>
      <c r="B137" t="s">
        <v>187</v>
      </c>
      <c r="C137" t="s">
        <v>874</v>
      </c>
      <c r="D137" s="75">
        <v>335973.89</v>
      </c>
      <c r="G137" t="s">
        <v>187</v>
      </c>
      <c r="H137" t="s">
        <v>874</v>
      </c>
      <c r="I137" s="75">
        <v>905124.11</v>
      </c>
      <c r="L137" s="76">
        <f t="shared" si="2"/>
        <v>569150.22</v>
      </c>
    </row>
    <row r="138" spans="1:12">
      <c r="A138" s="68"/>
      <c r="B138" t="s">
        <v>178</v>
      </c>
      <c r="C138" t="s">
        <v>873</v>
      </c>
      <c r="D138" s="75">
        <v>373238.06</v>
      </c>
      <c r="G138" t="s">
        <v>178</v>
      </c>
      <c r="H138" t="s">
        <v>873</v>
      </c>
      <c r="I138" s="75">
        <v>959535.59</v>
      </c>
      <c r="L138" s="76">
        <f t="shared" si="2"/>
        <v>586297.53</v>
      </c>
    </row>
    <row r="139" spans="1:12">
      <c r="A139" s="68"/>
      <c r="B139" t="s">
        <v>181</v>
      </c>
      <c r="C139" t="s">
        <v>872</v>
      </c>
      <c r="D139" s="75">
        <v>444420.67</v>
      </c>
      <c r="G139" t="s">
        <v>181</v>
      </c>
      <c r="H139" t="s">
        <v>872</v>
      </c>
      <c r="I139" s="75">
        <v>1073893.6200000001</v>
      </c>
      <c r="L139" s="76">
        <f t="shared" si="2"/>
        <v>629472.95000000019</v>
      </c>
    </row>
    <row r="140" spans="1:12">
      <c r="A140" s="68"/>
      <c r="B140" t="s">
        <v>182</v>
      </c>
      <c r="C140" t="s">
        <v>871</v>
      </c>
      <c r="D140" s="75">
        <v>386855.9</v>
      </c>
      <c r="G140" t="s">
        <v>182</v>
      </c>
      <c r="H140" t="s">
        <v>871</v>
      </c>
      <c r="I140" s="75">
        <v>946593.01</v>
      </c>
      <c r="L140" s="76">
        <f t="shared" si="2"/>
        <v>559737.11</v>
      </c>
    </row>
    <row r="141" spans="1:12">
      <c r="A141" s="68"/>
      <c r="B141" t="s">
        <v>188</v>
      </c>
      <c r="C141" t="s">
        <v>870</v>
      </c>
      <c r="D141" s="75">
        <v>71742.53</v>
      </c>
      <c r="G141" t="s">
        <v>188</v>
      </c>
      <c r="H141" t="s">
        <v>870</v>
      </c>
      <c r="I141" s="75">
        <v>193168.86</v>
      </c>
      <c r="L141" s="76">
        <f t="shared" si="2"/>
        <v>121426.32999999999</v>
      </c>
    </row>
    <row r="142" spans="1:12">
      <c r="A142" s="68"/>
      <c r="B142" t="s">
        <v>189</v>
      </c>
      <c r="C142" t="s">
        <v>869</v>
      </c>
      <c r="D142" s="75">
        <v>419648.61</v>
      </c>
      <c r="G142" t="s">
        <v>189</v>
      </c>
      <c r="H142" t="s">
        <v>869</v>
      </c>
      <c r="I142" s="75">
        <v>1109421.29</v>
      </c>
      <c r="L142" s="76">
        <f t="shared" si="2"/>
        <v>689772.68</v>
      </c>
    </row>
    <row r="143" spans="1:12">
      <c r="A143" s="68"/>
      <c r="B143" t="s">
        <v>190</v>
      </c>
      <c r="C143" t="s">
        <v>868</v>
      </c>
      <c r="D143" s="75">
        <v>353274.36</v>
      </c>
      <c r="G143" t="s">
        <v>190</v>
      </c>
      <c r="H143" t="s">
        <v>868</v>
      </c>
      <c r="I143" s="75">
        <v>1126356.5</v>
      </c>
      <c r="L143" s="76">
        <f t="shared" si="2"/>
        <v>773082.14</v>
      </c>
    </row>
    <row r="144" spans="1:12">
      <c r="A144" s="68"/>
      <c r="B144" t="s">
        <v>183</v>
      </c>
      <c r="C144" t="s">
        <v>867</v>
      </c>
      <c r="D144" s="75">
        <v>98990.5</v>
      </c>
      <c r="G144" t="s">
        <v>183</v>
      </c>
      <c r="H144" t="s">
        <v>867</v>
      </c>
      <c r="I144" s="75">
        <v>269331.78000000003</v>
      </c>
      <c r="L144" s="76">
        <f t="shared" si="2"/>
        <v>170341.28000000003</v>
      </c>
    </row>
    <row r="145" spans="1:12">
      <c r="A145" s="68"/>
      <c r="B145" t="s">
        <v>179</v>
      </c>
      <c r="C145" t="s">
        <v>866</v>
      </c>
      <c r="D145" s="75">
        <v>2417948.39</v>
      </c>
      <c r="G145" t="s">
        <v>179</v>
      </c>
      <c r="H145" t="s">
        <v>866</v>
      </c>
      <c r="I145" s="75">
        <v>5706162.8099999996</v>
      </c>
      <c r="L145" s="76">
        <f t="shared" si="2"/>
        <v>3288214.4199999995</v>
      </c>
    </row>
    <row r="146" spans="1:12">
      <c r="A146" s="68"/>
      <c r="B146" t="s">
        <v>180</v>
      </c>
      <c r="C146" t="s">
        <v>865</v>
      </c>
      <c r="D146" s="75">
        <v>301432.68</v>
      </c>
      <c r="G146" t="s">
        <v>180</v>
      </c>
      <c r="H146" t="s">
        <v>865</v>
      </c>
      <c r="I146" s="75">
        <v>785136.1</v>
      </c>
      <c r="L146" s="76">
        <f t="shared" si="2"/>
        <v>483703.42</v>
      </c>
    </row>
    <row r="147" spans="1:12">
      <c r="A147" s="68"/>
      <c r="B147" t="s">
        <v>184</v>
      </c>
      <c r="C147" t="s">
        <v>864</v>
      </c>
      <c r="D147" s="75">
        <v>1933418.81</v>
      </c>
      <c r="G147" t="s">
        <v>184</v>
      </c>
      <c r="H147" t="s">
        <v>864</v>
      </c>
      <c r="I147" s="75">
        <v>1982503.54</v>
      </c>
      <c r="L147" s="76">
        <f t="shared" si="2"/>
        <v>49084.729999999981</v>
      </c>
    </row>
    <row r="148" spans="1:12">
      <c r="A148" s="68"/>
      <c r="B148" t="s">
        <v>196</v>
      </c>
      <c r="C148" t="s">
        <v>863</v>
      </c>
      <c r="D148" s="75">
        <v>61231.07</v>
      </c>
      <c r="G148" t="s">
        <v>196</v>
      </c>
      <c r="H148" t="s">
        <v>863</v>
      </c>
      <c r="I148" s="75">
        <v>196844.03</v>
      </c>
      <c r="L148" s="76">
        <f t="shared" si="2"/>
        <v>135612.96</v>
      </c>
    </row>
    <row r="149" spans="1:12">
      <c r="A149" s="68"/>
      <c r="B149" t="s">
        <v>193</v>
      </c>
      <c r="C149" t="s">
        <v>862</v>
      </c>
      <c r="D149" s="75">
        <v>544897.49</v>
      </c>
      <c r="G149" t="s">
        <v>193</v>
      </c>
      <c r="H149" t="s">
        <v>862</v>
      </c>
      <c r="I149" s="75">
        <v>1379539.48</v>
      </c>
      <c r="L149" s="76">
        <f t="shared" si="2"/>
        <v>834641.99</v>
      </c>
    </row>
    <row r="150" spans="1:12">
      <c r="A150" s="68"/>
      <c r="B150" t="s">
        <v>192</v>
      </c>
      <c r="C150" t="s">
        <v>861</v>
      </c>
      <c r="D150">
        <v>0</v>
      </c>
      <c r="G150" t="s">
        <v>192</v>
      </c>
      <c r="H150" t="s">
        <v>861</v>
      </c>
      <c r="I150">
        <v>833.6</v>
      </c>
      <c r="L150" s="76">
        <f t="shared" si="2"/>
        <v>833.6</v>
      </c>
    </row>
    <row r="151" spans="1:12">
      <c r="A151" s="68"/>
      <c r="B151" t="s">
        <v>194</v>
      </c>
      <c r="C151" t="s">
        <v>860</v>
      </c>
      <c r="D151" s="75">
        <v>78472.929999999993</v>
      </c>
      <c r="G151" t="s">
        <v>194</v>
      </c>
      <c r="H151" t="s">
        <v>860</v>
      </c>
      <c r="I151" s="75">
        <v>245909.82</v>
      </c>
      <c r="L151" s="76">
        <f t="shared" si="2"/>
        <v>167436.89000000001</v>
      </c>
    </row>
    <row r="152" spans="1:12">
      <c r="A152" s="68"/>
      <c r="B152" t="s">
        <v>0</v>
      </c>
      <c r="C152" t="s">
        <v>859</v>
      </c>
      <c r="D152" s="75">
        <v>207820.85</v>
      </c>
      <c r="G152" t="s">
        <v>0</v>
      </c>
      <c r="H152" t="s">
        <v>859</v>
      </c>
      <c r="I152" s="75">
        <v>578128.78</v>
      </c>
      <c r="L152" s="76">
        <f t="shared" si="2"/>
        <v>370307.93000000005</v>
      </c>
    </row>
    <row r="153" spans="1:12">
      <c r="A153" s="68"/>
      <c r="B153" t="s">
        <v>195</v>
      </c>
      <c r="C153" t="s">
        <v>858</v>
      </c>
      <c r="D153" s="75">
        <v>159801.63</v>
      </c>
      <c r="G153" t="s">
        <v>195</v>
      </c>
      <c r="H153" t="s">
        <v>858</v>
      </c>
      <c r="I153" s="75">
        <v>469436.43</v>
      </c>
      <c r="L153" s="76">
        <f t="shared" si="2"/>
        <v>309634.8</v>
      </c>
    </row>
    <row r="154" spans="1:12">
      <c r="A154" s="68"/>
      <c r="B154" t="s">
        <v>197</v>
      </c>
      <c r="C154" t="s">
        <v>857</v>
      </c>
      <c r="D154" s="75">
        <v>145853.98000000001</v>
      </c>
      <c r="G154" t="s">
        <v>197</v>
      </c>
      <c r="H154" t="s">
        <v>857</v>
      </c>
      <c r="I154" s="75">
        <v>370393.7</v>
      </c>
      <c r="L154" s="76">
        <f t="shared" si="2"/>
        <v>224539.72</v>
      </c>
    </row>
    <row r="155" spans="1:12">
      <c r="A155" s="68"/>
      <c r="B155" t="s">
        <v>191</v>
      </c>
      <c r="C155" t="s">
        <v>856</v>
      </c>
      <c r="D155" s="75">
        <v>293649.42</v>
      </c>
      <c r="G155" t="s">
        <v>191</v>
      </c>
      <c r="H155" t="s">
        <v>856</v>
      </c>
      <c r="I155" s="75">
        <v>791866.2</v>
      </c>
      <c r="L155" s="76">
        <f t="shared" si="2"/>
        <v>498216.77999999997</v>
      </c>
    </row>
    <row r="156" spans="1:12">
      <c r="A156" s="68"/>
      <c r="B156" t="s">
        <v>36</v>
      </c>
      <c r="C156" t="s">
        <v>855</v>
      </c>
      <c r="D156" s="75">
        <v>265949.8</v>
      </c>
      <c r="G156" t="s">
        <v>36</v>
      </c>
      <c r="H156" t="s">
        <v>855</v>
      </c>
      <c r="I156" s="75">
        <v>648609.81999999995</v>
      </c>
      <c r="L156" s="76">
        <f t="shared" si="2"/>
        <v>382660.01999999996</v>
      </c>
    </row>
    <row r="157" spans="1:12">
      <c r="A157" s="68"/>
      <c r="B157" t="s">
        <v>199</v>
      </c>
      <c r="C157" t="s">
        <v>854</v>
      </c>
      <c r="D157" s="75">
        <v>317972.53000000003</v>
      </c>
      <c r="G157" t="s">
        <v>199</v>
      </c>
      <c r="H157" t="s">
        <v>854</v>
      </c>
      <c r="I157" s="75">
        <v>778340.92</v>
      </c>
      <c r="L157" s="76">
        <f t="shared" si="2"/>
        <v>460368.39</v>
      </c>
    </row>
    <row r="158" spans="1:12">
      <c r="A158" s="68"/>
      <c r="B158" t="s">
        <v>200</v>
      </c>
      <c r="C158" t="s">
        <v>853</v>
      </c>
      <c r="D158" s="75">
        <v>2327506.73</v>
      </c>
      <c r="G158" t="s">
        <v>200</v>
      </c>
      <c r="H158" t="s">
        <v>853</v>
      </c>
      <c r="I158" s="75">
        <v>6287686.0499999998</v>
      </c>
      <c r="L158" s="76">
        <f t="shared" si="2"/>
        <v>3960179.32</v>
      </c>
    </row>
    <row r="159" spans="1:12">
      <c r="A159" s="68"/>
      <c r="B159" t="s">
        <v>201</v>
      </c>
      <c r="C159" t="s">
        <v>852</v>
      </c>
      <c r="D159" s="75">
        <v>184705.83</v>
      </c>
      <c r="G159" t="s">
        <v>201</v>
      </c>
      <c r="H159" t="s">
        <v>852</v>
      </c>
      <c r="I159" s="75">
        <v>515950.78</v>
      </c>
      <c r="L159" s="76">
        <f t="shared" si="2"/>
        <v>331244.95000000007</v>
      </c>
    </row>
    <row r="160" spans="1:12">
      <c r="A160" s="68"/>
      <c r="B160" t="s">
        <v>38</v>
      </c>
      <c r="C160" t="s">
        <v>851</v>
      </c>
      <c r="D160" s="75">
        <v>1126156.55</v>
      </c>
      <c r="G160" t="s">
        <v>38</v>
      </c>
      <c r="H160" t="s">
        <v>851</v>
      </c>
      <c r="I160" s="75">
        <v>2743353.18</v>
      </c>
      <c r="L160" s="76">
        <f t="shared" si="2"/>
        <v>1617196.6300000001</v>
      </c>
    </row>
    <row r="161" spans="1:12">
      <c r="A161" s="68"/>
      <c r="B161" t="s">
        <v>198</v>
      </c>
      <c r="C161" t="s">
        <v>850</v>
      </c>
      <c r="D161" s="75">
        <v>1517507.62</v>
      </c>
      <c r="G161" t="s">
        <v>198</v>
      </c>
      <c r="H161" t="s">
        <v>850</v>
      </c>
      <c r="I161" s="75">
        <v>3736818.69</v>
      </c>
      <c r="L161" s="76">
        <f t="shared" si="2"/>
        <v>2219311.0699999998</v>
      </c>
    </row>
    <row r="162" spans="1:12">
      <c r="A162" s="68"/>
      <c r="B162" t="s">
        <v>40</v>
      </c>
      <c r="C162" t="s">
        <v>849</v>
      </c>
      <c r="D162" s="75">
        <v>473983.14</v>
      </c>
      <c r="G162" t="s">
        <v>40</v>
      </c>
      <c r="H162" t="s">
        <v>849</v>
      </c>
      <c r="I162" s="75">
        <v>1350627.77</v>
      </c>
      <c r="L162" s="76">
        <f t="shared" si="2"/>
        <v>876644.63</v>
      </c>
    </row>
    <row r="163" spans="1:12">
      <c r="A163" s="68"/>
      <c r="B163" t="s">
        <v>202</v>
      </c>
      <c r="C163" t="s">
        <v>848</v>
      </c>
      <c r="D163" s="75">
        <v>12486.71</v>
      </c>
      <c r="G163" t="s">
        <v>202</v>
      </c>
      <c r="H163" t="s">
        <v>848</v>
      </c>
      <c r="I163" s="75">
        <v>35690.699999999997</v>
      </c>
      <c r="L163" s="76">
        <f t="shared" si="2"/>
        <v>23203.989999999998</v>
      </c>
    </row>
    <row r="164" spans="1:12">
      <c r="A164" s="68"/>
      <c r="B164" t="s">
        <v>204</v>
      </c>
      <c r="C164" t="s">
        <v>847</v>
      </c>
      <c r="D164" s="75">
        <v>419053.08</v>
      </c>
      <c r="G164" t="s">
        <v>204</v>
      </c>
      <c r="H164" t="s">
        <v>847</v>
      </c>
      <c r="I164" s="75">
        <v>1204551.31</v>
      </c>
      <c r="L164" s="76">
        <f t="shared" si="2"/>
        <v>785498.23</v>
      </c>
    </row>
    <row r="165" spans="1:12">
      <c r="A165" s="68"/>
      <c r="B165" t="s">
        <v>208</v>
      </c>
      <c r="C165" t="s">
        <v>846</v>
      </c>
      <c r="D165" s="75">
        <v>247462.32</v>
      </c>
      <c r="G165" t="s">
        <v>208</v>
      </c>
      <c r="H165" t="s">
        <v>846</v>
      </c>
      <c r="I165" s="75">
        <v>753791.46</v>
      </c>
      <c r="L165" s="76">
        <f t="shared" si="2"/>
        <v>506329.13999999996</v>
      </c>
    </row>
    <row r="166" spans="1:12">
      <c r="A166" s="68"/>
      <c r="B166" t="s">
        <v>207</v>
      </c>
      <c r="C166" t="s">
        <v>845</v>
      </c>
      <c r="D166" s="75">
        <v>493779.56</v>
      </c>
      <c r="G166" t="s">
        <v>207</v>
      </c>
      <c r="H166" t="s">
        <v>845</v>
      </c>
      <c r="I166" s="75">
        <v>1448734.11</v>
      </c>
      <c r="L166" s="76">
        <f t="shared" si="2"/>
        <v>954954.55</v>
      </c>
    </row>
    <row r="167" spans="1:12">
      <c r="A167" s="68"/>
      <c r="B167" t="s">
        <v>42</v>
      </c>
      <c r="C167" t="s">
        <v>844</v>
      </c>
      <c r="D167" s="75">
        <v>211582.49</v>
      </c>
      <c r="G167" t="s">
        <v>42</v>
      </c>
      <c r="H167" t="s">
        <v>844</v>
      </c>
      <c r="I167" s="75">
        <v>599974.52</v>
      </c>
      <c r="L167" s="76">
        <f t="shared" si="2"/>
        <v>388392.03</v>
      </c>
    </row>
    <row r="168" spans="1:12">
      <c r="A168" s="68"/>
      <c r="B168" t="s">
        <v>203</v>
      </c>
      <c r="C168" t="s">
        <v>843</v>
      </c>
      <c r="D168" s="75">
        <v>733020.76</v>
      </c>
      <c r="G168" t="s">
        <v>203</v>
      </c>
      <c r="H168" t="s">
        <v>843</v>
      </c>
      <c r="I168" s="75">
        <v>2125072.2999999998</v>
      </c>
      <c r="L168" s="76">
        <f t="shared" si="2"/>
        <v>1392051.5399999998</v>
      </c>
    </row>
    <row r="169" spans="1:12">
      <c r="A169" s="68"/>
      <c r="B169" t="s">
        <v>205</v>
      </c>
      <c r="C169" t="s">
        <v>842</v>
      </c>
      <c r="D169" s="75">
        <v>365243.27</v>
      </c>
      <c r="G169" t="s">
        <v>205</v>
      </c>
      <c r="H169" t="s">
        <v>842</v>
      </c>
      <c r="I169" s="75">
        <v>1082518.04</v>
      </c>
      <c r="L169" s="76">
        <f t="shared" si="2"/>
        <v>717274.77</v>
      </c>
    </row>
    <row r="170" spans="1:12">
      <c r="A170" s="68"/>
      <c r="B170" t="s">
        <v>206</v>
      </c>
      <c r="C170" t="s">
        <v>841</v>
      </c>
      <c r="D170" s="75">
        <v>429805.16</v>
      </c>
      <c r="G170" t="s">
        <v>206</v>
      </c>
      <c r="H170" t="s">
        <v>841</v>
      </c>
      <c r="I170" s="75">
        <v>1227841.67</v>
      </c>
      <c r="L170" s="76">
        <f t="shared" si="2"/>
        <v>798036.51</v>
      </c>
    </row>
    <row r="171" spans="1:12">
      <c r="A171" s="68"/>
      <c r="B171" t="s">
        <v>44</v>
      </c>
      <c r="C171" t="s">
        <v>840</v>
      </c>
      <c r="D171" s="75">
        <v>962527.92</v>
      </c>
      <c r="G171" t="s">
        <v>44</v>
      </c>
      <c r="H171" t="s">
        <v>840</v>
      </c>
      <c r="I171" s="75">
        <v>2938596.83</v>
      </c>
      <c r="L171" s="76">
        <f t="shared" si="2"/>
        <v>1976068.9100000001</v>
      </c>
    </row>
    <row r="172" spans="1:12">
      <c r="A172" s="68"/>
      <c r="B172" t="s">
        <v>209</v>
      </c>
      <c r="C172" t="s">
        <v>839</v>
      </c>
      <c r="D172" s="75">
        <v>192119.71</v>
      </c>
      <c r="G172" t="s">
        <v>209</v>
      </c>
      <c r="H172" t="s">
        <v>839</v>
      </c>
      <c r="I172" s="75">
        <v>586110.62</v>
      </c>
      <c r="L172" s="76">
        <f t="shared" si="2"/>
        <v>393990.91000000003</v>
      </c>
    </row>
    <row r="173" spans="1:12">
      <c r="A173" s="68"/>
      <c r="B173" t="s">
        <v>210</v>
      </c>
      <c r="C173" t="s">
        <v>838</v>
      </c>
      <c r="D173" s="75">
        <v>155547.35999999999</v>
      </c>
      <c r="G173" t="s">
        <v>210</v>
      </c>
      <c r="H173" t="s">
        <v>838</v>
      </c>
      <c r="I173" s="75">
        <v>483537.27</v>
      </c>
      <c r="L173" s="76">
        <f t="shared" si="2"/>
        <v>327989.91000000003</v>
      </c>
    </row>
    <row r="174" spans="1:12">
      <c r="A174" s="68"/>
      <c r="B174" t="s">
        <v>212</v>
      </c>
      <c r="C174" t="s">
        <v>837</v>
      </c>
      <c r="D174" s="75">
        <v>150198.54999999999</v>
      </c>
      <c r="G174" t="s">
        <v>212</v>
      </c>
      <c r="H174" t="s">
        <v>837</v>
      </c>
      <c r="I174" s="75">
        <v>468673.81</v>
      </c>
      <c r="L174" s="76">
        <f t="shared" si="2"/>
        <v>318475.26</v>
      </c>
    </row>
    <row r="175" spans="1:12">
      <c r="A175" s="68"/>
      <c r="B175" t="s">
        <v>211</v>
      </c>
      <c r="C175" t="s">
        <v>836</v>
      </c>
      <c r="D175" s="75">
        <v>159233.42000000001</v>
      </c>
      <c r="G175" t="s">
        <v>211</v>
      </c>
      <c r="H175" t="s">
        <v>836</v>
      </c>
      <c r="I175" s="75">
        <v>487588.69</v>
      </c>
      <c r="L175" s="76">
        <f t="shared" si="2"/>
        <v>328355.27</v>
      </c>
    </row>
    <row r="176" spans="1:12">
      <c r="A176" s="68"/>
      <c r="B176" t="s">
        <v>584</v>
      </c>
      <c r="C176" t="s">
        <v>835</v>
      </c>
      <c r="D176">
        <v>0</v>
      </c>
      <c r="G176" t="s">
        <v>584</v>
      </c>
      <c r="H176" t="s">
        <v>835</v>
      </c>
      <c r="I176">
        <v>0</v>
      </c>
      <c r="L176" s="76">
        <f t="shared" si="2"/>
        <v>0</v>
      </c>
    </row>
    <row r="177" spans="1:12">
      <c r="A177" s="68"/>
      <c r="B177" t="s">
        <v>213</v>
      </c>
      <c r="C177" t="s">
        <v>834</v>
      </c>
      <c r="D177" s="75">
        <v>595019.30000000005</v>
      </c>
      <c r="G177" t="s">
        <v>213</v>
      </c>
      <c r="H177" t="s">
        <v>834</v>
      </c>
      <c r="I177" s="75">
        <v>1902674.36</v>
      </c>
      <c r="L177" s="76">
        <f t="shared" si="2"/>
        <v>1307655.06</v>
      </c>
    </row>
    <row r="178" spans="1:12">
      <c r="A178" s="68"/>
      <c r="B178" t="s">
        <v>214</v>
      </c>
      <c r="C178" t="s">
        <v>833</v>
      </c>
      <c r="D178" s="75">
        <v>168464.3</v>
      </c>
      <c r="G178" t="s">
        <v>214</v>
      </c>
      <c r="H178" t="s">
        <v>833</v>
      </c>
      <c r="I178" s="75">
        <v>462960.46</v>
      </c>
      <c r="L178" s="76">
        <f t="shared" si="2"/>
        <v>294496.16000000003</v>
      </c>
    </row>
    <row r="179" spans="1:12">
      <c r="A179" s="68"/>
      <c r="B179" t="s">
        <v>215</v>
      </c>
      <c r="C179" t="s">
        <v>832</v>
      </c>
      <c r="D179" s="75">
        <v>229691.77</v>
      </c>
      <c r="G179" t="s">
        <v>215</v>
      </c>
      <c r="H179" t="s">
        <v>832</v>
      </c>
      <c r="I179" s="75">
        <v>666270.94999999995</v>
      </c>
      <c r="L179" s="76">
        <f t="shared" si="2"/>
        <v>436579.17999999993</v>
      </c>
    </row>
    <row r="180" spans="1:12">
      <c r="A180" s="68"/>
      <c r="B180" t="s">
        <v>219</v>
      </c>
      <c r="C180" t="s">
        <v>831</v>
      </c>
      <c r="D180" s="75">
        <v>3094784.57</v>
      </c>
      <c r="G180" t="s">
        <v>219</v>
      </c>
      <c r="H180" t="s">
        <v>831</v>
      </c>
      <c r="I180" s="75">
        <v>8416494.4100000001</v>
      </c>
      <c r="L180" s="76">
        <f t="shared" si="2"/>
        <v>5321709.84</v>
      </c>
    </row>
    <row r="181" spans="1:12">
      <c r="A181" s="68"/>
      <c r="B181" t="s">
        <v>220</v>
      </c>
      <c r="C181" t="s">
        <v>830</v>
      </c>
      <c r="D181" s="75">
        <v>28441717.620000001</v>
      </c>
      <c r="G181" t="s">
        <v>220</v>
      </c>
      <c r="H181" t="s">
        <v>830</v>
      </c>
      <c r="I181" s="75">
        <v>63224717.329999998</v>
      </c>
      <c r="L181" s="76">
        <f t="shared" si="2"/>
        <v>34782999.709999993</v>
      </c>
    </row>
    <row r="182" spans="1:12">
      <c r="A182" s="68"/>
      <c r="B182" t="s">
        <v>221</v>
      </c>
      <c r="C182" t="s">
        <v>829</v>
      </c>
      <c r="D182" s="75">
        <v>34740341.700000003</v>
      </c>
      <c r="G182" t="s">
        <v>221</v>
      </c>
      <c r="H182" t="s">
        <v>829</v>
      </c>
      <c r="I182" s="75">
        <v>77776271.439999998</v>
      </c>
      <c r="L182" s="76">
        <f t="shared" si="2"/>
        <v>43035929.739999995</v>
      </c>
    </row>
    <row r="183" spans="1:12">
      <c r="A183" s="68"/>
      <c r="B183" t="s">
        <v>216</v>
      </c>
      <c r="C183" t="s">
        <v>828</v>
      </c>
      <c r="D183" s="75">
        <v>175336.83</v>
      </c>
      <c r="G183" t="s">
        <v>216</v>
      </c>
      <c r="H183" t="s">
        <v>828</v>
      </c>
      <c r="I183" s="75">
        <v>427816.02</v>
      </c>
      <c r="L183" s="76">
        <f t="shared" si="2"/>
        <v>252479.19000000003</v>
      </c>
    </row>
    <row r="184" spans="1:12">
      <c r="A184" s="68"/>
      <c r="B184" t="s">
        <v>222</v>
      </c>
      <c r="C184" t="s">
        <v>827</v>
      </c>
      <c r="D184" s="75">
        <v>7020502.6200000001</v>
      </c>
      <c r="G184" t="s">
        <v>222</v>
      </c>
      <c r="H184" t="s">
        <v>827</v>
      </c>
      <c r="I184" s="75">
        <v>15521639.15</v>
      </c>
      <c r="L184" s="76">
        <f t="shared" si="2"/>
        <v>8501136.5300000012</v>
      </c>
    </row>
    <row r="185" spans="1:12">
      <c r="A185" s="68"/>
      <c r="B185" t="s">
        <v>223</v>
      </c>
      <c r="C185" t="s">
        <v>826</v>
      </c>
      <c r="D185" s="75">
        <v>13011390.949999999</v>
      </c>
      <c r="G185" t="s">
        <v>223</v>
      </c>
      <c r="H185" t="s">
        <v>826</v>
      </c>
      <c r="I185" s="75">
        <v>29740026.629999999</v>
      </c>
      <c r="L185" s="76">
        <f t="shared" si="2"/>
        <v>16728635.68</v>
      </c>
    </row>
    <row r="186" spans="1:12">
      <c r="A186" s="68"/>
      <c r="B186" t="s">
        <v>224</v>
      </c>
      <c r="C186" t="s">
        <v>825</v>
      </c>
      <c r="D186" s="75">
        <v>2655996.9700000002</v>
      </c>
      <c r="G186" t="s">
        <v>224</v>
      </c>
      <c r="H186" t="s">
        <v>825</v>
      </c>
      <c r="I186" s="75">
        <v>5903481.9100000001</v>
      </c>
      <c r="L186" s="76">
        <f t="shared" si="2"/>
        <v>3247484.94</v>
      </c>
    </row>
    <row r="187" spans="1:12">
      <c r="A187" s="68"/>
      <c r="B187" t="s">
        <v>225</v>
      </c>
      <c r="C187" t="s">
        <v>824</v>
      </c>
      <c r="D187" s="75">
        <v>2547179.6</v>
      </c>
      <c r="G187" t="s">
        <v>225</v>
      </c>
      <c r="H187" t="s">
        <v>824</v>
      </c>
      <c r="I187" s="75">
        <v>6053974.7599999998</v>
      </c>
      <c r="L187" s="76">
        <f t="shared" si="2"/>
        <v>3506795.1599999997</v>
      </c>
    </row>
    <row r="188" spans="1:12">
      <c r="A188" s="68"/>
      <c r="B188" t="s">
        <v>217</v>
      </c>
      <c r="C188" t="s">
        <v>823</v>
      </c>
      <c r="D188" s="75">
        <v>10629897.23</v>
      </c>
      <c r="G188" t="s">
        <v>217</v>
      </c>
      <c r="H188" t="s">
        <v>823</v>
      </c>
      <c r="I188" s="75">
        <v>24719050.039999999</v>
      </c>
      <c r="L188" s="76">
        <f t="shared" si="2"/>
        <v>14089152.809999999</v>
      </c>
    </row>
    <row r="189" spans="1:12">
      <c r="A189" s="68"/>
      <c r="B189" t="s">
        <v>218</v>
      </c>
      <c r="C189" t="s">
        <v>822</v>
      </c>
      <c r="D189" s="75">
        <v>12099582.68</v>
      </c>
      <c r="G189" t="s">
        <v>218</v>
      </c>
      <c r="H189" t="s">
        <v>822</v>
      </c>
      <c r="I189" s="75">
        <v>27072926.309999999</v>
      </c>
      <c r="L189" s="76">
        <f t="shared" si="2"/>
        <v>14973343.629999999</v>
      </c>
    </row>
    <row r="190" spans="1:12">
      <c r="A190" s="68"/>
      <c r="B190" t="s">
        <v>226</v>
      </c>
      <c r="C190" t="s">
        <v>821</v>
      </c>
      <c r="D190" s="75">
        <v>8459391.3900000006</v>
      </c>
      <c r="G190" t="s">
        <v>226</v>
      </c>
      <c r="H190" t="s">
        <v>821</v>
      </c>
      <c r="I190" s="75">
        <v>19037274.809999999</v>
      </c>
      <c r="L190" s="76">
        <f t="shared" si="2"/>
        <v>10577883.419999998</v>
      </c>
    </row>
    <row r="191" spans="1:12">
      <c r="A191" s="68"/>
      <c r="B191" t="s">
        <v>227</v>
      </c>
      <c r="C191" t="s">
        <v>820</v>
      </c>
      <c r="D191" s="75">
        <v>18080113.539999999</v>
      </c>
      <c r="G191" t="s">
        <v>227</v>
      </c>
      <c r="H191" t="s">
        <v>820</v>
      </c>
      <c r="I191" s="75">
        <v>41613833.490000002</v>
      </c>
      <c r="L191" s="76">
        <f t="shared" si="2"/>
        <v>23533719.950000003</v>
      </c>
    </row>
    <row r="192" spans="1:12">
      <c r="A192" s="68"/>
      <c r="B192" t="s">
        <v>228</v>
      </c>
      <c r="C192" t="s">
        <v>819</v>
      </c>
      <c r="D192" s="75">
        <v>2385295.48</v>
      </c>
      <c r="G192" t="s">
        <v>228</v>
      </c>
      <c r="H192" t="s">
        <v>819</v>
      </c>
      <c r="I192" s="75">
        <v>5859734.5899999999</v>
      </c>
      <c r="L192" s="76">
        <f t="shared" si="2"/>
        <v>3474439.11</v>
      </c>
    </row>
    <row r="193" spans="1:12">
      <c r="A193" s="68"/>
      <c r="B193" t="s">
        <v>229</v>
      </c>
      <c r="C193" t="s">
        <v>818</v>
      </c>
      <c r="D193" s="75">
        <v>4914927.01</v>
      </c>
      <c r="G193" t="s">
        <v>229</v>
      </c>
      <c r="H193" t="s">
        <v>818</v>
      </c>
      <c r="I193" s="75">
        <v>11411019.92</v>
      </c>
      <c r="L193" s="76">
        <f t="shared" si="2"/>
        <v>6496092.9100000001</v>
      </c>
    </row>
    <row r="194" spans="1:12">
      <c r="A194" s="68"/>
      <c r="B194" t="s">
        <v>230</v>
      </c>
      <c r="C194" t="s">
        <v>817</v>
      </c>
      <c r="D194" s="75">
        <v>4691030.66</v>
      </c>
      <c r="G194" t="s">
        <v>230</v>
      </c>
      <c r="H194" t="s">
        <v>817</v>
      </c>
      <c r="I194" s="75">
        <v>10834969.970000001</v>
      </c>
      <c r="L194" s="76">
        <f t="shared" si="2"/>
        <v>6143939.3100000005</v>
      </c>
    </row>
    <row r="195" spans="1:12">
      <c r="A195" s="68"/>
      <c r="B195" t="s">
        <v>586</v>
      </c>
      <c r="C195" t="s">
        <v>816</v>
      </c>
      <c r="D195">
        <v>0</v>
      </c>
      <c r="G195" t="s">
        <v>586</v>
      </c>
      <c r="H195" t="s">
        <v>816</v>
      </c>
      <c r="I195">
        <v>0</v>
      </c>
      <c r="L195" s="76">
        <f t="shared" si="2"/>
        <v>0</v>
      </c>
    </row>
    <row r="196" spans="1:12">
      <c r="A196" s="68"/>
      <c r="B196" t="s">
        <v>232</v>
      </c>
      <c r="C196" t="s">
        <v>815</v>
      </c>
      <c r="D196" s="75">
        <v>871362.33</v>
      </c>
      <c r="G196" t="s">
        <v>232</v>
      </c>
      <c r="H196" t="s">
        <v>815</v>
      </c>
      <c r="I196" s="75">
        <v>2228254.96</v>
      </c>
      <c r="L196" s="76">
        <f t="shared" si="2"/>
        <v>1356892.63</v>
      </c>
    </row>
    <row r="197" spans="1:12">
      <c r="A197" s="68"/>
      <c r="B197" t="s">
        <v>234</v>
      </c>
      <c r="C197" t="s">
        <v>814</v>
      </c>
      <c r="D197" s="75">
        <v>262397.78000000003</v>
      </c>
      <c r="G197" t="s">
        <v>234</v>
      </c>
      <c r="H197" t="s">
        <v>814</v>
      </c>
      <c r="I197" s="75">
        <v>705844.03</v>
      </c>
      <c r="L197" s="76">
        <f t="shared" si="2"/>
        <v>443446.25</v>
      </c>
    </row>
    <row r="198" spans="1:12">
      <c r="A198" s="68"/>
      <c r="B198" t="s">
        <v>233</v>
      </c>
      <c r="C198" t="s">
        <v>813</v>
      </c>
      <c r="D198" s="75">
        <v>917026.41</v>
      </c>
      <c r="G198" t="s">
        <v>233</v>
      </c>
      <c r="H198" t="s">
        <v>813</v>
      </c>
      <c r="I198" s="75">
        <v>2386973.39</v>
      </c>
      <c r="L198" s="76">
        <f t="shared" si="2"/>
        <v>1469946.98</v>
      </c>
    </row>
    <row r="199" spans="1:12">
      <c r="A199" s="68"/>
      <c r="B199" t="s">
        <v>239</v>
      </c>
      <c r="C199" t="s">
        <v>812</v>
      </c>
      <c r="D199" s="75">
        <v>573792.06000000006</v>
      </c>
      <c r="G199" t="s">
        <v>239</v>
      </c>
      <c r="H199" t="s">
        <v>812</v>
      </c>
      <c r="I199" s="75">
        <v>1372204.05</v>
      </c>
      <c r="L199" s="76">
        <f t="shared" ref="L199:L262" si="3">I199-D199</f>
        <v>798411.99</v>
      </c>
    </row>
    <row r="200" spans="1:12">
      <c r="A200" s="68"/>
      <c r="B200" t="s">
        <v>235</v>
      </c>
      <c r="C200" t="s">
        <v>811</v>
      </c>
      <c r="D200" s="75">
        <v>4600981.25</v>
      </c>
      <c r="G200" t="s">
        <v>235</v>
      </c>
      <c r="H200" t="s">
        <v>811</v>
      </c>
      <c r="I200" s="75">
        <v>10183649.140000001</v>
      </c>
      <c r="L200" s="76">
        <f t="shared" si="3"/>
        <v>5582667.8900000006</v>
      </c>
    </row>
    <row r="201" spans="1:12">
      <c r="A201" s="68"/>
      <c r="B201" t="s">
        <v>236</v>
      </c>
      <c r="C201" t="s">
        <v>810</v>
      </c>
      <c r="D201" s="75">
        <v>5220594.1500000004</v>
      </c>
      <c r="G201" t="s">
        <v>236</v>
      </c>
      <c r="H201" t="s">
        <v>810</v>
      </c>
      <c r="I201" s="75">
        <v>11980844.210000001</v>
      </c>
      <c r="L201" s="76">
        <f t="shared" si="3"/>
        <v>6760250.0600000005</v>
      </c>
    </row>
    <row r="202" spans="1:12">
      <c r="A202" s="68"/>
      <c r="B202" t="s">
        <v>237</v>
      </c>
      <c r="C202" t="s">
        <v>809</v>
      </c>
      <c r="D202" s="75">
        <v>3213037.82</v>
      </c>
      <c r="G202" t="s">
        <v>237</v>
      </c>
      <c r="H202" t="s">
        <v>809</v>
      </c>
      <c r="I202" s="75">
        <v>7447487.1600000001</v>
      </c>
      <c r="L202" s="76">
        <f t="shared" si="3"/>
        <v>4234449.34</v>
      </c>
    </row>
    <row r="203" spans="1:12">
      <c r="A203" s="68"/>
      <c r="B203" t="s">
        <v>240</v>
      </c>
      <c r="C203" t="s">
        <v>808</v>
      </c>
      <c r="D203" s="75">
        <v>424555.86</v>
      </c>
      <c r="G203" t="s">
        <v>240</v>
      </c>
      <c r="H203" t="s">
        <v>808</v>
      </c>
      <c r="I203" s="75">
        <v>1001285.89</v>
      </c>
      <c r="L203" s="76">
        <f t="shared" si="3"/>
        <v>576730.03</v>
      </c>
    </row>
    <row r="204" spans="1:12">
      <c r="A204" s="68"/>
      <c r="B204" t="s">
        <v>238</v>
      </c>
      <c r="C204" t="s">
        <v>807</v>
      </c>
      <c r="D204" s="75">
        <v>523253.31</v>
      </c>
      <c r="G204" t="s">
        <v>238</v>
      </c>
      <c r="H204" t="s">
        <v>807</v>
      </c>
      <c r="I204" s="75">
        <v>1193936.8999999999</v>
      </c>
      <c r="L204" s="76">
        <f t="shared" si="3"/>
        <v>670683.58999999985</v>
      </c>
    </row>
    <row r="205" spans="1:12">
      <c r="A205" s="68"/>
      <c r="B205" t="s">
        <v>46</v>
      </c>
      <c r="C205" t="s">
        <v>806</v>
      </c>
      <c r="D205" s="75">
        <v>6754500.21</v>
      </c>
      <c r="G205" t="s">
        <v>46</v>
      </c>
      <c r="H205" t="s">
        <v>806</v>
      </c>
      <c r="I205" s="75">
        <v>15627103.52</v>
      </c>
      <c r="L205" s="76">
        <f t="shared" si="3"/>
        <v>8872603.3099999987</v>
      </c>
    </row>
    <row r="206" spans="1:12">
      <c r="A206" s="68"/>
      <c r="B206" t="s">
        <v>242</v>
      </c>
      <c r="C206" t="s">
        <v>805</v>
      </c>
      <c r="D206" s="75">
        <v>80763.009999999995</v>
      </c>
      <c r="G206" t="s">
        <v>242</v>
      </c>
      <c r="H206" t="s">
        <v>805</v>
      </c>
      <c r="I206" s="75">
        <v>223639.85</v>
      </c>
      <c r="L206" s="76">
        <f t="shared" si="3"/>
        <v>142876.84000000003</v>
      </c>
    </row>
    <row r="207" spans="1:12">
      <c r="A207" s="68"/>
      <c r="B207" t="s">
        <v>244</v>
      </c>
      <c r="C207" t="s">
        <v>804</v>
      </c>
      <c r="D207" s="75">
        <v>57569.04</v>
      </c>
      <c r="G207" t="s">
        <v>244</v>
      </c>
      <c r="H207" t="s">
        <v>804</v>
      </c>
      <c r="I207" s="75">
        <v>153681.21</v>
      </c>
      <c r="L207" s="76">
        <f t="shared" si="3"/>
        <v>96112.169999999984</v>
      </c>
    </row>
    <row r="208" spans="1:12">
      <c r="A208" s="68"/>
      <c r="B208" t="s">
        <v>588</v>
      </c>
      <c r="C208" t="s">
        <v>803</v>
      </c>
      <c r="D208">
        <v>0</v>
      </c>
      <c r="G208" t="s">
        <v>588</v>
      </c>
      <c r="H208" t="s">
        <v>803</v>
      </c>
      <c r="I208">
        <v>0</v>
      </c>
      <c r="L208" s="76">
        <f t="shared" si="3"/>
        <v>0</v>
      </c>
    </row>
    <row r="209" spans="1:12">
      <c r="A209" s="68"/>
      <c r="B209" t="s">
        <v>243</v>
      </c>
      <c r="C209" t="s">
        <v>802</v>
      </c>
      <c r="D209" s="75">
        <v>839104.76</v>
      </c>
      <c r="G209" t="s">
        <v>243</v>
      </c>
      <c r="H209" t="s">
        <v>802</v>
      </c>
      <c r="I209" s="75">
        <v>2267909.16</v>
      </c>
      <c r="L209" s="76">
        <f t="shared" si="3"/>
        <v>1428804.4000000001</v>
      </c>
    </row>
    <row r="210" spans="1:12">
      <c r="A210" s="68"/>
      <c r="B210" t="s">
        <v>248</v>
      </c>
      <c r="C210" t="s">
        <v>801</v>
      </c>
      <c r="D210" s="75">
        <v>28264142.649999999</v>
      </c>
      <c r="G210" t="s">
        <v>248</v>
      </c>
      <c r="H210" t="s">
        <v>801</v>
      </c>
      <c r="I210" s="75">
        <v>61284203</v>
      </c>
      <c r="L210" s="76">
        <f t="shared" si="3"/>
        <v>33020060.350000001</v>
      </c>
    </row>
    <row r="211" spans="1:12">
      <c r="A211" s="68"/>
      <c r="B211" t="s">
        <v>249</v>
      </c>
      <c r="C211" t="s">
        <v>800</v>
      </c>
      <c r="D211" s="75">
        <v>8471893.3200000003</v>
      </c>
      <c r="G211" t="s">
        <v>249</v>
      </c>
      <c r="H211" t="s">
        <v>800</v>
      </c>
      <c r="I211" s="75">
        <v>18912609</v>
      </c>
      <c r="L211" s="76">
        <f t="shared" si="3"/>
        <v>10440715.68</v>
      </c>
    </row>
    <row r="212" spans="1:12">
      <c r="A212" s="68"/>
      <c r="B212" t="s">
        <v>250</v>
      </c>
      <c r="C212" t="s">
        <v>799</v>
      </c>
      <c r="D212" s="75">
        <v>20079409.07</v>
      </c>
      <c r="G212" t="s">
        <v>250</v>
      </c>
      <c r="H212" t="s">
        <v>799</v>
      </c>
      <c r="I212" s="75">
        <v>44236571.049999997</v>
      </c>
      <c r="L212" s="76">
        <f t="shared" si="3"/>
        <v>24157161.979999997</v>
      </c>
    </row>
    <row r="213" spans="1:12">
      <c r="A213" s="68"/>
      <c r="B213" t="s">
        <v>251</v>
      </c>
      <c r="C213" t="s">
        <v>798</v>
      </c>
      <c r="D213" s="75">
        <v>28525300.100000001</v>
      </c>
      <c r="G213" t="s">
        <v>251</v>
      </c>
      <c r="H213" t="s">
        <v>798</v>
      </c>
      <c r="I213" s="75">
        <v>62020714.100000001</v>
      </c>
      <c r="L213" s="76">
        <f t="shared" si="3"/>
        <v>33495414</v>
      </c>
    </row>
    <row r="214" spans="1:12">
      <c r="A214" s="68"/>
      <c r="B214" t="s">
        <v>245</v>
      </c>
      <c r="C214" t="s">
        <v>797</v>
      </c>
      <c r="D214" s="75">
        <v>4231930.8</v>
      </c>
      <c r="G214" t="s">
        <v>245</v>
      </c>
      <c r="H214" t="s">
        <v>797</v>
      </c>
      <c r="I214" s="75">
        <v>9560345.7799999993</v>
      </c>
      <c r="L214" s="76">
        <f t="shared" si="3"/>
        <v>5328414.9799999995</v>
      </c>
    </row>
    <row r="215" spans="1:12">
      <c r="A215" s="68"/>
      <c r="B215" t="s">
        <v>252</v>
      </c>
      <c r="C215" t="s">
        <v>796</v>
      </c>
      <c r="D215" s="75">
        <v>43745.57</v>
      </c>
      <c r="G215" t="s">
        <v>252</v>
      </c>
      <c r="H215" t="s">
        <v>796</v>
      </c>
      <c r="I215" s="75">
        <v>13398963.4</v>
      </c>
      <c r="L215" s="76">
        <f t="shared" si="3"/>
        <v>13355217.83</v>
      </c>
    </row>
    <row r="216" spans="1:12">
      <c r="A216" s="68"/>
      <c r="B216" t="s">
        <v>253</v>
      </c>
      <c r="C216" t="s">
        <v>795</v>
      </c>
      <c r="D216" s="75">
        <v>30962.23</v>
      </c>
      <c r="G216" t="s">
        <v>253</v>
      </c>
      <c r="H216" t="s">
        <v>795</v>
      </c>
      <c r="I216" s="75">
        <v>82336.539999999994</v>
      </c>
      <c r="L216" s="76">
        <f t="shared" si="3"/>
        <v>51374.31</v>
      </c>
    </row>
    <row r="217" spans="1:12">
      <c r="A217" s="68"/>
      <c r="B217" t="s">
        <v>254</v>
      </c>
      <c r="C217" t="s">
        <v>794</v>
      </c>
      <c r="D217" s="75">
        <v>7248609.8099999996</v>
      </c>
      <c r="G217" t="s">
        <v>254</v>
      </c>
      <c r="H217" t="s">
        <v>794</v>
      </c>
      <c r="I217" s="75">
        <v>16276739.380000001</v>
      </c>
      <c r="L217" s="76">
        <f t="shared" si="3"/>
        <v>9028129.5700000003</v>
      </c>
    </row>
    <row r="218" spans="1:12">
      <c r="A218" s="68"/>
      <c r="B218" t="s">
        <v>255</v>
      </c>
      <c r="C218" t="s">
        <v>793</v>
      </c>
      <c r="D218" s="75">
        <v>11347195.65</v>
      </c>
      <c r="G218" t="s">
        <v>255</v>
      </c>
      <c r="H218" t="s">
        <v>793</v>
      </c>
      <c r="I218" s="75">
        <v>25548042.829999998</v>
      </c>
      <c r="L218" s="76">
        <f t="shared" si="3"/>
        <v>14200847.179999998</v>
      </c>
    </row>
    <row r="219" spans="1:12">
      <c r="A219" s="68"/>
      <c r="B219" t="s">
        <v>246</v>
      </c>
      <c r="C219" t="s">
        <v>792</v>
      </c>
      <c r="D219" s="75">
        <v>2973404.71</v>
      </c>
      <c r="G219" t="s">
        <v>246</v>
      </c>
      <c r="H219" t="s">
        <v>792</v>
      </c>
      <c r="I219" s="75">
        <v>6609264.2300000004</v>
      </c>
      <c r="L219" s="76">
        <f t="shared" si="3"/>
        <v>3635859.5200000005</v>
      </c>
    </row>
    <row r="220" spans="1:12">
      <c r="A220" s="68"/>
      <c r="B220" t="s">
        <v>256</v>
      </c>
      <c r="C220" t="s">
        <v>791</v>
      </c>
      <c r="D220" s="75">
        <v>1719164.71</v>
      </c>
      <c r="G220" t="s">
        <v>256</v>
      </c>
      <c r="H220" t="s">
        <v>791</v>
      </c>
      <c r="I220" s="75">
        <v>4060857.99</v>
      </c>
      <c r="L220" s="76">
        <f t="shared" si="3"/>
        <v>2341693.2800000003</v>
      </c>
    </row>
    <row r="221" spans="1:12">
      <c r="A221" s="68"/>
      <c r="B221" t="s">
        <v>48</v>
      </c>
      <c r="C221" t="s">
        <v>790</v>
      </c>
      <c r="D221" s="75">
        <v>368458.38</v>
      </c>
      <c r="G221" t="s">
        <v>48</v>
      </c>
      <c r="H221" t="s">
        <v>790</v>
      </c>
      <c r="I221" s="75">
        <v>878592.91</v>
      </c>
      <c r="L221" s="76">
        <f t="shared" si="3"/>
        <v>510134.53</v>
      </c>
    </row>
    <row r="222" spans="1:12">
      <c r="A222" s="68"/>
      <c r="B222" t="s">
        <v>257</v>
      </c>
      <c r="C222" t="s">
        <v>789</v>
      </c>
      <c r="D222" s="75">
        <v>2269833.11</v>
      </c>
      <c r="G222" t="s">
        <v>257</v>
      </c>
      <c r="H222" t="s">
        <v>789</v>
      </c>
      <c r="I222" s="75">
        <v>4923687.38</v>
      </c>
      <c r="L222" s="76">
        <f t="shared" si="3"/>
        <v>2653854.27</v>
      </c>
    </row>
    <row r="223" spans="1:12">
      <c r="A223" s="68"/>
      <c r="B223" t="s">
        <v>247</v>
      </c>
      <c r="C223" t="s">
        <v>788</v>
      </c>
      <c r="D223" s="75">
        <v>6213291.9000000004</v>
      </c>
      <c r="G223" t="s">
        <v>247</v>
      </c>
      <c r="H223" t="s">
        <v>788</v>
      </c>
      <c r="I223" s="75">
        <v>14460111.449999999</v>
      </c>
      <c r="L223" s="76">
        <f t="shared" si="3"/>
        <v>8246819.5499999989</v>
      </c>
    </row>
    <row r="224" spans="1:12">
      <c r="A224" s="68"/>
      <c r="B224" t="s">
        <v>269</v>
      </c>
      <c r="C224" t="s">
        <v>787</v>
      </c>
      <c r="D224" s="75">
        <v>31378527.370000001</v>
      </c>
      <c r="G224" t="s">
        <v>269</v>
      </c>
      <c r="H224" t="s">
        <v>787</v>
      </c>
      <c r="I224" s="75">
        <v>76933793.780000001</v>
      </c>
      <c r="L224" s="76">
        <f t="shared" si="3"/>
        <v>45555266.409999996</v>
      </c>
    </row>
    <row r="225" spans="1:12">
      <c r="A225" s="68"/>
      <c r="B225" t="s">
        <v>267</v>
      </c>
      <c r="C225" t="s">
        <v>786</v>
      </c>
      <c r="D225" s="75">
        <v>59842.35</v>
      </c>
      <c r="G225" t="s">
        <v>267</v>
      </c>
      <c r="H225" t="s">
        <v>786</v>
      </c>
      <c r="I225" s="75">
        <v>203830.02</v>
      </c>
      <c r="L225" s="76">
        <f t="shared" si="3"/>
        <v>143987.66999999998</v>
      </c>
    </row>
    <row r="226" spans="1:12">
      <c r="A226" s="68"/>
      <c r="B226" t="s">
        <v>262</v>
      </c>
      <c r="C226" t="s">
        <v>785</v>
      </c>
      <c r="D226" s="75">
        <v>83772.59</v>
      </c>
      <c r="G226" t="s">
        <v>262</v>
      </c>
      <c r="H226" t="s">
        <v>785</v>
      </c>
      <c r="I226" s="75">
        <v>231469.92</v>
      </c>
      <c r="L226" s="76">
        <f t="shared" si="3"/>
        <v>147697.33000000002</v>
      </c>
    </row>
    <row r="227" spans="1:12">
      <c r="A227" s="68"/>
      <c r="B227" t="s">
        <v>266</v>
      </c>
      <c r="C227" t="s">
        <v>784</v>
      </c>
      <c r="D227" s="75">
        <v>1533073.39</v>
      </c>
      <c r="G227" t="s">
        <v>266</v>
      </c>
      <c r="H227" t="s">
        <v>784</v>
      </c>
      <c r="I227" s="75">
        <v>3719786.96</v>
      </c>
      <c r="L227" s="76">
        <f t="shared" si="3"/>
        <v>2186713.5700000003</v>
      </c>
    </row>
    <row r="228" spans="1:12">
      <c r="A228" s="68"/>
      <c r="B228" t="s">
        <v>265</v>
      </c>
      <c r="C228" t="s">
        <v>783</v>
      </c>
      <c r="D228" s="75">
        <v>574196.61</v>
      </c>
      <c r="G228" t="s">
        <v>265</v>
      </c>
      <c r="H228" t="s">
        <v>783</v>
      </c>
      <c r="I228" s="75">
        <v>1549728.69</v>
      </c>
      <c r="L228" s="76">
        <f t="shared" si="3"/>
        <v>975532.08</v>
      </c>
    </row>
    <row r="229" spans="1:12">
      <c r="A229" s="68"/>
      <c r="B229" t="s">
        <v>264</v>
      </c>
      <c r="C229" t="s">
        <v>782</v>
      </c>
      <c r="D229" s="75">
        <v>7717088.0099999998</v>
      </c>
      <c r="G229" t="s">
        <v>264</v>
      </c>
      <c r="H229" t="s">
        <v>782</v>
      </c>
      <c r="I229" s="75">
        <v>18323315.559999999</v>
      </c>
      <c r="L229" s="76">
        <f t="shared" si="3"/>
        <v>10606227.549999999</v>
      </c>
    </row>
    <row r="230" spans="1:12">
      <c r="A230" s="68"/>
      <c r="B230" t="s">
        <v>258</v>
      </c>
      <c r="C230" t="s">
        <v>781</v>
      </c>
      <c r="D230" s="75">
        <v>13596573.24</v>
      </c>
      <c r="G230" t="s">
        <v>258</v>
      </c>
      <c r="H230" t="s">
        <v>781</v>
      </c>
      <c r="I230" s="75">
        <v>32019474.16</v>
      </c>
      <c r="L230" s="76">
        <f t="shared" si="3"/>
        <v>18422900.920000002</v>
      </c>
    </row>
    <row r="231" spans="1:12">
      <c r="A231" s="68"/>
      <c r="B231" t="s">
        <v>261</v>
      </c>
      <c r="C231" t="s">
        <v>780</v>
      </c>
      <c r="D231" s="75">
        <v>604281.47</v>
      </c>
      <c r="G231" t="s">
        <v>261</v>
      </c>
      <c r="H231" t="s">
        <v>780</v>
      </c>
      <c r="I231" s="75">
        <v>1522242.5</v>
      </c>
      <c r="L231" s="76">
        <f t="shared" si="3"/>
        <v>917961.03</v>
      </c>
    </row>
    <row r="232" spans="1:12">
      <c r="A232" s="68"/>
      <c r="B232" t="s">
        <v>50</v>
      </c>
      <c r="C232" t="s">
        <v>779</v>
      </c>
      <c r="D232" s="75">
        <v>3789827.81</v>
      </c>
      <c r="G232" t="s">
        <v>50</v>
      </c>
      <c r="H232" t="s">
        <v>779</v>
      </c>
      <c r="I232" s="75">
        <v>9515987.6799999997</v>
      </c>
      <c r="L232" s="76">
        <f t="shared" si="3"/>
        <v>5726159.8699999992</v>
      </c>
    </row>
    <row r="233" spans="1:12">
      <c r="A233" s="68"/>
      <c r="B233" t="s">
        <v>260</v>
      </c>
      <c r="C233" t="s">
        <v>778</v>
      </c>
      <c r="D233" s="75">
        <v>5029079.28</v>
      </c>
      <c r="G233" t="s">
        <v>260</v>
      </c>
      <c r="H233" t="s">
        <v>778</v>
      </c>
      <c r="I233" s="75">
        <v>11183192.58</v>
      </c>
      <c r="L233" s="76">
        <f t="shared" si="3"/>
        <v>6154113.2999999998</v>
      </c>
    </row>
    <row r="234" spans="1:12">
      <c r="A234" s="68"/>
      <c r="B234" t="s">
        <v>263</v>
      </c>
      <c r="C234" t="s">
        <v>777</v>
      </c>
      <c r="D234" s="75">
        <v>632509.31000000006</v>
      </c>
      <c r="G234" t="s">
        <v>263</v>
      </c>
      <c r="H234" t="s">
        <v>777</v>
      </c>
      <c r="I234" s="75">
        <v>1598166.81</v>
      </c>
      <c r="L234" s="76">
        <f t="shared" si="3"/>
        <v>965657.5</v>
      </c>
    </row>
    <row r="235" spans="1:12">
      <c r="A235" s="68"/>
      <c r="B235" t="s">
        <v>270</v>
      </c>
      <c r="C235" t="s">
        <v>776</v>
      </c>
      <c r="D235" s="75">
        <v>3468245.15</v>
      </c>
      <c r="G235" t="s">
        <v>270</v>
      </c>
      <c r="H235" t="s">
        <v>776</v>
      </c>
      <c r="I235" s="75">
        <v>8430256.1199999992</v>
      </c>
      <c r="L235" s="76">
        <f t="shared" si="3"/>
        <v>4962010.9699999988</v>
      </c>
    </row>
    <row r="236" spans="1:12">
      <c r="A236" s="68"/>
      <c r="B236" t="s">
        <v>259</v>
      </c>
      <c r="C236" t="s">
        <v>775</v>
      </c>
      <c r="D236" s="75">
        <v>1031314.98</v>
      </c>
      <c r="G236" t="s">
        <v>259</v>
      </c>
      <c r="H236" t="s">
        <v>775</v>
      </c>
      <c r="I236" s="75">
        <v>2494765.14</v>
      </c>
      <c r="L236" s="76">
        <f t="shared" si="3"/>
        <v>1463450.1600000001</v>
      </c>
    </row>
    <row r="237" spans="1:12">
      <c r="A237" s="68"/>
      <c r="B237" t="s">
        <v>268</v>
      </c>
      <c r="C237" t="s">
        <v>774</v>
      </c>
      <c r="D237" s="75">
        <v>952710.23</v>
      </c>
      <c r="G237" t="s">
        <v>268</v>
      </c>
      <c r="H237" t="s">
        <v>774</v>
      </c>
      <c r="I237" s="75">
        <v>2510905.7999999998</v>
      </c>
      <c r="L237" s="76">
        <f t="shared" si="3"/>
        <v>1558195.5699999998</v>
      </c>
    </row>
    <row r="238" spans="1:12">
      <c r="A238" s="68"/>
      <c r="B238" t="s">
        <v>277</v>
      </c>
      <c r="C238" t="s">
        <v>773</v>
      </c>
      <c r="D238" s="75">
        <v>22814.95</v>
      </c>
      <c r="G238" t="s">
        <v>277</v>
      </c>
      <c r="H238" t="s">
        <v>773</v>
      </c>
      <c r="I238" s="75">
        <v>69138.41</v>
      </c>
      <c r="L238" s="76">
        <f t="shared" si="3"/>
        <v>46323.460000000006</v>
      </c>
    </row>
    <row r="239" spans="1:12">
      <c r="A239" s="68"/>
      <c r="B239" t="s">
        <v>52</v>
      </c>
      <c r="C239" t="s">
        <v>772</v>
      </c>
      <c r="D239" s="75">
        <v>344167.29</v>
      </c>
      <c r="G239" t="s">
        <v>52</v>
      </c>
      <c r="H239" t="s">
        <v>772</v>
      </c>
      <c r="I239" s="75">
        <v>975156.78</v>
      </c>
      <c r="L239" s="76">
        <f t="shared" si="3"/>
        <v>630989.49</v>
      </c>
    </row>
    <row r="240" spans="1:12">
      <c r="A240" s="68"/>
      <c r="B240" t="s">
        <v>280</v>
      </c>
      <c r="C240" t="s">
        <v>771</v>
      </c>
      <c r="D240" s="75">
        <v>33690.75</v>
      </c>
      <c r="G240" t="s">
        <v>280</v>
      </c>
      <c r="H240" t="s">
        <v>771</v>
      </c>
      <c r="I240" s="75">
        <v>72627.8</v>
      </c>
      <c r="L240" s="76">
        <f t="shared" si="3"/>
        <v>38937.050000000003</v>
      </c>
    </row>
    <row r="241" spans="1:12">
      <c r="A241" s="68"/>
      <c r="B241" t="s">
        <v>279</v>
      </c>
      <c r="C241" t="s">
        <v>770</v>
      </c>
      <c r="D241" s="75">
        <v>51382.19</v>
      </c>
      <c r="G241" t="s">
        <v>279</v>
      </c>
      <c r="H241" t="s">
        <v>770</v>
      </c>
      <c r="I241" s="75">
        <v>142343.62</v>
      </c>
      <c r="L241" s="76">
        <f t="shared" si="3"/>
        <v>90961.43</v>
      </c>
    </row>
    <row r="242" spans="1:12">
      <c r="A242" s="68"/>
      <c r="B242" t="s">
        <v>272</v>
      </c>
      <c r="C242" t="s">
        <v>769</v>
      </c>
      <c r="D242" s="75">
        <v>769021.58</v>
      </c>
      <c r="G242" t="s">
        <v>272</v>
      </c>
      <c r="H242" t="s">
        <v>769</v>
      </c>
      <c r="I242" s="75">
        <v>2099974.4900000002</v>
      </c>
      <c r="L242" s="76">
        <f t="shared" si="3"/>
        <v>1330952.9100000001</v>
      </c>
    </row>
    <row r="243" spans="1:12">
      <c r="A243" s="68"/>
      <c r="B243" t="s">
        <v>274</v>
      </c>
      <c r="C243" t="s">
        <v>768</v>
      </c>
      <c r="D243" s="75">
        <v>90046.84</v>
      </c>
      <c r="G243" t="s">
        <v>274</v>
      </c>
      <c r="H243" t="s">
        <v>768</v>
      </c>
      <c r="I243" s="75">
        <v>247425.89</v>
      </c>
      <c r="L243" s="76">
        <f t="shared" si="3"/>
        <v>157379.05000000002</v>
      </c>
    </row>
    <row r="244" spans="1:12">
      <c r="A244" s="68"/>
      <c r="B244" t="s">
        <v>278</v>
      </c>
      <c r="C244" t="s">
        <v>767</v>
      </c>
      <c r="D244" s="75">
        <v>30418.68</v>
      </c>
      <c r="G244" t="s">
        <v>278</v>
      </c>
      <c r="H244" t="s">
        <v>767</v>
      </c>
      <c r="I244" s="75">
        <v>91517.72</v>
      </c>
      <c r="L244" s="76">
        <f t="shared" si="3"/>
        <v>61099.040000000001</v>
      </c>
    </row>
    <row r="245" spans="1:12">
      <c r="A245" s="68"/>
      <c r="B245" t="s">
        <v>273</v>
      </c>
      <c r="C245" t="s">
        <v>766</v>
      </c>
      <c r="D245" s="75">
        <v>8397.86</v>
      </c>
      <c r="G245" t="s">
        <v>273</v>
      </c>
      <c r="H245" t="s">
        <v>766</v>
      </c>
      <c r="I245" s="75">
        <v>35804.629999999997</v>
      </c>
      <c r="L245" s="76">
        <f t="shared" si="3"/>
        <v>27406.769999999997</v>
      </c>
    </row>
    <row r="246" spans="1:12">
      <c r="A246" s="68"/>
      <c r="B246" t="s">
        <v>271</v>
      </c>
      <c r="C246" t="s">
        <v>765</v>
      </c>
      <c r="D246" s="75">
        <v>52490.79</v>
      </c>
      <c r="G246" t="s">
        <v>271</v>
      </c>
      <c r="H246" t="s">
        <v>765</v>
      </c>
      <c r="I246" s="75">
        <v>164231.73000000001</v>
      </c>
      <c r="L246" s="76">
        <f t="shared" si="3"/>
        <v>111740.94</v>
      </c>
    </row>
    <row r="247" spans="1:12">
      <c r="A247" s="68"/>
      <c r="B247" t="s">
        <v>275</v>
      </c>
      <c r="C247" t="s">
        <v>764</v>
      </c>
      <c r="D247" s="75">
        <v>107695.73</v>
      </c>
      <c r="G247" t="s">
        <v>275</v>
      </c>
      <c r="H247" t="s">
        <v>764</v>
      </c>
      <c r="I247" s="75">
        <v>331556.40000000002</v>
      </c>
      <c r="L247" s="76">
        <f t="shared" si="3"/>
        <v>223860.67000000004</v>
      </c>
    </row>
    <row r="248" spans="1:12">
      <c r="A248" s="68"/>
      <c r="B248" t="s">
        <v>276</v>
      </c>
      <c r="C248" t="s">
        <v>763</v>
      </c>
      <c r="D248" s="75">
        <v>106424.73</v>
      </c>
      <c r="G248" t="s">
        <v>276</v>
      </c>
      <c r="H248" t="s">
        <v>763</v>
      </c>
      <c r="I248" s="75">
        <v>337175.23</v>
      </c>
      <c r="L248" s="76">
        <f t="shared" si="3"/>
        <v>230750.5</v>
      </c>
    </row>
    <row r="249" spans="1:12">
      <c r="A249" s="68"/>
      <c r="B249" t="s">
        <v>54</v>
      </c>
      <c r="C249" t="s">
        <v>762</v>
      </c>
      <c r="D249" s="75">
        <v>376257.64</v>
      </c>
      <c r="G249" t="s">
        <v>54</v>
      </c>
      <c r="H249" t="s">
        <v>762</v>
      </c>
      <c r="I249" s="75">
        <v>1391760.75</v>
      </c>
      <c r="L249" s="76">
        <f t="shared" si="3"/>
        <v>1015503.11</v>
      </c>
    </row>
    <row r="250" spans="1:12">
      <c r="A250" s="68"/>
      <c r="B250" t="s">
        <v>281</v>
      </c>
      <c r="C250" t="s">
        <v>761</v>
      </c>
      <c r="D250" s="75">
        <v>5130885.1500000004</v>
      </c>
      <c r="G250" t="s">
        <v>281</v>
      </c>
      <c r="H250" t="s">
        <v>761</v>
      </c>
      <c r="I250" s="75">
        <v>11980343.76</v>
      </c>
      <c r="L250" s="76">
        <f t="shared" si="3"/>
        <v>6849458.6099999994</v>
      </c>
    </row>
    <row r="251" spans="1:12">
      <c r="A251" s="68"/>
      <c r="B251" t="s">
        <v>282</v>
      </c>
      <c r="C251" t="s">
        <v>760</v>
      </c>
      <c r="D251" s="75">
        <v>20342374.5</v>
      </c>
      <c r="G251" t="s">
        <v>282</v>
      </c>
      <c r="H251" t="s">
        <v>760</v>
      </c>
      <c r="I251" s="75">
        <v>46000863.619999997</v>
      </c>
      <c r="L251" s="76">
        <f t="shared" si="3"/>
        <v>25658489.119999997</v>
      </c>
    </row>
    <row r="252" spans="1:12">
      <c r="A252" s="68"/>
      <c r="B252" t="s">
        <v>283</v>
      </c>
      <c r="C252" t="s">
        <v>759</v>
      </c>
      <c r="D252" s="75">
        <v>8536585.3100000005</v>
      </c>
      <c r="G252" t="s">
        <v>283</v>
      </c>
      <c r="H252" t="s">
        <v>759</v>
      </c>
      <c r="I252" s="75">
        <v>19600416.550000001</v>
      </c>
      <c r="L252" s="76">
        <f t="shared" si="3"/>
        <v>11063831.24</v>
      </c>
    </row>
    <row r="253" spans="1:12">
      <c r="A253" s="68"/>
      <c r="B253" t="s">
        <v>284</v>
      </c>
      <c r="C253" t="s">
        <v>758</v>
      </c>
      <c r="D253" s="75">
        <v>12621633.09</v>
      </c>
      <c r="G253" t="s">
        <v>284</v>
      </c>
      <c r="H253" t="s">
        <v>758</v>
      </c>
      <c r="I253" s="75">
        <v>28584223.370000001</v>
      </c>
      <c r="L253" s="76">
        <f t="shared" si="3"/>
        <v>15962590.280000001</v>
      </c>
    </row>
    <row r="254" spans="1:12">
      <c r="A254" s="68"/>
      <c r="B254" t="s">
        <v>285</v>
      </c>
      <c r="C254" t="s">
        <v>757</v>
      </c>
      <c r="D254" s="75">
        <v>880974.41</v>
      </c>
      <c r="G254" t="s">
        <v>285</v>
      </c>
      <c r="H254" t="s">
        <v>757</v>
      </c>
      <c r="I254" s="75">
        <v>2173820.1800000002</v>
      </c>
      <c r="L254" s="76">
        <f t="shared" si="3"/>
        <v>1292845.77</v>
      </c>
    </row>
    <row r="255" spans="1:12">
      <c r="A255" s="68"/>
      <c r="B255" t="s">
        <v>286</v>
      </c>
      <c r="C255" t="s">
        <v>756</v>
      </c>
      <c r="D255" s="75">
        <v>1100011.1200000001</v>
      </c>
      <c r="G255" t="s">
        <v>286</v>
      </c>
      <c r="H255" t="s">
        <v>756</v>
      </c>
      <c r="I255" s="75">
        <v>2522666.56</v>
      </c>
      <c r="L255" s="76">
        <f t="shared" si="3"/>
        <v>1422655.44</v>
      </c>
    </row>
    <row r="256" spans="1:12">
      <c r="A256" s="68"/>
      <c r="B256" t="s">
        <v>287</v>
      </c>
      <c r="C256" t="s">
        <v>755</v>
      </c>
      <c r="D256" s="75">
        <v>1894437.15</v>
      </c>
      <c r="G256" t="s">
        <v>287</v>
      </c>
      <c r="H256" t="s">
        <v>755</v>
      </c>
      <c r="I256" s="75">
        <v>4725103.08</v>
      </c>
      <c r="L256" s="76">
        <f t="shared" si="3"/>
        <v>2830665.93</v>
      </c>
    </row>
    <row r="257" spans="1:12">
      <c r="A257" s="68"/>
      <c r="B257" t="s">
        <v>288</v>
      </c>
      <c r="C257" t="s">
        <v>754</v>
      </c>
      <c r="D257" s="75">
        <v>1685896.8</v>
      </c>
      <c r="G257" t="s">
        <v>288</v>
      </c>
      <c r="H257" t="s">
        <v>754</v>
      </c>
      <c r="I257" s="75">
        <v>3872466.07</v>
      </c>
      <c r="L257" s="76">
        <f t="shared" si="3"/>
        <v>2186569.2699999996</v>
      </c>
    </row>
    <row r="258" spans="1:12">
      <c r="A258" s="68"/>
      <c r="B258" t="s">
        <v>290</v>
      </c>
      <c r="C258" t="s">
        <v>753</v>
      </c>
      <c r="D258" s="75">
        <v>328564.01</v>
      </c>
      <c r="G258" t="s">
        <v>290</v>
      </c>
      <c r="H258" t="s">
        <v>753</v>
      </c>
      <c r="I258" s="75">
        <v>864051.39</v>
      </c>
      <c r="L258" s="76">
        <f t="shared" si="3"/>
        <v>535487.38</v>
      </c>
    </row>
    <row r="259" spans="1:12">
      <c r="A259" s="68"/>
      <c r="B259" t="s">
        <v>293</v>
      </c>
      <c r="C259" t="s">
        <v>752</v>
      </c>
      <c r="D259" s="75">
        <v>33045.43</v>
      </c>
      <c r="G259" t="s">
        <v>293</v>
      </c>
      <c r="H259" t="s">
        <v>752</v>
      </c>
      <c r="I259" s="75">
        <v>92575.31</v>
      </c>
      <c r="L259" s="76">
        <f t="shared" si="3"/>
        <v>59529.88</v>
      </c>
    </row>
    <row r="260" spans="1:12">
      <c r="A260" s="68"/>
      <c r="B260" t="s">
        <v>292</v>
      </c>
      <c r="C260" t="s">
        <v>751</v>
      </c>
      <c r="D260" s="75">
        <v>4600566.8600000003</v>
      </c>
      <c r="G260" t="s">
        <v>292</v>
      </c>
      <c r="H260" t="s">
        <v>751</v>
      </c>
      <c r="I260" s="75">
        <v>11608526.23</v>
      </c>
      <c r="L260" s="76">
        <f t="shared" si="3"/>
        <v>7007959.3700000001</v>
      </c>
    </row>
    <row r="261" spans="1:12">
      <c r="A261" s="68"/>
      <c r="B261" t="s">
        <v>294</v>
      </c>
      <c r="C261" t="s">
        <v>750</v>
      </c>
      <c r="D261" s="75">
        <v>1676045.28</v>
      </c>
      <c r="G261" t="s">
        <v>294</v>
      </c>
      <c r="H261" t="s">
        <v>750</v>
      </c>
      <c r="I261" s="75">
        <v>4254219.5999999996</v>
      </c>
      <c r="L261" s="76">
        <f t="shared" si="3"/>
        <v>2578174.3199999994</v>
      </c>
    </row>
    <row r="262" spans="1:12">
      <c r="A262" s="68"/>
      <c r="B262" t="s">
        <v>298</v>
      </c>
      <c r="C262" t="s">
        <v>749</v>
      </c>
      <c r="D262" s="75">
        <v>257730.55</v>
      </c>
      <c r="G262" t="s">
        <v>298</v>
      </c>
      <c r="H262" t="s">
        <v>749</v>
      </c>
      <c r="I262" s="75">
        <v>692059.01</v>
      </c>
      <c r="L262" s="76">
        <f t="shared" si="3"/>
        <v>434328.46</v>
      </c>
    </row>
    <row r="263" spans="1:12">
      <c r="A263" s="68"/>
      <c r="B263" t="s">
        <v>295</v>
      </c>
      <c r="C263" t="s">
        <v>748</v>
      </c>
      <c r="D263" s="75">
        <v>949691.92</v>
      </c>
      <c r="G263" t="s">
        <v>295</v>
      </c>
      <c r="H263" t="s">
        <v>748</v>
      </c>
      <c r="I263" s="75">
        <v>2324350.81</v>
      </c>
      <c r="L263" s="76">
        <f t="shared" ref="L263:L300" si="4">I263-D263</f>
        <v>1374658.8900000001</v>
      </c>
    </row>
    <row r="264" spans="1:12">
      <c r="A264" s="68"/>
      <c r="B264" t="s">
        <v>296</v>
      </c>
      <c r="C264" t="s">
        <v>747</v>
      </c>
      <c r="D264" s="75">
        <v>166506.48000000001</v>
      </c>
      <c r="G264" t="s">
        <v>296</v>
      </c>
      <c r="H264" t="s">
        <v>747</v>
      </c>
      <c r="I264" s="75">
        <v>472753.39</v>
      </c>
      <c r="L264" s="76">
        <f t="shared" si="4"/>
        <v>306246.91000000003</v>
      </c>
    </row>
    <row r="265" spans="1:12">
      <c r="A265" s="68"/>
      <c r="B265" t="s">
        <v>297</v>
      </c>
      <c r="C265" t="s">
        <v>746</v>
      </c>
      <c r="D265" s="75">
        <v>241495.62</v>
      </c>
      <c r="G265" t="s">
        <v>297</v>
      </c>
      <c r="H265" t="s">
        <v>746</v>
      </c>
      <c r="I265" s="75">
        <v>702348.91</v>
      </c>
      <c r="L265" s="76">
        <f t="shared" si="4"/>
        <v>460853.29000000004</v>
      </c>
    </row>
    <row r="266" spans="1:12">
      <c r="A266" s="68"/>
      <c r="B266" t="s">
        <v>299</v>
      </c>
      <c r="C266" t="s">
        <v>745</v>
      </c>
      <c r="D266" s="75">
        <v>15128323.92</v>
      </c>
      <c r="G266" t="s">
        <v>299</v>
      </c>
      <c r="H266" t="s">
        <v>745</v>
      </c>
      <c r="I266" s="75">
        <v>34001881.630000003</v>
      </c>
      <c r="L266" s="76">
        <f t="shared" si="4"/>
        <v>18873557.710000001</v>
      </c>
    </row>
    <row r="267" spans="1:12">
      <c r="A267" s="68"/>
      <c r="B267" t="s">
        <v>300</v>
      </c>
      <c r="C267" t="s">
        <v>744</v>
      </c>
      <c r="D267" s="75">
        <v>4534221.8499999996</v>
      </c>
      <c r="G267" t="s">
        <v>300</v>
      </c>
      <c r="H267" t="s">
        <v>744</v>
      </c>
      <c r="I267" s="75">
        <v>10607663.310000001</v>
      </c>
      <c r="L267" s="76">
        <f t="shared" si="4"/>
        <v>6073441.4600000009</v>
      </c>
    </row>
    <row r="268" spans="1:12">
      <c r="A268" s="68"/>
      <c r="B268" t="s">
        <v>301</v>
      </c>
      <c r="C268" t="s">
        <v>743</v>
      </c>
      <c r="D268" s="75">
        <v>2936253.1</v>
      </c>
      <c r="G268" t="s">
        <v>301</v>
      </c>
      <c r="H268" t="s">
        <v>743</v>
      </c>
      <c r="I268" s="75">
        <v>6513094.2400000002</v>
      </c>
      <c r="L268" s="76">
        <f t="shared" si="4"/>
        <v>3576841.14</v>
      </c>
    </row>
    <row r="269" spans="1:12">
      <c r="A269" s="68"/>
      <c r="B269" t="s">
        <v>302</v>
      </c>
      <c r="C269" t="s">
        <v>742</v>
      </c>
      <c r="D269" s="75">
        <v>3384519.12</v>
      </c>
      <c r="G269" t="s">
        <v>302</v>
      </c>
      <c r="H269" t="s">
        <v>742</v>
      </c>
      <c r="I269" s="75">
        <v>7782268.2300000004</v>
      </c>
      <c r="L269" s="76">
        <f t="shared" si="4"/>
        <v>4397749.1100000003</v>
      </c>
    </row>
    <row r="270" spans="1:12">
      <c r="A270" s="68"/>
      <c r="B270" t="s">
        <v>303</v>
      </c>
      <c r="C270" t="s">
        <v>741</v>
      </c>
      <c r="D270" s="75">
        <v>2026416.45</v>
      </c>
      <c r="G270" t="s">
        <v>303</v>
      </c>
      <c r="H270" t="s">
        <v>741</v>
      </c>
      <c r="I270" s="75">
        <v>4647978.3499999996</v>
      </c>
      <c r="L270" s="76">
        <f t="shared" si="4"/>
        <v>2621561.8999999994</v>
      </c>
    </row>
    <row r="271" spans="1:12">
      <c r="A271" s="68"/>
      <c r="B271" t="s">
        <v>304</v>
      </c>
      <c r="C271" t="s">
        <v>740</v>
      </c>
      <c r="D271" s="75">
        <v>1154488.3700000001</v>
      </c>
      <c r="G271" t="s">
        <v>304</v>
      </c>
      <c r="H271" t="s">
        <v>740</v>
      </c>
      <c r="I271" s="75">
        <v>2866076.62</v>
      </c>
      <c r="L271" s="76">
        <f t="shared" si="4"/>
        <v>1711588.25</v>
      </c>
    </row>
    <row r="272" spans="1:12">
      <c r="A272" s="68"/>
      <c r="B272" t="s">
        <v>305</v>
      </c>
      <c r="C272" t="s">
        <v>739</v>
      </c>
      <c r="D272" s="75">
        <v>2157480.54</v>
      </c>
      <c r="G272" t="s">
        <v>305</v>
      </c>
      <c r="H272" t="s">
        <v>739</v>
      </c>
      <c r="I272" s="75">
        <v>5002241.93</v>
      </c>
      <c r="L272" s="76">
        <f t="shared" si="4"/>
        <v>2844761.3899999997</v>
      </c>
    </row>
    <row r="273" spans="1:12">
      <c r="A273" s="68"/>
      <c r="B273" t="s">
        <v>307</v>
      </c>
      <c r="C273" t="s">
        <v>738</v>
      </c>
      <c r="D273" s="75">
        <v>88870.66</v>
      </c>
      <c r="G273" t="s">
        <v>307</v>
      </c>
      <c r="H273" t="s">
        <v>738</v>
      </c>
      <c r="I273" s="75">
        <v>266814.86</v>
      </c>
      <c r="L273" s="76">
        <f t="shared" si="4"/>
        <v>177944.19999999998</v>
      </c>
    </row>
    <row r="274" spans="1:12">
      <c r="A274" s="68"/>
      <c r="B274" t="s">
        <v>316</v>
      </c>
      <c r="C274" t="s">
        <v>737</v>
      </c>
      <c r="D274" s="75">
        <v>27088.080000000002</v>
      </c>
      <c r="G274" t="s">
        <v>316</v>
      </c>
      <c r="H274" t="s">
        <v>737</v>
      </c>
      <c r="I274" s="75">
        <v>96570.79</v>
      </c>
      <c r="L274" s="76">
        <f t="shared" si="4"/>
        <v>69482.709999999992</v>
      </c>
    </row>
    <row r="275" spans="1:12">
      <c r="A275" s="68"/>
      <c r="B275" t="s">
        <v>308</v>
      </c>
      <c r="C275" t="s">
        <v>736</v>
      </c>
      <c r="D275" s="75">
        <v>71364.399999999994</v>
      </c>
      <c r="G275" t="s">
        <v>308</v>
      </c>
      <c r="H275" t="s">
        <v>736</v>
      </c>
      <c r="I275" s="75">
        <v>210471.99</v>
      </c>
      <c r="L275" s="76">
        <f t="shared" si="4"/>
        <v>139107.59</v>
      </c>
    </row>
    <row r="276" spans="1:12">
      <c r="A276" s="68"/>
      <c r="B276" t="s">
        <v>306</v>
      </c>
      <c r="C276" t="s">
        <v>735</v>
      </c>
      <c r="D276" s="75">
        <v>2257778.85</v>
      </c>
      <c r="G276" t="s">
        <v>306</v>
      </c>
      <c r="H276" t="s">
        <v>735</v>
      </c>
      <c r="I276" s="75">
        <v>5310589.21</v>
      </c>
      <c r="L276" s="76">
        <f t="shared" si="4"/>
        <v>3052810.36</v>
      </c>
    </row>
    <row r="277" spans="1:12">
      <c r="A277" s="68"/>
      <c r="B277" t="s">
        <v>309</v>
      </c>
      <c r="C277" t="s">
        <v>734</v>
      </c>
      <c r="D277" s="75">
        <v>358047.94</v>
      </c>
      <c r="G277" t="s">
        <v>309</v>
      </c>
      <c r="H277" t="s">
        <v>734</v>
      </c>
      <c r="I277" s="75">
        <v>972329.82</v>
      </c>
      <c r="L277" s="76">
        <f t="shared" si="4"/>
        <v>614281.87999999989</v>
      </c>
    </row>
    <row r="278" spans="1:12">
      <c r="A278" s="68"/>
      <c r="B278" t="s">
        <v>310</v>
      </c>
      <c r="C278" t="s">
        <v>733</v>
      </c>
      <c r="D278" s="75">
        <v>143741.76999999999</v>
      </c>
      <c r="G278" t="s">
        <v>310</v>
      </c>
      <c r="H278" t="s">
        <v>733</v>
      </c>
      <c r="I278" s="75">
        <v>402647.78</v>
      </c>
      <c r="L278" s="76">
        <f t="shared" si="4"/>
        <v>258906.01000000004</v>
      </c>
    </row>
    <row r="279" spans="1:12">
      <c r="A279" s="68"/>
      <c r="B279" t="s">
        <v>311</v>
      </c>
      <c r="C279" t="s">
        <v>732</v>
      </c>
      <c r="D279" s="75">
        <v>50870.06</v>
      </c>
      <c r="G279" t="s">
        <v>311</v>
      </c>
      <c r="H279" t="s">
        <v>732</v>
      </c>
      <c r="I279" s="75">
        <v>177263.75</v>
      </c>
      <c r="L279" s="76">
        <f t="shared" si="4"/>
        <v>126393.69</v>
      </c>
    </row>
    <row r="280" spans="1:12">
      <c r="A280" s="68"/>
      <c r="B280" t="s">
        <v>312</v>
      </c>
      <c r="C280" t="s">
        <v>731</v>
      </c>
      <c r="D280" s="75">
        <v>29590.26</v>
      </c>
      <c r="G280" t="s">
        <v>312</v>
      </c>
      <c r="H280" t="s">
        <v>731</v>
      </c>
      <c r="I280" s="75">
        <v>103535.85</v>
      </c>
      <c r="L280" s="76">
        <f t="shared" si="4"/>
        <v>73945.590000000011</v>
      </c>
    </row>
    <row r="281" spans="1:12">
      <c r="A281" s="68"/>
      <c r="B281" t="s">
        <v>317</v>
      </c>
      <c r="C281" t="s">
        <v>730</v>
      </c>
      <c r="D281" s="75">
        <v>145823.6</v>
      </c>
      <c r="G281" t="s">
        <v>317</v>
      </c>
      <c r="H281" t="s">
        <v>730</v>
      </c>
      <c r="I281" s="75">
        <v>405716.99</v>
      </c>
      <c r="L281" s="76">
        <f t="shared" si="4"/>
        <v>259893.38999999998</v>
      </c>
    </row>
    <row r="282" spans="1:12">
      <c r="A282" s="68"/>
      <c r="B282" t="s">
        <v>313</v>
      </c>
      <c r="C282" t="s">
        <v>729</v>
      </c>
      <c r="D282" s="75">
        <v>71870.649999999994</v>
      </c>
      <c r="G282" t="s">
        <v>313</v>
      </c>
      <c r="H282" t="s">
        <v>729</v>
      </c>
      <c r="I282" s="75">
        <v>228715.87</v>
      </c>
      <c r="L282" s="76">
        <f t="shared" si="4"/>
        <v>156845.22</v>
      </c>
    </row>
    <row r="283" spans="1:12">
      <c r="A283" s="68"/>
      <c r="B283" t="s">
        <v>314</v>
      </c>
      <c r="C283" t="s">
        <v>728</v>
      </c>
      <c r="D283" s="75">
        <v>162062.42000000001</v>
      </c>
      <c r="G283" t="s">
        <v>314</v>
      </c>
      <c r="H283" t="s">
        <v>728</v>
      </c>
      <c r="I283" s="75">
        <v>438899.19</v>
      </c>
      <c r="L283" s="76">
        <f t="shared" si="4"/>
        <v>276836.77</v>
      </c>
    </row>
    <row r="284" spans="1:12">
      <c r="A284" s="68"/>
      <c r="B284" t="s">
        <v>315</v>
      </c>
      <c r="C284" t="s">
        <v>727</v>
      </c>
      <c r="D284" s="75">
        <v>137272.51999999999</v>
      </c>
      <c r="G284" t="s">
        <v>315</v>
      </c>
      <c r="H284" t="s">
        <v>727</v>
      </c>
      <c r="I284" s="75">
        <v>399786.12</v>
      </c>
      <c r="L284" s="76">
        <f t="shared" si="4"/>
        <v>262513.59999999998</v>
      </c>
    </row>
    <row r="285" spans="1:12">
      <c r="A285" s="68"/>
      <c r="B285" t="s">
        <v>318</v>
      </c>
      <c r="C285" t="s">
        <v>726</v>
      </c>
      <c r="D285" s="75">
        <v>252079.98</v>
      </c>
      <c r="G285" t="s">
        <v>318</v>
      </c>
      <c r="H285" t="s">
        <v>726</v>
      </c>
      <c r="I285" s="75">
        <v>388367.31</v>
      </c>
      <c r="L285" s="76">
        <f t="shared" si="4"/>
        <v>136287.32999999999</v>
      </c>
    </row>
    <row r="286" spans="1:12">
      <c r="A286" s="68"/>
      <c r="B286" t="s">
        <v>323</v>
      </c>
      <c r="C286" t="s">
        <v>725</v>
      </c>
      <c r="D286" s="75">
        <v>387117.93</v>
      </c>
      <c r="G286" t="s">
        <v>323</v>
      </c>
      <c r="H286" t="s">
        <v>725</v>
      </c>
      <c r="I286" s="75">
        <v>912476.77</v>
      </c>
      <c r="L286" s="76">
        <f t="shared" si="4"/>
        <v>525358.84000000008</v>
      </c>
    </row>
    <row r="287" spans="1:12">
      <c r="A287" s="68"/>
      <c r="B287" t="s">
        <v>319</v>
      </c>
      <c r="C287" t="s">
        <v>724</v>
      </c>
      <c r="D287" s="75">
        <v>1255247.06</v>
      </c>
      <c r="G287" t="s">
        <v>319</v>
      </c>
      <c r="H287" t="s">
        <v>724</v>
      </c>
      <c r="I287" s="75">
        <v>3299999.82</v>
      </c>
      <c r="L287" s="76">
        <f t="shared" si="4"/>
        <v>2044752.7599999998</v>
      </c>
    </row>
    <row r="288" spans="1:12">
      <c r="A288" s="68"/>
      <c r="B288" t="s">
        <v>320</v>
      </c>
      <c r="C288" t="s">
        <v>723</v>
      </c>
      <c r="D288" s="75">
        <v>6668733.96</v>
      </c>
      <c r="G288" t="s">
        <v>320</v>
      </c>
      <c r="H288" t="s">
        <v>723</v>
      </c>
      <c r="I288" s="75">
        <v>16175377.050000001</v>
      </c>
      <c r="L288" s="76">
        <f t="shared" si="4"/>
        <v>9506643.0899999999</v>
      </c>
    </row>
    <row r="289" spans="1:12">
      <c r="A289" s="68"/>
      <c r="B289" t="s">
        <v>324</v>
      </c>
      <c r="C289" t="s">
        <v>722</v>
      </c>
      <c r="D289" s="75">
        <v>1910089.24</v>
      </c>
      <c r="G289" t="s">
        <v>324</v>
      </c>
      <c r="H289" t="s">
        <v>722</v>
      </c>
      <c r="I289" s="75">
        <v>4637344.34</v>
      </c>
      <c r="L289" s="76">
        <f t="shared" si="4"/>
        <v>2727255.0999999996</v>
      </c>
    </row>
    <row r="290" spans="1:12">
      <c r="A290" s="68"/>
      <c r="B290" t="s">
        <v>331</v>
      </c>
      <c r="C290" t="s">
        <v>721</v>
      </c>
      <c r="D290" s="75">
        <v>1691717.09</v>
      </c>
      <c r="G290" t="s">
        <v>331</v>
      </c>
      <c r="H290" t="s">
        <v>721</v>
      </c>
      <c r="I290" s="75">
        <v>4376666.2300000004</v>
      </c>
      <c r="L290" s="76">
        <f t="shared" si="4"/>
        <v>2684949.1400000006</v>
      </c>
    </row>
    <row r="291" spans="1:12">
      <c r="A291" s="68"/>
      <c r="B291" t="s">
        <v>321</v>
      </c>
      <c r="C291" t="s">
        <v>720</v>
      </c>
      <c r="D291" s="75">
        <v>148595.19</v>
      </c>
      <c r="G291" t="s">
        <v>321</v>
      </c>
      <c r="H291" t="s">
        <v>720</v>
      </c>
      <c r="I291" s="75">
        <v>419302.14</v>
      </c>
      <c r="L291" s="76">
        <f t="shared" si="4"/>
        <v>270706.95</v>
      </c>
    </row>
    <row r="292" spans="1:12">
      <c r="A292" s="68"/>
      <c r="B292" t="s">
        <v>325</v>
      </c>
      <c r="C292" t="s">
        <v>719</v>
      </c>
      <c r="D292" s="75">
        <v>728514.86</v>
      </c>
      <c r="G292" t="s">
        <v>325</v>
      </c>
      <c r="H292" t="s">
        <v>719</v>
      </c>
      <c r="I292" s="75">
        <v>1948551.91</v>
      </c>
      <c r="L292" s="76">
        <f t="shared" si="4"/>
        <v>1220037.0499999998</v>
      </c>
    </row>
    <row r="293" spans="1:12">
      <c r="A293" s="68"/>
      <c r="B293" t="s">
        <v>322</v>
      </c>
      <c r="C293" t="s">
        <v>718</v>
      </c>
      <c r="D293" s="75">
        <v>1332970.5</v>
      </c>
      <c r="G293" t="s">
        <v>322</v>
      </c>
      <c r="H293" t="s">
        <v>718</v>
      </c>
      <c r="I293" s="75">
        <v>3489049.16</v>
      </c>
      <c r="L293" s="76">
        <f t="shared" si="4"/>
        <v>2156078.66</v>
      </c>
    </row>
    <row r="294" spans="1:12">
      <c r="A294" s="68"/>
      <c r="B294" t="s">
        <v>56</v>
      </c>
      <c r="C294" t="s">
        <v>717</v>
      </c>
      <c r="D294" s="75">
        <v>579369.29</v>
      </c>
      <c r="G294" t="s">
        <v>56</v>
      </c>
      <c r="H294" t="s">
        <v>717</v>
      </c>
      <c r="I294" s="75">
        <v>1481005.37</v>
      </c>
      <c r="L294" s="76">
        <f t="shared" si="4"/>
        <v>901636.08000000007</v>
      </c>
    </row>
    <row r="295" spans="1:12">
      <c r="A295" s="68"/>
      <c r="B295" t="s">
        <v>332</v>
      </c>
      <c r="C295" t="s">
        <v>716</v>
      </c>
      <c r="D295" s="75">
        <v>560169.66</v>
      </c>
      <c r="G295" t="s">
        <v>332</v>
      </c>
      <c r="H295" t="s">
        <v>716</v>
      </c>
      <c r="I295" s="75">
        <v>1388421.32</v>
      </c>
      <c r="L295" s="76">
        <f t="shared" si="4"/>
        <v>828251.66</v>
      </c>
    </row>
    <row r="296" spans="1:12">
      <c r="A296" s="68"/>
      <c r="B296" t="s">
        <v>326</v>
      </c>
      <c r="C296" t="s">
        <v>715</v>
      </c>
      <c r="D296" s="75">
        <v>307722.25</v>
      </c>
      <c r="G296" t="s">
        <v>326</v>
      </c>
      <c r="H296" t="s">
        <v>715</v>
      </c>
      <c r="I296" s="75">
        <v>793432.51</v>
      </c>
      <c r="L296" s="76">
        <f t="shared" si="4"/>
        <v>485710.26</v>
      </c>
    </row>
    <row r="297" spans="1:12">
      <c r="A297" s="68"/>
      <c r="B297" t="s">
        <v>327</v>
      </c>
      <c r="C297" t="s">
        <v>714</v>
      </c>
      <c r="D297" s="75">
        <v>517097.34</v>
      </c>
      <c r="G297" t="s">
        <v>327</v>
      </c>
      <c r="H297" t="s">
        <v>714</v>
      </c>
      <c r="I297" s="75">
        <v>1282506.82</v>
      </c>
      <c r="L297" s="76">
        <f t="shared" si="4"/>
        <v>765409.48</v>
      </c>
    </row>
    <row r="298" spans="1:12">
      <c r="A298" s="68"/>
      <c r="B298" t="s">
        <v>328</v>
      </c>
      <c r="C298" t="s">
        <v>713</v>
      </c>
      <c r="D298" s="75">
        <v>594863.44999999995</v>
      </c>
      <c r="G298" t="s">
        <v>328</v>
      </c>
      <c r="H298" t="s">
        <v>713</v>
      </c>
      <c r="I298" s="75">
        <v>1499721.66</v>
      </c>
      <c r="L298" s="76">
        <f t="shared" si="4"/>
        <v>904858.21</v>
      </c>
    </row>
    <row r="299" spans="1:12">
      <c r="A299" s="68"/>
      <c r="B299" t="s">
        <v>329</v>
      </c>
      <c r="C299" t="s">
        <v>712</v>
      </c>
      <c r="D299" s="75">
        <v>2874945.89</v>
      </c>
      <c r="G299" t="s">
        <v>329</v>
      </c>
      <c r="H299" t="s">
        <v>712</v>
      </c>
      <c r="I299" s="75">
        <v>6830147.1200000001</v>
      </c>
      <c r="L299" s="76">
        <f t="shared" si="4"/>
        <v>3955201.23</v>
      </c>
    </row>
    <row r="300" spans="1:12">
      <c r="A300" s="68"/>
      <c r="B300" t="s">
        <v>330</v>
      </c>
      <c r="C300" t="s">
        <v>711</v>
      </c>
      <c r="D300" s="75">
        <v>121214.75</v>
      </c>
      <c r="G300" t="s">
        <v>330</v>
      </c>
      <c r="H300" t="s">
        <v>711</v>
      </c>
      <c r="I300" s="75">
        <v>341478.79</v>
      </c>
      <c r="L300" s="76">
        <f t="shared" si="4"/>
        <v>220264.03999999998</v>
      </c>
    </row>
    <row r="301" spans="1:12">
      <c r="B301" t="s">
        <v>710</v>
      </c>
      <c r="C301" t="s">
        <v>710</v>
      </c>
      <c r="G301" t="s">
        <v>710</v>
      </c>
      <c r="H301" t="s">
        <v>710</v>
      </c>
    </row>
    <row r="302" spans="1:12">
      <c r="B302" t="s">
        <v>710</v>
      </c>
      <c r="C302" t="s">
        <v>710</v>
      </c>
      <c r="D302">
        <v>1102459648.5599999</v>
      </c>
      <c r="G302" t="s">
        <v>710</v>
      </c>
      <c r="H302" t="s">
        <v>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2024 Report by County</vt:lpstr>
      <vt:lpstr>1061(24)Table</vt:lpstr>
      <vt:lpstr>F197 Data</vt:lpstr>
      <vt:lpstr>'1061(24)Table'!Print_Area</vt:lpstr>
      <vt:lpstr>'1061(24)Table'!Print_Titles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Levy 1061 Report</dc:title>
  <dc:creator>Melissa Jarmon</dc:creator>
  <cp:keywords>2023 Levy;1061;2023 Election Year</cp:keywords>
  <cp:lastModifiedBy>Mike Sando</cp:lastModifiedBy>
  <cp:lastPrinted>2023-04-05T15:22:59Z</cp:lastPrinted>
  <dcterms:created xsi:type="dcterms:W3CDTF">2003-05-09T20:40:41Z</dcterms:created>
  <dcterms:modified xsi:type="dcterms:W3CDTF">2024-11-26T19:05:46Z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2024-11-22T19:49:10Z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e062cb7a-7e1d-45f3-bcae-c79d54ea906d</vt:lpwstr>
  </property>
  <property fmtid="{D5CDD505-2E9C-101B-9397-08002B2CF9AE}" pid="8" name="MSIP_Label_9145f431-4c8c-42c6-a5a5-ba6d3bdea585_ContentBits">
    <vt:lpwstr>0</vt:lpwstr>
  </property>
</Properties>
</file>